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bookViews>
    <workbookView xWindow="-6240" yWindow="3900" windowWidth="18300" windowHeight="6048"/>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Data!$A$1:$CL$448</definedName>
    <definedName name="PIVOT">Data!#REF!</definedName>
    <definedName name="PIVOT2">#REF!</definedName>
    <definedName name="_xlnm.Print_Area" localSheetId="3">'INSTRUCTIONS &amp; FOOTNOTES'!$A$1:$B$61</definedName>
    <definedName name="_xlnm.Print_Area" localSheetId="0">Profile!$A$1:$K$95</definedName>
    <definedName name="_xlnm.Print_Titles" localSheetId="3">'INSTRUCTIONS &amp; FOOTNOTES'!$1:$4</definedName>
    <definedName name="_xlnm.Print_Titles" localSheetId="0">Profile!$1:$2</definedName>
  </definedNames>
  <calcPr calcId="162913"/>
  <pivotCaches>
    <pivotCache cacheId="7" r:id="rId5"/>
  </pivotCaches>
</workbook>
</file>

<file path=xl/calcChain.xml><?xml version="1.0" encoding="utf-8"?>
<calcChain xmlns="http://schemas.openxmlformats.org/spreadsheetml/2006/main">
  <c r="A3" i="6" l="1"/>
  <c r="B91" i="5"/>
  <c r="B73" i="5"/>
  <c r="B58" i="5"/>
  <c r="J27" i="5"/>
  <c r="F40" i="5"/>
  <c r="J87" i="5"/>
  <c r="J38" i="5"/>
  <c r="B61" i="5"/>
  <c r="J39" i="5"/>
  <c r="F37" i="5"/>
  <c r="J86" i="5"/>
  <c r="F31" i="5"/>
  <c r="J60" i="5"/>
  <c r="J25" i="5"/>
  <c r="B86" i="5"/>
  <c r="F29" i="5"/>
  <c r="F73" i="5"/>
  <c r="B74" i="5"/>
  <c r="F60" i="5"/>
  <c r="J28" i="5"/>
  <c r="F24" i="5"/>
  <c r="J69" i="5"/>
  <c r="B82" i="5"/>
  <c r="F77" i="5"/>
  <c r="F88" i="5"/>
  <c r="B38" i="5"/>
  <c r="B85" i="5"/>
  <c r="F86" i="5"/>
  <c r="J29" i="5"/>
  <c r="F91" i="5"/>
  <c r="F42" i="5"/>
  <c r="J68" i="5"/>
  <c r="F38" i="5"/>
  <c r="B25" i="5"/>
  <c r="B93" i="5"/>
  <c r="F55" i="5"/>
  <c r="B55" i="5"/>
  <c r="B59" i="5"/>
  <c r="F39" i="5"/>
  <c r="B37" i="5"/>
  <c r="B53" i="5"/>
  <c r="J63" i="5"/>
  <c r="B76" i="5"/>
  <c r="B90" i="5"/>
  <c r="J84" i="5"/>
  <c r="B46" i="5"/>
  <c r="B78" i="5"/>
  <c r="B56" i="5"/>
  <c r="J78" i="5"/>
  <c r="B75" i="5"/>
  <c r="J81" i="5"/>
  <c r="B77" i="5"/>
  <c r="J82" i="5"/>
  <c r="F62" i="5"/>
  <c r="J37" i="5"/>
  <c r="B26" i="5"/>
  <c r="J79" i="5"/>
  <c r="B43" i="5"/>
  <c r="J31" i="5"/>
  <c r="B57" i="5"/>
  <c r="J61" i="5"/>
  <c r="J23" i="5"/>
  <c r="B44" i="5"/>
  <c r="B80" i="5"/>
  <c r="J58" i="5"/>
  <c r="J73" i="5"/>
  <c r="F89" i="5"/>
  <c r="F63" i="5"/>
  <c r="F53" i="5"/>
  <c r="J66" i="5"/>
  <c r="B62" i="5"/>
  <c r="F80" i="5"/>
  <c r="F82" i="5"/>
  <c r="B40" i="5"/>
  <c r="J56" i="5"/>
  <c r="F95" i="5"/>
  <c r="B22" i="5"/>
  <c r="J65" i="5"/>
  <c r="B79" i="5"/>
  <c r="B88" i="5"/>
  <c r="J59" i="5"/>
  <c r="F22" i="5"/>
  <c r="F92" i="5"/>
  <c r="B87" i="5"/>
  <c r="B45" i="5"/>
  <c r="F94" i="5"/>
  <c r="B39" i="5"/>
  <c r="B47" i="5"/>
  <c r="J24" i="5"/>
  <c r="B42" i="5"/>
  <c r="F79" i="5"/>
  <c r="J67" i="5"/>
  <c r="F74" i="5"/>
  <c r="J75" i="5"/>
  <c r="J85" i="5"/>
  <c r="F85" i="5"/>
  <c r="F90" i="5"/>
  <c r="F75" i="5"/>
  <c r="J57" i="5"/>
  <c r="B83" i="5"/>
  <c r="F78" i="5"/>
  <c r="B84" i="5"/>
  <c r="J83" i="5"/>
  <c r="J30" i="5"/>
  <c r="J53" i="5"/>
  <c r="B23" i="5"/>
  <c r="F41" i="5"/>
  <c r="F76" i="5"/>
  <c r="J62" i="5"/>
  <c r="J26" i="5"/>
  <c r="B24" i="5"/>
  <c r="B54" i="5"/>
  <c r="F93" i="5"/>
  <c r="B27" i="5"/>
  <c r="J64" i="5"/>
  <c r="J22" i="5"/>
  <c r="B89" i="5"/>
  <c r="F30" i="5"/>
  <c r="F43" i="5"/>
  <c r="F61" i="5"/>
  <c r="F84" i="5"/>
  <c r="J74" i="5"/>
  <c r="J54" i="5"/>
  <c r="J77" i="5"/>
  <c r="J76" i="5"/>
  <c r="B81" i="5"/>
  <c r="F87" i="5"/>
  <c r="J80" i="5"/>
  <c r="B41" i="5"/>
  <c r="F54" i="5"/>
  <c r="F83" i="5"/>
  <c r="J40" i="5"/>
  <c r="J55" i="5"/>
  <c r="F81" i="5"/>
  <c r="B92" i="5"/>
  <c r="B60" i="5"/>
  <c r="J88" i="5" l="1"/>
  <c r="K80" i="5" s="1"/>
  <c r="B6" i="5"/>
  <c r="F96" i="5"/>
  <c r="G93" i="5" s="1"/>
  <c r="B94" i="5"/>
  <c r="J70" i="5"/>
  <c r="J41" i="5"/>
  <c r="K39" i="5" s="1"/>
  <c r="F44" i="5"/>
  <c r="G43" i="5" s="1"/>
  <c r="F56" i="5"/>
  <c r="G56" i="5" s="1"/>
  <c r="F32" i="5"/>
  <c r="G29" i="5" s="1"/>
  <c r="J32" i="5"/>
  <c r="K26" i="5" s="1"/>
  <c r="F64" i="5"/>
  <c r="G62" i="5" s="1"/>
  <c r="B63" i="5"/>
  <c r="C61" i="5" s="1"/>
  <c r="B28" i="5"/>
  <c r="C23" i="5" s="1"/>
  <c r="B48" i="5"/>
  <c r="C40" i="5" s="1"/>
  <c r="B17" i="5" l="1"/>
  <c r="B14" i="5"/>
  <c r="B13" i="5"/>
  <c r="B12" i="5"/>
  <c r="B18" i="5"/>
  <c r="B16" i="5"/>
  <c r="B15" i="5"/>
  <c r="G87" i="5"/>
  <c r="K86" i="5"/>
  <c r="K85" i="5"/>
  <c r="B7" i="5"/>
  <c r="B8" i="5"/>
  <c r="K77" i="5"/>
  <c r="K76" i="5"/>
  <c r="K75" i="5"/>
  <c r="K74" i="5"/>
  <c r="K84" i="5"/>
  <c r="G88" i="5"/>
  <c r="G90" i="5"/>
  <c r="G91" i="5"/>
  <c r="G79" i="5"/>
  <c r="K78" i="5"/>
  <c r="G92" i="5"/>
  <c r="K82" i="5"/>
  <c r="G78" i="5"/>
  <c r="G80" i="5"/>
  <c r="G86" i="5"/>
  <c r="G83" i="5"/>
  <c r="G74" i="5"/>
  <c r="G89" i="5"/>
  <c r="G94" i="5"/>
  <c r="G95" i="5"/>
  <c r="G75" i="5"/>
  <c r="G73" i="5"/>
  <c r="G84" i="5"/>
  <c r="G82" i="5"/>
  <c r="G76" i="5"/>
  <c r="G85" i="5"/>
  <c r="G77" i="5"/>
  <c r="K73" i="5"/>
  <c r="K83" i="5"/>
  <c r="K81" i="5"/>
  <c r="K87" i="5"/>
  <c r="G81" i="5"/>
  <c r="K79" i="5"/>
  <c r="C73" i="5"/>
  <c r="C76" i="5"/>
  <c r="C88" i="5"/>
  <c r="C77" i="5"/>
  <c r="C89" i="5"/>
  <c r="C78" i="5"/>
  <c r="C90" i="5"/>
  <c r="C79" i="5"/>
  <c r="C91" i="5"/>
  <c r="C80" i="5"/>
  <c r="C92" i="5"/>
  <c r="C81" i="5"/>
  <c r="C93" i="5"/>
  <c r="C82" i="5"/>
  <c r="C83" i="5"/>
  <c r="C84" i="5"/>
  <c r="C85" i="5"/>
  <c r="C74" i="5"/>
  <c r="C86" i="5"/>
  <c r="C87" i="5"/>
  <c r="C75" i="5"/>
  <c r="K69" i="5"/>
  <c r="K67" i="5"/>
  <c r="K65" i="5"/>
  <c r="K53" i="5"/>
  <c r="K57" i="5"/>
  <c r="K60" i="5"/>
  <c r="K63" i="5"/>
  <c r="K64" i="5"/>
  <c r="K66" i="5"/>
  <c r="K56" i="5"/>
  <c r="K59" i="5"/>
  <c r="K61" i="5"/>
  <c r="K55" i="5"/>
  <c r="K58" i="5"/>
  <c r="K62" i="5"/>
  <c r="K68" i="5"/>
  <c r="K54" i="5"/>
  <c r="B10" i="5"/>
  <c r="B9" i="5"/>
  <c r="B11" i="5"/>
  <c r="G30" i="5"/>
  <c r="G54" i="5"/>
  <c r="G31" i="5"/>
  <c r="G55" i="5"/>
  <c r="G53" i="5"/>
  <c r="C22" i="5"/>
  <c r="C27" i="5"/>
  <c r="C25" i="5"/>
  <c r="C24" i="5"/>
  <c r="K28" i="5"/>
  <c r="K22" i="5"/>
  <c r="C26" i="5"/>
  <c r="K25" i="5"/>
  <c r="K27" i="5"/>
  <c r="G63" i="5"/>
  <c r="K29" i="5"/>
  <c r="G60" i="5"/>
  <c r="C28" i="5"/>
  <c r="K30" i="5"/>
  <c r="K24" i="5"/>
  <c r="K32" i="5"/>
  <c r="K23" i="5"/>
  <c r="C45" i="5"/>
  <c r="G61" i="5"/>
  <c r="C44" i="5"/>
  <c r="K31" i="5"/>
  <c r="G64" i="5"/>
  <c r="C38" i="5"/>
  <c r="C55" i="5"/>
  <c r="C53" i="5"/>
  <c r="C63" i="5"/>
  <c r="C58" i="5"/>
  <c r="C43" i="5"/>
  <c r="C47" i="5"/>
  <c r="F23" i="5"/>
  <c r="F25" i="5" s="1"/>
  <c r="C46" i="5"/>
  <c r="C54" i="5"/>
  <c r="C42" i="5"/>
  <c r="C57" i="5"/>
  <c r="C39" i="5"/>
  <c r="C41" i="5"/>
  <c r="C59" i="5"/>
  <c r="C56" i="5"/>
  <c r="C37" i="5"/>
  <c r="C60" i="5"/>
  <c r="C62" i="5"/>
  <c r="C48" i="5"/>
  <c r="K88" i="5" l="1"/>
  <c r="G96" i="5"/>
  <c r="C94" i="5"/>
  <c r="K70" i="5"/>
  <c r="G32" i="5"/>
  <c r="K37" i="5"/>
  <c r="K40" i="5"/>
  <c r="K41" i="5"/>
  <c r="K38" i="5"/>
  <c r="G42" i="5"/>
  <c r="G41" i="5"/>
  <c r="G44" i="5"/>
  <c r="G38" i="5"/>
  <c r="G40" i="5"/>
  <c r="G37" i="5"/>
  <c r="G39" i="5"/>
</calcChain>
</file>

<file path=xl/sharedStrings.xml><?xml version="1.0" encoding="utf-8"?>
<sst xmlns="http://schemas.openxmlformats.org/spreadsheetml/2006/main" count="6517" uniqueCount="2887">
  <si>
    <t>450 STANYAN STREET</t>
  </si>
  <si>
    <t>UCSF MEDICAL CENTER</t>
  </si>
  <si>
    <t>505 PARNASSUS AVENUE</t>
  </si>
  <si>
    <t>CHINESE HOSPITAL</t>
  </si>
  <si>
    <t>845 JACKSON STREET</t>
  </si>
  <si>
    <t>DAMERON HOSPITAL</t>
  </si>
  <si>
    <t>STOCKTON</t>
  </si>
  <si>
    <t>975 SOUTH FAIRMONT AVENUE</t>
  </si>
  <si>
    <t>LODI</t>
  </si>
  <si>
    <t>SAN JOAQUIN GENERAL HOSPITAL</t>
  </si>
  <si>
    <t>500 WEST HOSPITAL ROAD</t>
  </si>
  <si>
    <t>FRENCH CAMP</t>
  </si>
  <si>
    <t>1800 NORTH CALIFORNIA STREET</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</si>
  <si>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</si>
  <si>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</si>
  <si>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</si>
  <si>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</si>
  <si>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</si>
  <si>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</si>
  <si>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</si>
  <si>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</si>
  <si>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</si>
  <si>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</si>
  <si>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</si>
  <si>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</si>
  <si>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</si>
  <si>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</si>
  <si>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</si>
  <si>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TWIN CITIES COMMUNITY HOSPITAL</t>
  </si>
  <si>
    <t>1100 LAS TABLAS ROAD</t>
  </si>
  <si>
    <t>TEMPLETON</t>
  </si>
  <si>
    <t>SAN LUIS OBISPO CO PSYCHIATRIC HEALTH FACILITY</t>
  </si>
  <si>
    <t>2178 JOHNSON AVE</t>
  </si>
  <si>
    <t>SAN MATEO</t>
  </si>
  <si>
    <t>SAN MATEO MEDICAL CENTER</t>
  </si>
  <si>
    <t>222 WEST 39TH AVENUE</t>
  </si>
  <si>
    <t>REDWOOD CITY</t>
  </si>
  <si>
    <t>1200 EL CAMINO REAL</t>
  </si>
  <si>
    <t>SOUTH SAN FRANCISCO</t>
  </si>
  <si>
    <t>SETON MEDICAL CENTER</t>
  </si>
  <si>
    <t>1900 SULLIVAN AVENUE</t>
  </si>
  <si>
    <t>DALY CITY</t>
  </si>
  <si>
    <t>600 MARINE BOULEVARD</t>
  </si>
  <si>
    <t>MOSS BEACH</t>
  </si>
  <si>
    <t>BURLINGAME</t>
  </si>
  <si>
    <t>SEQUOIA HOSPITAL</t>
  </si>
  <si>
    <t>170 ALAMEDA DE LAS PULGAS</t>
  </si>
  <si>
    <t>MENLO PARK SURGICAL HOSPITAL</t>
  </si>
  <si>
    <t>570 WILLOW ROAD</t>
  </si>
  <si>
    <t>MENLO PARK</t>
  </si>
  <si>
    <t>GOLETA VALLEY COTTAGE HOSPITAL</t>
  </si>
  <si>
    <t>351 SOUTH PATTERSON AVENUE</t>
  </si>
  <si>
    <t>SANTA BARBARA</t>
  </si>
  <si>
    <t>LOMPOC</t>
  </si>
  <si>
    <t>1400 EAST CHURCH STREET</t>
  </si>
  <si>
    <t>SANTA MARIA</t>
  </si>
  <si>
    <t>SANTA BARBARA COTTAGE HOSPITAL</t>
  </si>
  <si>
    <t>SANTA YNEZ VALLEY COTTAGE HOSPITAL</t>
  </si>
  <si>
    <t>SOLVANG</t>
  </si>
  <si>
    <t>315 CAMINO DEL REMEDIO</t>
  </si>
  <si>
    <t>REGIONAL MEDICAL OF SAN JOSE</t>
  </si>
  <si>
    <t>225 NORTH JACKSON AVENUE</t>
  </si>
  <si>
    <t>SAN JOSE</t>
  </si>
  <si>
    <t>EL CAMINO HOSPITAL</t>
  </si>
  <si>
    <t>2500 GRANT ROAD</t>
  </si>
  <si>
    <t>MOUNTAIN VIEW</t>
  </si>
  <si>
    <t>GOOD SAMARITAN HOSPITAL-SAN JOSE</t>
  </si>
  <si>
    <t>2425 SAMARITAN DRIVE</t>
  </si>
  <si>
    <t>SANTA CLARA</t>
  </si>
  <si>
    <t>2105 FOREST AVENUE</t>
  </si>
  <si>
    <t>SANTA CLARA VALLEY MEDICAL CENTER</t>
  </si>
  <si>
    <t>751 SOUTH BASCOM AVENUE</t>
  </si>
  <si>
    <t>300 PASTEUR DRIVE</t>
  </si>
  <si>
    <t>PALO ALTO</t>
  </si>
  <si>
    <t>250 HOSPITAL PARKWAY</t>
  </si>
  <si>
    <t>725 WELCH ROAD</t>
  </si>
  <si>
    <t>CHILDRENS RECOVERY CENTER OF NORTHERN CALIFORNIA</t>
  </si>
  <si>
    <t>3777 SOUTH BASCOM AVENUE</t>
  </si>
  <si>
    <t>CAMPBELL</t>
  </si>
  <si>
    <t>9400 NO NAME UNO</t>
  </si>
  <si>
    <t>GILROY</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</si>
  <si>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</si>
  <si>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</si>
  <si>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</si>
  <si>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</si>
  <si>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</si>
  <si>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</si>
  <si>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</si>
  <si>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</si>
  <si>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</si>
  <si>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</si>
  <si>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</si>
  <si>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</si>
  <si>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</si>
  <si>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</si>
  <si>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</si>
  <si>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</si>
  <si>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</si>
  <si>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</si>
  <si>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</si>
  <si>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</si>
  <si>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</si>
  <si>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</si>
  <si>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</si>
  <si>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</si>
  <si>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</si>
  <si>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NORTH BAY MEDICAL CENTER</t>
  </si>
  <si>
    <t>1200 B. GALE WILSON BLVD.</t>
  </si>
  <si>
    <t>FAIRFIELD</t>
  </si>
  <si>
    <t>VACAVILLE</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</si>
  <si>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</si>
  <si>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</si>
  <si>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</si>
  <si>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</si>
  <si>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</si>
  <si>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</si>
  <si>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</si>
  <si>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</si>
  <si>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</si>
  <si>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</si>
  <si>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</si>
  <si>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501 PETALUMA AVENUE</t>
  </si>
  <si>
    <t>SEBASTOPOL</t>
  </si>
  <si>
    <t>401 BICENTENNIAL WAY</t>
  </si>
  <si>
    <t>DOCTORS MEDICAL CENTER</t>
  </si>
  <si>
    <t>1441 FLORIDA AVENUE</t>
  </si>
  <si>
    <t>MODESTO</t>
  </si>
  <si>
    <t>825 DELBON AVENUE</t>
  </si>
  <si>
    <t>TURLOCK</t>
  </si>
  <si>
    <t>1700 COFFEE ROAD</t>
  </si>
  <si>
    <t>350 SOUTH OAK STREET</t>
  </si>
  <si>
    <t>OAKDALE</t>
  </si>
  <si>
    <t>STANISLAUS SURGICAL HOSPITAL</t>
  </si>
  <si>
    <t>1421 OAKDALE ROAD</t>
  </si>
  <si>
    <t>YUBA CITY</t>
  </si>
  <si>
    <t>SUTTER-YUBA PSYCHIATRIC HEALTH FACILITY</t>
  </si>
  <si>
    <t>1965 LIVE OAK BOULEVARD</t>
  </si>
  <si>
    <t>NORTH VALLEY BEHAVIORAL HEALTH</t>
  </si>
  <si>
    <t>ST. ELIZABETH COMMUNITY HOSPITAL</t>
  </si>
  <si>
    <t>2550 SISTER MARY COLUMBA DRIVE</t>
  </si>
  <si>
    <t>RED BLUFF</t>
  </si>
  <si>
    <t>TRINITY HOSPITAL</t>
  </si>
  <si>
    <t>WEAVERVILLE</t>
  </si>
  <si>
    <t>400 WEST MINERAL KING</t>
  </si>
  <si>
    <t>VISALIA</t>
  </si>
  <si>
    <t>465 WEST PUTNAM AVENUE</t>
  </si>
  <si>
    <t>PORTERVILLE</t>
  </si>
  <si>
    <t>TULARE</t>
  </si>
  <si>
    <t>AURORA VISTA DEL MAR HOSPITAL</t>
  </si>
  <si>
    <t>801 SENECA STREET</t>
  </si>
  <si>
    <t>VENTURA</t>
  </si>
  <si>
    <t>COMMUNITY MEMORIAL HOSPITAL-SAN BUENAVENTURA</t>
  </si>
  <si>
    <t>VENTURA COUNTY MEDICAL CENTER</t>
  </si>
  <si>
    <t>3291 LOMA VISTA ROAD</t>
  </si>
  <si>
    <t>215 WEST JANSS ROAD</t>
  </si>
  <si>
    <t>THOUSAND OAKS</t>
  </si>
  <si>
    <t>OJAI VALLEY COMMUNITY HOSPITAL</t>
  </si>
  <si>
    <t>1306 MARICOPA HIGHWAY</t>
  </si>
  <si>
    <t>OJAI</t>
  </si>
  <si>
    <t>2309 ANTONIO AVENUE</t>
  </si>
  <si>
    <t>CAMARILLO</t>
  </si>
  <si>
    <t>SIMI VALLEY</t>
  </si>
  <si>
    <t>1600 NORTH ROSE AVENUE</t>
  </si>
  <si>
    <t>OXNARD</t>
  </si>
  <si>
    <t>WOODLAND MEMORIAL HOSPITAL</t>
  </si>
  <si>
    <t>1325 COTTONWOOD STREET</t>
  </si>
  <si>
    <t>WOODLAND</t>
  </si>
  <si>
    <t>SUTTER DAVIS HOSPITAL</t>
  </si>
  <si>
    <t>2000 SUTTER PLACE</t>
  </si>
  <si>
    <t>DAVIS</t>
  </si>
  <si>
    <t>RIDEOUT MEMORIAL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</si>
  <si>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</si>
  <si>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</si>
  <si>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</si>
  <si>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</si>
  <si>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</si>
  <si>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</si>
  <si>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</si>
  <si>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</si>
  <si>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</si>
  <si>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</si>
  <si>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</si>
  <si>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</si>
  <si>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</si>
  <si>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</si>
  <si>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</si>
  <si>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</si>
  <si>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</si>
  <si>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</si>
  <si>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</si>
  <si>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Age_Unknown</t>
  </si>
  <si>
    <t>Sum of RaceGrp_White</t>
  </si>
  <si>
    <t>Sum of RaceGrp_Black</t>
  </si>
  <si>
    <t>Sum of RaceGrp_Hispanic</t>
  </si>
  <si>
    <t>Sum of RaceGrp_Asian</t>
  </si>
  <si>
    <t>Sum of RaceGrp_Other</t>
  </si>
  <si>
    <t>Sum of RaceGrp_Unknown</t>
  </si>
  <si>
    <t>Sum of Admt_Home</t>
  </si>
  <si>
    <t>Sum of Admt_Newborn</t>
  </si>
  <si>
    <t>Sum of Admt_Other</t>
  </si>
  <si>
    <t>Sum of Admt_Unknown</t>
  </si>
  <si>
    <t>Sum of Route_Unknown</t>
  </si>
  <si>
    <t>Sum of Adm_Scheduled</t>
  </si>
  <si>
    <t>Sum of Adm_Unscheduled</t>
  </si>
  <si>
    <t>Sum of Adm_Unknown</t>
  </si>
  <si>
    <t>Sum of Disp_Routine</t>
  </si>
  <si>
    <t>Sum of Disp_Died</t>
  </si>
  <si>
    <t>Sum of DNR_Yes</t>
  </si>
  <si>
    <t>Sum of DNR_No</t>
  </si>
  <si>
    <t>Sum of DNR_Unknown</t>
  </si>
  <si>
    <t>Sum of Payer_Medicare</t>
  </si>
  <si>
    <t>Sum of Payer_Unknown</t>
  </si>
  <si>
    <t>Sum of Dsch_Days</t>
  </si>
  <si>
    <t>Hospital Name</t>
  </si>
  <si>
    <t>Number of Discharges</t>
  </si>
  <si>
    <t>Number of Discharge Days</t>
  </si>
  <si>
    <t>Licensed Bed Size</t>
  </si>
  <si>
    <t>Average Length of Stay (Days)</t>
  </si>
  <si>
    <t>TYPE OF CARE</t>
  </si>
  <si>
    <t>#</t>
  </si>
  <si>
    <t>%</t>
  </si>
  <si>
    <t>Acute</t>
  </si>
  <si>
    <t>AGE GROUPS</t>
  </si>
  <si>
    <t>RACE GROUP</t>
  </si>
  <si>
    <t>Skilled Nursing/Intermediate Care</t>
  </si>
  <si>
    <t>Under 1</t>
  </si>
  <si>
    <t>White</t>
  </si>
  <si>
    <t>Psychiatric</t>
  </si>
  <si>
    <t>1 - 9</t>
  </si>
  <si>
    <t>Black</t>
  </si>
  <si>
    <t>Chemical Dependency</t>
  </si>
  <si>
    <t>PRINCIPAL DIAGNOSIS GROUP</t>
  </si>
  <si>
    <t>10 - 19</t>
  </si>
  <si>
    <t>Hispanic</t>
  </si>
  <si>
    <t>Physical Rehabilitation</t>
  </si>
  <si>
    <t>20 - 29</t>
  </si>
  <si>
    <t>Asian/Pacific Islander</t>
  </si>
  <si>
    <t>Unknown</t>
  </si>
  <si>
    <t>30 - 39</t>
  </si>
  <si>
    <t>Native American/Eskimo/Aleut</t>
  </si>
  <si>
    <t>40 - 49</t>
  </si>
  <si>
    <t>Other</t>
  </si>
  <si>
    <t>50 - 59</t>
  </si>
  <si>
    <t>SEX</t>
  </si>
  <si>
    <t>60 - 69</t>
  </si>
  <si>
    <t>Male</t>
  </si>
  <si>
    <t>70 - 79</t>
  </si>
  <si>
    <t>Female</t>
  </si>
  <si>
    <t>80+</t>
  </si>
  <si>
    <t>ADMISSION SOURCE - SITE</t>
  </si>
  <si>
    <t>DISPOSITION</t>
  </si>
  <si>
    <t>ADMISSION SOURCE - ROUTE</t>
  </si>
  <si>
    <t>Home</t>
  </si>
  <si>
    <t>Your Emergency Room</t>
  </si>
  <si>
    <t>Residential Care Facility</t>
  </si>
  <si>
    <t>Not Your Emergency Room (or No ER)</t>
  </si>
  <si>
    <t>Ambulatory Surgery</t>
  </si>
  <si>
    <t>Acute Inpatient Hospital Care</t>
  </si>
  <si>
    <t>Other Inpatient Hospital Care</t>
  </si>
  <si>
    <t>ADMISSION TYPE</t>
  </si>
  <si>
    <t>Newborn</t>
  </si>
  <si>
    <t>Scheduled</t>
  </si>
  <si>
    <t>Prison/Jail</t>
  </si>
  <si>
    <t>Unscheduled</t>
  </si>
  <si>
    <t>Infant, under 24 hrs old</t>
  </si>
  <si>
    <t>Against Medical Advice</t>
  </si>
  <si>
    <t>Died</t>
  </si>
  <si>
    <t>Home Health Service</t>
  </si>
  <si>
    <t>PRINCIPAL PROCEDURE GROUP</t>
  </si>
  <si>
    <t>Invalid</t>
  </si>
  <si>
    <t>DNR ORDERS</t>
  </si>
  <si>
    <t>Yes</t>
  </si>
  <si>
    <t>No</t>
  </si>
  <si>
    <t>OSHPD Facility No.</t>
  </si>
  <si>
    <t>Sum of Route_Not_Your_ER</t>
  </si>
  <si>
    <t>State of California</t>
  </si>
  <si>
    <t>Office of Statewide Health Planning and Development</t>
  </si>
  <si>
    <t>INSTRUCTIONS FOR USING THE PIVOT PROFILE:</t>
  </si>
  <si>
    <t>DATA REFERENCES/NOTES:</t>
  </si>
  <si>
    <t>JOHN MUIR MEDICAL CENTER-WALNUT CREEK CAMPUS</t>
  </si>
  <si>
    <t>JOHN MUIR MEDICAL CENTER-CONCORD CAMPUS</t>
  </si>
  <si>
    <t>JOHN MUIR BEHAVIORAL HEALTH CENTER</t>
  </si>
  <si>
    <t>1100 MARSHALL WAY</t>
  </si>
  <si>
    <t>COMMUNITY REGIONAL MEDICAL CENTER-FRESNO</t>
  </si>
  <si>
    <t>2615 CHESTER AVENUE</t>
  </si>
  <si>
    <t>CITY OF HOPE HELFORD CLINICAL RESEARCH HOSPITAL</t>
  </si>
  <si>
    <t>PROMISE HOSPITAL OF EAST LOS ANGELES-EAST L.A. CAMPUS</t>
  </si>
  <si>
    <t>RESNICK NEUROPSYCHIATRIC HOSPITAL AT UCLA</t>
  </si>
  <si>
    <t>NOVATO COMMUNITY HOSPITAL</t>
  </si>
  <si>
    <t>10 WOODLAND RD.</t>
  </si>
  <si>
    <t>ST. HELENA</t>
  </si>
  <si>
    <t>SADDLEBACK MEMORIAL MEDICAL CENTER</t>
  </si>
  <si>
    <t>MONTCLAIR HOSPITAL MEDICAL CENTER</t>
  </si>
  <si>
    <t>10841 WHITE OAK AVENUE</t>
  </si>
  <si>
    <t>RANCHO CUCAMONGA</t>
  </si>
  <si>
    <t>400 N. PEPPER AVENUE</t>
  </si>
  <si>
    <t>SHARP MESA VISTA HOSPITAL</t>
  </si>
  <si>
    <t>PROMISE HOSPITAL OF SAN DIEGO</t>
  </si>
  <si>
    <t>ST. LOUISE REGIONAL HOSPITAL</t>
  </si>
  <si>
    <t>Race Group</t>
  </si>
  <si>
    <t>Description</t>
  </si>
  <si>
    <t>(based upon combination of the "Ethnicity" and "Race" data fields)</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</si>
  <si>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</si>
  <si>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</si>
  <si>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r>
      <t xml:space="preserve">Ethnicity = "Non-Hispanic", "Unknown", or Invalid </t>
    </r>
    <r>
      <rPr>
        <b/>
        <u/>
        <sz val="8"/>
        <rFont val="Arial"/>
        <family val="2"/>
      </rPr>
      <t>and</t>
    </r>
    <r>
      <rPr>
        <sz val="8"/>
        <rFont val="Arial"/>
        <family val="2"/>
      </rPr>
      <t xml:space="preserve"> 
Race = "White" </t>
    </r>
  </si>
  <si>
    <r>
      <t xml:space="preserve">Ethnicity = "Non-Hispanic", "Unknown", or Invalid </t>
    </r>
    <r>
      <rPr>
        <b/>
        <u/>
        <sz val="8"/>
        <rFont val="Arial"/>
        <family val="2"/>
      </rPr>
      <t>and</t>
    </r>
    <r>
      <rPr>
        <sz val="8"/>
        <rFont val="Arial"/>
        <family val="2"/>
      </rPr>
      <t xml:space="preserve"> 
Race = "Black" </t>
    </r>
  </si>
  <si>
    <r>
      <t xml:space="preserve">Ethnicity = "Hispanic" </t>
    </r>
    <r>
      <rPr>
        <b/>
        <u/>
        <sz val="7"/>
        <rFont val="Arial"/>
        <family val="2"/>
      </rPr>
      <t>and</t>
    </r>
    <r>
      <rPr>
        <sz val="7"/>
        <rFont val="Arial"/>
        <family val="2"/>
      </rPr>
      <t xml:space="preserve"> Race = "White", "Black", "Native American", "Asian/Pacific Islander", "Other",  "Unknown", or Invalid</t>
    </r>
  </si>
  <si>
    <r>
      <t xml:space="preserve">Ethnicity = "Non-Hispanic", "Unknown", or Invalid </t>
    </r>
    <r>
      <rPr>
        <b/>
        <u/>
        <sz val="8"/>
        <rFont val="Arial"/>
        <family val="2"/>
      </rPr>
      <t>and</t>
    </r>
    <r>
      <rPr>
        <sz val="8"/>
        <rFont val="Arial"/>
        <family val="2"/>
      </rPr>
      <t xml:space="preserve"> 
Race = "Asian/Pacific Islander" </t>
    </r>
  </si>
  <si>
    <r>
      <t xml:space="preserve">Ethnicity = "Non-Hispanic", "Unknown", or Invalid </t>
    </r>
    <r>
      <rPr>
        <b/>
        <u/>
        <sz val="8"/>
        <rFont val="Arial"/>
        <family val="2"/>
      </rPr>
      <t>and</t>
    </r>
    <r>
      <rPr>
        <sz val="8"/>
        <rFont val="Arial"/>
        <family val="2"/>
      </rPr>
      <t xml:space="preserve"> 
Race = "Native American/Eskimo" </t>
    </r>
  </si>
  <si>
    <r>
      <t xml:space="preserve">Ethnicity = "Non-Hispanic", "Unknown", or Invalid </t>
    </r>
    <r>
      <rPr>
        <b/>
        <u/>
        <sz val="8"/>
        <rFont val="Arial"/>
        <family val="2"/>
      </rPr>
      <t>and</t>
    </r>
    <r>
      <rPr>
        <sz val="8"/>
        <rFont val="Arial"/>
        <family val="2"/>
      </rPr>
      <t xml:space="preserve"> 
Race = "Other".</t>
    </r>
  </si>
  <si>
    <r>
      <t xml:space="preserve">Ethnicity = "Non-Hispanic", "Unknown", or Invalid </t>
    </r>
    <r>
      <rPr>
        <b/>
        <u/>
        <sz val="8"/>
        <rFont val="Arial"/>
        <family val="2"/>
      </rPr>
      <t>and</t>
    </r>
    <r>
      <rPr>
        <sz val="8"/>
        <rFont val="Arial"/>
        <family val="2"/>
      </rPr>
      <t xml:space="preserve"> Race = "Unknown"; Also includes invalid and unreported cases.</t>
    </r>
  </si>
  <si>
    <t>Sum of Age_Under_1</t>
  </si>
  <si>
    <t>Sum of Age_01_09</t>
  </si>
  <si>
    <t>Sum of Age_10_19</t>
  </si>
  <si>
    <t>Sum of Age_20_29</t>
  </si>
  <si>
    <t>Sum of Age_30_39</t>
  </si>
  <si>
    <t>Sum of Age_40_49</t>
  </si>
  <si>
    <t>Sum of Age_50_59</t>
  </si>
  <si>
    <t>Sum of Age_60_69</t>
  </si>
  <si>
    <t>Sum of Age_70_79</t>
  </si>
  <si>
    <t>Sum of Age_80_</t>
  </si>
  <si>
    <t>Sum of RaceGrp_Native_Am</t>
  </si>
  <si>
    <t>Sum of Admt_Resid_Care</t>
  </si>
  <si>
    <t>Sum of Admt_Ambul_Surgery</t>
  </si>
  <si>
    <t>Sum of Admt_SN_IC</t>
  </si>
  <si>
    <t>Sum of Admt_Acute_Inpt_Hosp_Care</t>
  </si>
  <si>
    <t>Sum of Admt_Other_Inpt_Hosp_Care</t>
  </si>
  <si>
    <t>Sum of Admt_Prison_Jail</t>
  </si>
  <si>
    <t>Sum of Route_Your_ER</t>
  </si>
  <si>
    <t>Sum of Disp_Prison_Jail</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</si>
  <si>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</si>
  <si>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</si>
  <si>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</si>
  <si>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</si>
  <si>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</si>
  <si>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</si>
  <si>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</si>
  <si>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</si>
  <si>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</si>
  <si>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</si>
  <si>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</si>
  <si>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</si>
  <si>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</si>
  <si>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</si>
  <si>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</si>
  <si>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</si>
  <si>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</si>
  <si>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</si>
  <si>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</si>
  <si>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</si>
  <si>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</si>
  <si>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</si>
  <si>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ALAMEDA</t>
  </si>
  <si>
    <t>BERKELEY</t>
  </si>
  <si>
    <t>747 52ND STREET</t>
  </si>
  <si>
    <t>OAKLAND</t>
  </si>
  <si>
    <t>THUNDER ROAD CHEMICAL DEPENDENCY RECOVERY HOSPITAL</t>
  </si>
  <si>
    <t>EDEN MEDICAL CENTER</t>
  </si>
  <si>
    <t>CASTRO VALLEY</t>
  </si>
  <si>
    <t>2001 DWIGHT WAY</t>
  </si>
  <si>
    <t>1411 EAST 31ST STREET</t>
  </si>
  <si>
    <t>HAYWARD</t>
  </si>
  <si>
    <t>KINDRED HOSPITAL - SAN FRANCISCO BAY AREA</t>
  </si>
  <si>
    <t>2800 BENEDICT DRIVE</t>
  </si>
  <si>
    <t>SAN LEANDRO</t>
  </si>
  <si>
    <t>350 HAWTHORNE AVENUE</t>
  </si>
  <si>
    <t>ST. ROSE HOSPITAL</t>
  </si>
  <si>
    <t>27200 CALAROGA AVENUE</t>
  </si>
  <si>
    <t>WASHINGTON HOSPITAL - FREMONT</t>
  </si>
  <si>
    <t>2000 MOWRY AVENUE</t>
  </si>
  <si>
    <t>FREMONT</t>
  </si>
  <si>
    <t>District</t>
  </si>
  <si>
    <t>SAN LEANDRO HOSPITAL</t>
  </si>
  <si>
    <t>13855 EAST 14TH STREET</t>
  </si>
  <si>
    <t>MPI CHEMICAL DEPENDENCY RECOVERY HOSPITAL</t>
  </si>
  <si>
    <t>FREMONT HOSPITAL</t>
  </si>
  <si>
    <t>39001 SUNDALE DRIVE</t>
  </si>
  <si>
    <t>TELECARE HERITAGE PSYCHIATRIC HEALTH FACILITY</t>
  </si>
  <si>
    <t>SUTTER AMADOR HOSPITAL</t>
  </si>
  <si>
    <t>200 MISSION BLVD</t>
  </si>
  <si>
    <t>JACKSON</t>
  </si>
  <si>
    <t>240 SPRUCE STREET</t>
  </si>
  <si>
    <t>GRIDLEY</t>
  </si>
  <si>
    <t>5974 PENTZ ROAD</t>
  </si>
  <si>
    <t>PARADISE</t>
  </si>
  <si>
    <t>OROVILLE HOSPITAL</t>
  </si>
  <si>
    <t>2767 OLIVE HIGHWAY</t>
  </si>
  <si>
    <t>OROVILLE</t>
  </si>
  <si>
    <t>1531 ESPLANADE</t>
  </si>
  <si>
    <t>CHICO</t>
  </si>
  <si>
    <t>592 RIO LINDO AVENUE</t>
  </si>
  <si>
    <t>768 MOUNTAIN RANCH ROAD</t>
  </si>
  <si>
    <t>SAN ANDREAS</t>
  </si>
  <si>
    <t>COLUSA REGIONAL MEDICAL CENTER</t>
  </si>
  <si>
    <t>199 EAST WEBSTER STREET</t>
  </si>
  <si>
    <t>COLUSA</t>
  </si>
  <si>
    <t>CONTRA COSTA REGIONAL MEDICAL CENTER</t>
  </si>
  <si>
    <t>2500 ALHAMBRA AVENUE</t>
  </si>
  <si>
    <t>MARTINEZ</t>
  </si>
  <si>
    <t>SUTTER DELTA MEDICAL CENTER</t>
  </si>
  <si>
    <t>3901 LONE TREE WAY</t>
  </si>
  <si>
    <t>ANTIOCH</t>
  </si>
  <si>
    <t>1601 YGNACIO VALLEY ROAD</t>
  </si>
  <si>
    <t>WALNUT CREEK</t>
  </si>
  <si>
    <t>1425 SOUTH MAIN STREET</t>
  </si>
  <si>
    <t>2540 EAST STREET</t>
  </si>
  <si>
    <t>CONCORD</t>
  </si>
  <si>
    <t>SAN RAMON REGIONAL MEDICAL CENTER</t>
  </si>
  <si>
    <t>6001 NORRIS CANYON ROAD</t>
  </si>
  <si>
    <t>SAN RAMON</t>
  </si>
  <si>
    <t>2740 GRANT STREET</t>
  </si>
  <si>
    <t>SUTTER COAST HOSPITAL</t>
  </si>
  <si>
    <t>800 EAST WASHINGTON BOULEVARD</t>
  </si>
  <si>
    <t>CRESCENT CITY</t>
  </si>
  <si>
    <t>BARTON MEMORIAL HOSPITAL</t>
  </si>
  <si>
    <t>2170 SOUTH AVENUE</t>
  </si>
  <si>
    <t>SOUTH LAKE TAHOE</t>
  </si>
  <si>
    <t>PLACERVILLE</t>
  </si>
  <si>
    <t>935-B SPRING STREET</t>
  </si>
  <si>
    <t>2755 HERNDON AVENUE</t>
  </si>
  <si>
    <t>CLOVIS</t>
  </si>
  <si>
    <t>COALINGA REGIONAL MEDICAL CENTER</t>
  </si>
  <si>
    <t>1191 PHELPS AVENUE</t>
  </si>
  <si>
    <t>COALINGA</t>
  </si>
  <si>
    <t>FRESNO</t>
  </si>
  <si>
    <t>372 WEST CYPRESS AVENUE</t>
  </si>
  <si>
    <t>REEDLEY</t>
  </si>
  <si>
    <t>ST. AGNES MEDICAL CENTER</t>
  </si>
  <si>
    <t>1303 EAST HERNDON AVENUE</t>
  </si>
  <si>
    <t>SAN JOAQUIN VALLEY REHABILITATION HOSPITAL</t>
  </si>
  <si>
    <t>6125 NORTH FRESNO STREET</t>
  </si>
  <si>
    <t>7300 NORTH FRESNO STREET</t>
  </si>
  <si>
    <t>4411 E. KINGS CANYON ROAD</t>
  </si>
  <si>
    <t>GLENN MEDICAL CENTER</t>
  </si>
  <si>
    <t>1133 WEST SYCAMORE STREET</t>
  </si>
  <si>
    <t>WILLOWS</t>
  </si>
  <si>
    <t>MAD RIVER COMMUNITY HOSPITAL</t>
  </si>
  <si>
    <t>3800 JANES ROAD</t>
  </si>
  <si>
    <t>ARCATA</t>
  </si>
  <si>
    <t>JEROLD PHELPS COMMUNITY HOSPITAL</t>
  </si>
  <si>
    <t>733 CEDAR STREET</t>
  </si>
  <si>
    <t>GARBERVILLE</t>
  </si>
  <si>
    <t>REDWOOD MEMORIAL HOSPITAL</t>
  </si>
  <si>
    <t>3300 RENNER DRIVE</t>
  </si>
  <si>
    <t>FORTUNA</t>
  </si>
  <si>
    <t>ST. JOSEPH HOSPITAL - EUREKA</t>
  </si>
  <si>
    <t>2700 DOLBEER STREET</t>
  </si>
  <si>
    <t>EUREKA</t>
  </si>
  <si>
    <t>SEMPERVIRENS P.H.F.</t>
  </si>
  <si>
    <t>720 WOOD STREET</t>
  </si>
  <si>
    <t>EL CENTRO REGIONAL MEDICAL CENTER</t>
  </si>
  <si>
    <t>1415 ROSS AVENUE</t>
  </si>
  <si>
    <t>EL CENTRO</t>
  </si>
  <si>
    <t>207 WEST LEGION ROAD</t>
  </si>
  <si>
    <t>BRAWLEY</t>
  </si>
  <si>
    <t>NORTHERN INYO HOSPITAL</t>
  </si>
  <si>
    <t>150 PIONEER LANE</t>
  </si>
  <si>
    <t>BISHOP</t>
  </si>
  <si>
    <t>SOUTHERN INYO HOSPITAL</t>
  </si>
  <si>
    <t>501 EAST LOCUST STREET</t>
  </si>
  <si>
    <t>LONE PINE</t>
  </si>
  <si>
    <t>DELANO REGIONAL MEDICAL CENTER</t>
  </si>
  <si>
    <t>1401 GARCES HIGHWAY</t>
  </si>
  <si>
    <t>DELANO</t>
  </si>
  <si>
    <t>BAKERSFIELD</t>
  </si>
  <si>
    <t>KERN MEDICAL CENTER</t>
  </si>
  <si>
    <t>KERN VALLEY HEALTHCARE DISTRICT</t>
  </si>
  <si>
    <t>6412 LAUREL AVENUE</t>
  </si>
  <si>
    <t>LAKE ISABELLA</t>
  </si>
  <si>
    <t>MERCY HOSPITAL - BAKERSFIELD</t>
  </si>
  <si>
    <t>2215 TRUXTUN AVENUE</t>
  </si>
  <si>
    <t>GOOD SAMARITAN HOSPITAL-BAKERSFIELD</t>
  </si>
  <si>
    <t>901 OLIVE DRIVE</t>
  </si>
  <si>
    <t>RIDGECREST REGIONAL HOSPITAL</t>
  </si>
  <si>
    <t>1081 NORTH CHINA LAKE BLVD.</t>
  </si>
  <si>
    <t>RIDGECREST</t>
  </si>
  <si>
    <t>115 WEST E STREET</t>
  </si>
  <si>
    <t>TEHACHAPI</t>
  </si>
  <si>
    <t>HEALTHSOUTH BAKERSFIELD REHABILITATION HOSPITAL</t>
  </si>
  <si>
    <t>5001 COMMERCE DRIVE</t>
  </si>
  <si>
    <t>BAKERSFIELD HEART HOSPITAL</t>
  </si>
  <si>
    <t>3001 SILLECT AVENUE</t>
  </si>
  <si>
    <t>HANFORD</t>
  </si>
  <si>
    <t>CLEARLAKE</t>
  </si>
  <si>
    <t>SUTTER LAKESIDE HOSPITAL</t>
  </si>
  <si>
    <t>5176 HILL ROAD EAST</t>
  </si>
  <si>
    <t>LAKEPORT</t>
  </si>
  <si>
    <t>BANNER LASSEN MEDICAL CENTER</t>
  </si>
  <si>
    <t>1800 SPRING RIDGE DRIVE</t>
  </si>
  <si>
    <t>SUSANVILLE</t>
  </si>
  <si>
    <t>100 SOUTH RAYMOND AVENUE</t>
  </si>
  <si>
    <t>ALHAMBRA</t>
  </si>
  <si>
    <t>BHC ALHAMBRA HOSPITAL</t>
  </si>
  <si>
    <t>4619 ROSEMEAD BOULEVARD</t>
  </si>
  <si>
    <t>ROSEMEAD</t>
  </si>
  <si>
    <t>1600 WEST AVENUE J</t>
  </si>
  <si>
    <t>LANCASTER</t>
  </si>
  <si>
    <t>CATALINA ISLAND MEDICAL CENTER</t>
  </si>
  <si>
    <t>100 FALLS CANYON ROAD</t>
  </si>
  <si>
    <t>AVALON</t>
  </si>
  <si>
    <t>14148 FRANCISQUITO AVENUE</t>
  </si>
  <si>
    <t>BALDWIN PARK</t>
  </si>
  <si>
    <t>BARLOW RESPIRATORY HOSPITAL</t>
  </si>
  <si>
    <t>2000 STADIUM WAY</t>
  </si>
  <si>
    <t>LOS ANGELES</t>
  </si>
  <si>
    <t>LONG BEACH</t>
  </si>
  <si>
    <t>BEVERLY HOSPITAL</t>
  </si>
  <si>
    <t>309 WEST BEVERLY BOULEVARD</t>
  </si>
  <si>
    <t>MONTEBELLO</t>
  </si>
  <si>
    <t>3828 DELMAS TERRACE</t>
  </si>
  <si>
    <t>CULVER CITY</t>
  </si>
  <si>
    <t>CALIFORNIA HOSPITAL MEDICAL CENTER - LOS ANGELES</t>
  </si>
  <si>
    <t>1401 SOUTH GRAND AVENUE</t>
  </si>
  <si>
    <t>255 EAST BONITA AVENUE</t>
  </si>
  <si>
    <t>POMONA</t>
  </si>
  <si>
    <t>555 EAST HARDY STREET</t>
  </si>
  <si>
    <t>INGLEWOOD</t>
  </si>
  <si>
    <t>KEDREN COMMUNITY MENTAL HEALTH CENTER</t>
  </si>
  <si>
    <t>HAWAIIAN GARDENS</t>
  </si>
  <si>
    <t>AURORA CHARTER OAK</t>
  </si>
  <si>
    <t>1161 EAST COVINA BOULEVARD</t>
  </si>
  <si>
    <t>COVINA</t>
  </si>
  <si>
    <t>DUARTE</t>
  </si>
  <si>
    <t>COLLEGE HOSPITAL</t>
  </si>
  <si>
    <t>10802 COLLEGE PLACE</t>
  </si>
  <si>
    <t>CERRITOS</t>
  </si>
  <si>
    <t>1246 WEST 155TH STREET</t>
  </si>
  <si>
    <t>GARDENA</t>
  </si>
  <si>
    <t>2623 EAST SLAUSON AVENUE</t>
  </si>
  <si>
    <t>HUNTINGTON PARK</t>
  </si>
  <si>
    <t>LOS ANGELES COMMUNITY HOSPITAL</t>
  </si>
  <si>
    <t>4081 EAST OLYMPIC BOULEVARD</t>
  </si>
  <si>
    <t>SAN GABRIEL VALLEY MEDICAL CENTER</t>
  </si>
  <si>
    <t>438 W. LAS TUNAS DRIVE</t>
  </si>
  <si>
    <t>SAN GABRIEL</t>
  </si>
  <si>
    <t>DEL AMO HOSPITAL</t>
  </si>
  <si>
    <t>23700 CAMINO DEL SOL</t>
  </si>
  <si>
    <t>TORRANCE</t>
  </si>
  <si>
    <t>LAKEWOOD REGIONAL MEDICAL CENTER</t>
  </si>
  <si>
    <t>LAKEWOOD</t>
  </si>
  <si>
    <t>11500 BROOKSHIRE AVENUE</t>
  </si>
  <si>
    <t>DOWNEY</t>
  </si>
  <si>
    <t>EAST LOS ANGELES DOCTORS HOSPITAL</t>
  </si>
  <si>
    <t>4060 WHITTIER BOULEVARD</t>
  </si>
  <si>
    <t>16237 VENTURA BOULEVARD</t>
  </si>
  <si>
    <t>ENCINO</t>
  </si>
  <si>
    <t>FOOTHILL PRESBYTERIAN HOSPITAL-JOHNSTON MEMORIAL</t>
  </si>
  <si>
    <t>250 SOUTH GRAND AVENUE</t>
  </si>
  <si>
    <t>GLENDORA</t>
  </si>
  <si>
    <t>KINDRED HOSPITAL - LOS ANGELES</t>
  </si>
  <si>
    <t>5525 WEST SLAUSON AVENUE</t>
  </si>
  <si>
    <t>531 WEST COLLEGE STREET</t>
  </si>
  <si>
    <t>GARFIELD MEDICAL CENTER</t>
  </si>
  <si>
    <t>525 NORTH GARFIELD AVENUE</t>
  </si>
  <si>
    <t>MONTEREY PARK</t>
  </si>
  <si>
    <t>GATEWAYS HOSPITAL AND MENTAL HEALTH CENTER</t>
  </si>
  <si>
    <t>1891 EFFIE STREET</t>
  </si>
  <si>
    <t>GLENDALE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</si>
  <si>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</si>
  <si>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</si>
  <si>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</si>
  <si>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</si>
  <si>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</si>
  <si>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</si>
  <si>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</si>
  <si>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</si>
  <si>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</si>
  <si>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</si>
  <si>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</si>
  <si>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GOOD SAMARITAN HOSPITAL-LOS ANGELES</t>
  </si>
  <si>
    <t>1225 WILSHIRE BOULEVARD</t>
  </si>
  <si>
    <t>HUNTINGTON MEMORIAL HOSPITAL</t>
  </si>
  <si>
    <t>100 W. CALIFORNIA BOULEVARD</t>
  </si>
  <si>
    <t>PASADENA</t>
  </si>
  <si>
    <t>CITRUS VALLEY MEDICAL CENTER - IC CAMPUS</t>
  </si>
  <si>
    <t>210 W. SAN BERNARDINO ROAD</t>
  </si>
  <si>
    <t>TORRANCE MEMORIAL MEDICAL CENTER</t>
  </si>
  <si>
    <t>4867 SUNSET BOULEVARD</t>
  </si>
  <si>
    <t>25825 SOUTH VERMONT AVENUE</t>
  </si>
  <si>
    <t>HARBOR CITY</t>
  </si>
  <si>
    <t>13652 CANTARA STREET</t>
  </si>
  <si>
    <t>PANORAMA CITY</t>
  </si>
  <si>
    <t>6041 CADILLAC AVENUE</t>
  </si>
  <si>
    <t>KINDRED HOSPITAL - LA MIRADA</t>
  </si>
  <si>
    <t>LA MIRADA</t>
  </si>
  <si>
    <t>2900 EAST DEL MAR BOULEVARD</t>
  </si>
  <si>
    <t>443 SOUTH SOTO STREET</t>
  </si>
  <si>
    <t>4101 TORRANCE BOULEVARD</t>
  </si>
  <si>
    <t>1720 TERMINO AVENUE</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</si>
  <si>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</si>
  <si>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</si>
  <si>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</si>
  <si>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</si>
  <si>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</si>
  <si>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</si>
  <si>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</si>
  <si>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</si>
  <si>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</si>
  <si>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14850 ROSCOE BOULEVARD</t>
  </si>
  <si>
    <t>LONG BEACH MEMORIAL MEDICAL CENTER</t>
  </si>
  <si>
    <t>2801 ATLANTIC AVENUE</t>
  </si>
  <si>
    <t>METHODIST HOSPITAL OF SOUTHERN CALIFORNIA</t>
  </si>
  <si>
    <t>300 WEST HUNTINGTON DRIVE</t>
  </si>
  <si>
    <t>ARCADIA</t>
  </si>
  <si>
    <t>OLYMPIA MEDICAL CENTER</t>
  </si>
  <si>
    <t>MONTEREY PARK HOSPITAL</t>
  </si>
  <si>
    <t>900 SOUTH ATLANTIC BOULEVARD</t>
  </si>
  <si>
    <t>MOTION PICTURE AND TELEVISION HOSPITAL</t>
  </si>
  <si>
    <t>23388 MULHOLLAND DRIVE</t>
  </si>
  <si>
    <t>WOODLAND HILLS</t>
  </si>
  <si>
    <t>CEDARS SINAI MEDICAL CENTER</t>
  </si>
  <si>
    <t>8700 BEVERLY BOULEVARD</t>
  </si>
  <si>
    <t>NORTHRIDGE HOSPITAL MEDICAL CENTER</t>
  </si>
  <si>
    <t>18300 ROSCOE BOULEVARD</t>
  </si>
  <si>
    <t>NORTHRIDGE</t>
  </si>
  <si>
    <t>NORWALK COMMUNITY HOSPITAL</t>
  </si>
  <si>
    <t>13222 BLOOMFIELD AVENUE</t>
  </si>
  <si>
    <t>NORWALK</t>
  </si>
  <si>
    <t>2776 PACIFIC AVENUE</t>
  </si>
  <si>
    <t>POMONA VALLEY HOSPITAL MEDICAL CENTER</t>
  </si>
  <si>
    <t>1798 NORTH GAREY AVENUE</t>
  </si>
  <si>
    <t>PRESBYTERIAN INTERCOMMUNITY HOSPITAL</t>
  </si>
  <si>
    <t>WHITTIER</t>
  </si>
  <si>
    <t>CITRUS VALLEY MEDICAL CENTER - QV CAMPUS</t>
  </si>
  <si>
    <t>1115 SOUTH SUNSET AVENUE</t>
  </si>
  <si>
    <t>WEST COVINA</t>
  </si>
  <si>
    <t>1711 WEST TEMPLE STREET</t>
  </si>
  <si>
    <t>SAN DIMAS COMMUNITY HOSPITAL</t>
  </si>
  <si>
    <t>1350 WEST COVINA BOULEVARD</t>
  </si>
  <si>
    <t>SAN DIMAS</t>
  </si>
  <si>
    <t>1300 WEST SEVENTH STREET</t>
  </si>
  <si>
    <t>SAN PEDRO</t>
  </si>
  <si>
    <t>MIRACLE MILE MEDICAL CENTER</t>
  </si>
  <si>
    <t>6000 SAN VICENTE BOULEVARD</t>
  </si>
  <si>
    <t>1250 16TH STREET</t>
  </si>
  <si>
    <t>SANTA MONICA</t>
  </si>
  <si>
    <t>PACIFICA HOSPITAL OF THE VALLEY</t>
  </si>
  <si>
    <t>9449 SAN FERNANDO ROAD</t>
  </si>
  <si>
    <t>SUN VALLEY</t>
  </si>
  <si>
    <t>4929 VAN NUYS BOULEVARD</t>
  </si>
  <si>
    <t>SHERMAN OAKS</t>
  </si>
  <si>
    <t>3160 GENEVA STREET</t>
  </si>
  <si>
    <t>ST. FRANCIS MEDICAL CENTER</t>
  </si>
  <si>
    <t>LYNWOOD</t>
  </si>
  <si>
    <t>PROVIDENCE SAINT JOSEPH MEDICAL CENTER</t>
  </si>
  <si>
    <t>BURBANK</t>
  </si>
  <si>
    <t>ST. VINCENT MEDICAL CENTER</t>
  </si>
  <si>
    <t>2131 WEST 3RD STREET</t>
  </si>
  <si>
    <t>13100 SOUTH STUDEBAKER ROAD</t>
  </si>
  <si>
    <t>TARZANA TREATMENT CENTER</t>
  </si>
  <si>
    <t>18646 OXNARD STREET</t>
  </si>
  <si>
    <t>VALLEY PRESBYTERIAN HOSPITAL</t>
  </si>
  <si>
    <t>VAN NUYS</t>
  </si>
  <si>
    <t>1812 VERDUGO BOULEVARD</t>
  </si>
  <si>
    <t>725 SOUTH ORANGE AVENUE</t>
  </si>
  <si>
    <t>WEST HILLS HOSPITAL AND MEDICAL CENTER</t>
  </si>
  <si>
    <t>7300 MEDICAL CENTER DRIVE</t>
  </si>
  <si>
    <t>1720 CESAR E. CHAVEZ AVENUE</t>
  </si>
  <si>
    <t>WHITTIER HOSPITAL MEDICAL CENTER</t>
  </si>
  <si>
    <t>9080 COLIMA ROAD</t>
  </si>
  <si>
    <t>VALENCIA</t>
  </si>
  <si>
    <t>USC KENNETH NORRIS, JR. CANCER HOSPITAL</t>
  </si>
  <si>
    <t>1441 EASTLAKE AVENUE</t>
  </si>
  <si>
    <t>TOM REDGATE MEMORIAL RECOVERY CENTER</t>
  </si>
  <si>
    <t>1775 CHESTNUT STREET</t>
  </si>
  <si>
    <t>1000 WEST CARSON STREET</t>
  </si>
  <si>
    <t>1200 NORTH STATE STREET</t>
  </si>
  <si>
    <t>LOS ANGELES COUNTY OLIVE VIEW-UCLA MEDICAL CENTER</t>
  </si>
  <si>
    <t>14445 OLIVE VIEW DRIVE</t>
  </si>
  <si>
    <t>SYLMAR</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</si>
  <si>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</si>
  <si>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</si>
  <si>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</si>
  <si>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</si>
  <si>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</si>
  <si>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</si>
  <si>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</si>
  <si>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</si>
  <si>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</si>
  <si>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1011 BALDWIN PARK BLVD.</t>
  </si>
  <si>
    <t>MADERA COMMUNITY HOSPITAL</t>
  </si>
  <si>
    <t>1250 EAST ALMOND AVENUE</t>
  </si>
  <si>
    <t>MADERA</t>
  </si>
  <si>
    <t>99 MONTECILLO ROAD</t>
  </si>
  <si>
    <t>SAN RAFAEL</t>
  </si>
  <si>
    <t>1125 SIR FRANCIS DRAKE BLVD.</t>
  </si>
  <si>
    <t>KENTFIELD</t>
  </si>
  <si>
    <t>MARIN GENERAL HOSPITAL</t>
  </si>
  <si>
    <t>250 BON AIR ROAD</t>
  </si>
  <si>
    <t>GREENBRAE</t>
  </si>
  <si>
    <t>NOVATO</t>
  </si>
  <si>
    <t>JOHN C FREMONT HEALTHCARE DISTRICT</t>
  </si>
  <si>
    <t>5189 HOSPITAL RD., PO BOX 216</t>
  </si>
  <si>
    <t>MARIPOSA</t>
  </si>
  <si>
    <t>WILLITS</t>
  </si>
  <si>
    <t>MENDOCINO COAST DISTRICT HOSPITAL</t>
  </si>
  <si>
    <t>700 RIVER DRIVE</t>
  </si>
  <si>
    <t>FORT BRAGG</t>
  </si>
  <si>
    <t>275 HOSPITAL DRIVE</t>
  </si>
  <si>
    <t>UKIAH</t>
  </si>
  <si>
    <t>MEMORIAL HOSPITAL LOS BANOS</t>
  </si>
  <si>
    <t>520 WEST I STREET</t>
  </si>
  <si>
    <t>LOS BANOS</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</si>
  <si>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</si>
  <si>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</si>
  <si>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</si>
  <si>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</si>
  <si>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</si>
  <si>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</si>
  <si>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</si>
  <si>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</si>
  <si>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</si>
  <si>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</si>
  <si>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</si>
  <si>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</si>
  <si>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GEORGE L MEE MEMORIAL HOSPITAL</t>
  </si>
  <si>
    <t>300 CANAL STREET</t>
  </si>
  <si>
    <t>KING CITY</t>
  </si>
  <si>
    <t>SALINAS VALLEY MEMORIAL HOSPITAL</t>
  </si>
  <si>
    <t>450 EAST ROMIE LANE</t>
  </si>
  <si>
    <t>SALINAS</t>
  </si>
  <si>
    <t>NATIVIDAD MEDICAL CENTER</t>
  </si>
  <si>
    <t>1441 CONSTITUTION BOULEVARD</t>
  </si>
  <si>
    <t>1000 TRANCAS STREET</t>
  </si>
  <si>
    <t>NAPA</t>
  </si>
  <si>
    <t>SIERRA NEVADA MEMORIAL HOSPITAL</t>
  </si>
  <si>
    <t>155 GLASSON WAY</t>
  </si>
  <si>
    <t>GRASS VALLEY</t>
  </si>
  <si>
    <t>TAHOE FOREST HOSPITAL</t>
  </si>
  <si>
    <t>TRUCKEE</t>
  </si>
  <si>
    <t>ORANGE</t>
  </si>
  <si>
    <t>ORANGE COAST MEMORIAL MEDICAL CENTER</t>
  </si>
  <si>
    <t>9920 TALBERT AVENUE</t>
  </si>
  <si>
    <t>FOUNTAIN VALLEY</t>
  </si>
  <si>
    <t>ANAHEIM</t>
  </si>
  <si>
    <t>CENTINELA HOSPITAL MEDICAL CENTER</t>
  </si>
  <si>
    <t>FRESNO SURGICAL HOSPITAL</t>
  </si>
  <si>
    <t>JOYCE EISENBERG KEEFER MEDICAL CENTER</t>
  </si>
  <si>
    <t>7150 TAMPA AVENUE</t>
  </si>
  <si>
    <t>RESEDA</t>
  </si>
  <si>
    <t>700 LAWRENCE EXPRESSWAY</t>
  </si>
  <si>
    <t>4501 SAND CREEK ROAD</t>
  </si>
  <si>
    <t>LOMA LINDA UNIVERSITY BEHAVIORAL MEDICINE CENTER</t>
  </si>
  <si>
    <t>2224 MEDICAL CENTER DRIVE</t>
  </si>
  <si>
    <t>PERRIS</t>
  </si>
  <si>
    <t>1111 WEST LA PALMA AVENUE</t>
  </si>
  <si>
    <t>875 NORTH BREA BOULEVARD</t>
  </si>
  <si>
    <t>BREA</t>
  </si>
  <si>
    <t>2601 EAST CHAPMAN AVENUE</t>
  </si>
  <si>
    <t>COLLEGE HOSPITAL COSTA MESA</t>
  </si>
  <si>
    <t>301 VICTORIA STREET</t>
  </si>
  <si>
    <t>COSTA MESA</t>
  </si>
  <si>
    <t>17100 EUCLID STREET</t>
  </si>
  <si>
    <t>1025 SOUTH ANAHEIM BLVD.</t>
  </si>
  <si>
    <t>HOAG MEMORIAL HOSPITAL PRESBYTERIAN</t>
  </si>
  <si>
    <t>NEWPORT BEACH</t>
  </si>
  <si>
    <t>HUNTINGTON BEACH HOSPITAL</t>
  </si>
  <si>
    <t>17772 BEACH BOULEVARD</t>
  </si>
  <si>
    <t>HUNTINGTON BEACH</t>
  </si>
  <si>
    <t>LA PALMA INTERCOMMUNITY HOSPITAL</t>
  </si>
  <si>
    <t>7901 WALKER STREET</t>
  </si>
  <si>
    <t>LA PALMA</t>
  </si>
  <si>
    <t>LOS ALAMITOS MEDICAL CENTER</t>
  </si>
  <si>
    <t>3751 KATELLA AVENUE</t>
  </si>
  <si>
    <t>LOS ALAMITOS</t>
  </si>
  <si>
    <t>SANTA ANA</t>
  </si>
  <si>
    <t>MISSION HOSPITAL REGIONAL MEDICAL CENTER</t>
  </si>
  <si>
    <t>27700 MEDICAL CENTER ROAD</t>
  </si>
  <si>
    <t>MISSION VIEJO</t>
  </si>
  <si>
    <t>UNIVERSITY OF CALIFORNIA IRVINE MEDICAL CENTER</t>
  </si>
  <si>
    <t>101 CITY DRIVE SOUTH</t>
  </si>
  <si>
    <t>GARDEN GROVE HOSPITAL AND MEDICAL CENTER</t>
  </si>
  <si>
    <t>12601 GARDEN GROVE BLVD.</t>
  </si>
  <si>
    <t>GARDEN GROVE</t>
  </si>
  <si>
    <t>PLACENTIA LINDA HOSPITAL</t>
  </si>
  <si>
    <t>1301 NORTH ROSE DRIVE</t>
  </si>
  <si>
    <t>PLACENTIA</t>
  </si>
  <si>
    <t>NEWPORT BAY HOSPITAL</t>
  </si>
  <si>
    <t>1501 EAST 16TH STREET</t>
  </si>
  <si>
    <t>24451 HEALTH CENTER DRIVE</t>
  </si>
  <si>
    <t>LAGUNA HILLS</t>
  </si>
  <si>
    <t>31872 COAST HIGHWAY</t>
  </si>
  <si>
    <t>LAGUNA BEACH</t>
  </si>
  <si>
    <t>ST. JOSEPH HOSPITAL - ORANGE</t>
  </si>
  <si>
    <t>1100 WEST STEWART DRIVE</t>
  </si>
  <si>
    <t>ST. JUDE MEDICAL CENTER</t>
  </si>
  <si>
    <t>101 EAST VALENCIA MESA DRIVE</t>
  </si>
  <si>
    <t>FULLERTON</t>
  </si>
  <si>
    <t>14662 NEWPORT AVENUE</t>
  </si>
  <si>
    <t>TUSTIN</t>
  </si>
  <si>
    <t>3033 WEST ORANGE AVENUE</t>
  </si>
  <si>
    <t>200 HOSPITAL CIRCLE</t>
  </si>
  <si>
    <t>WESTMINSTER</t>
  </si>
  <si>
    <t>1001 NORTH TUSTIN AVENUE</t>
  </si>
  <si>
    <t>IRVINE</t>
  </si>
  <si>
    <t>HEALTHSOUTH TUSTIN REHABILITATION HOSPITAL</t>
  </si>
  <si>
    <t>14851 YORBA STREET</t>
  </si>
  <si>
    <t>27700 MEDICAL CTR. RD., 5TH FL</t>
  </si>
  <si>
    <t>SUTTER AUBURN FAITH HOSPITAL</t>
  </si>
  <si>
    <t>11815 EDUCATION STREET</t>
  </si>
  <si>
    <t>AUBURN</t>
  </si>
  <si>
    <t>SUTTER ROSEVILLE MEDICAL CENTER</t>
  </si>
  <si>
    <t>ROSEVILLE</t>
  </si>
  <si>
    <t>TELECARE PLACER COUNTY PSYCHIATRIC HEALTH FACILITY</t>
  </si>
  <si>
    <t>EASTERN PLUMAS HOSPITAL-PORTOLA CAMPUS</t>
  </si>
  <si>
    <t>PORTOLA</t>
  </si>
  <si>
    <t>PLUMAS DISTRICT HOSPITAL</t>
  </si>
  <si>
    <t>1065 BUCKS LAKE ROAD</t>
  </si>
  <si>
    <t>QUINCY</t>
  </si>
  <si>
    <t>130 BRENTWOOD DRIVE</t>
  </si>
  <si>
    <t>CHESTER</t>
  </si>
  <si>
    <t>39000 BOB HOPE DRIVE</t>
  </si>
  <si>
    <t>RANCHO MIRAGE</t>
  </si>
  <si>
    <t>CORONA REGIONAL MEDICAL CENTER-MAIN</t>
  </si>
  <si>
    <t>800 SOUTH MAIN STREET</t>
  </si>
  <si>
    <t>CORONA</t>
  </si>
  <si>
    <t>DESERT REGIONAL MEDICAL CENTER</t>
  </si>
  <si>
    <t>1150 NORTH INDIAN CANYON DRIVE</t>
  </si>
  <si>
    <t>PALM SPRINGS</t>
  </si>
  <si>
    <t>HEMET VALLEY MEDICAL CENTER</t>
  </si>
  <si>
    <t>1117 EAST DEVONSHIRE</t>
  </si>
  <si>
    <t>HEMET</t>
  </si>
  <si>
    <t>JOHN F KENNEDY MEMORIAL HOSPITAL</t>
  </si>
  <si>
    <t>INDIO</t>
  </si>
  <si>
    <t>5900 BROCKTON AVENUE</t>
  </si>
  <si>
    <t>RIVERSIDE</t>
  </si>
  <si>
    <t>PALO VERDE HOSPITAL</t>
  </si>
  <si>
    <t>250 NORTH FIRST STREET</t>
  </si>
  <si>
    <t>BLYTHE</t>
  </si>
  <si>
    <t>PARKVIEW COMMUNITY HOSPITAL MEDICAL CENTER</t>
  </si>
  <si>
    <t>3865 JACKSON STREET</t>
  </si>
  <si>
    <t>RIVERSIDE COMMUNITY HOSPITAL</t>
  </si>
  <si>
    <t>4445 MAGNOLIA AVENUE</t>
  </si>
  <si>
    <t>SAN GORGONIO MEMORIAL HOSPITAL</t>
  </si>
  <si>
    <t>BANNING</t>
  </si>
  <si>
    <t>MENIFEE VALLEY MEDICAL CENTER</t>
  </si>
  <si>
    <t>28400 MCCALL BOULEVARD</t>
  </si>
  <si>
    <t>SUN CITY</t>
  </si>
  <si>
    <t>TOC_Acute</t>
  </si>
  <si>
    <t>TOC_SN_IC</t>
  </si>
  <si>
    <t>TOC_Psych</t>
  </si>
  <si>
    <t>TOC_Chem_Dep</t>
  </si>
  <si>
    <t>TOC_Rehab</t>
  </si>
  <si>
    <t>TOC_Unknown</t>
  </si>
  <si>
    <t>Sex_Male</t>
  </si>
  <si>
    <t>Sex_Female</t>
  </si>
  <si>
    <t>Age_Under_1</t>
  </si>
  <si>
    <t>Age_01_09</t>
  </si>
  <si>
    <t>Age_10_19</t>
  </si>
  <si>
    <t>Age_20_29</t>
  </si>
  <si>
    <t>Age_30_39</t>
  </si>
  <si>
    <t>Age_40_49</t>
  </si>
  <si>
    <t>Age_50_59</t>
  </si>
  <si>
    <t>Age_60_69</t>
  </si>
  <si>
    <t>Age_70_79</t>
  </si>
  <si>
    <t>Age_80_</t>
  </si>
  <si>
    <t>Age_Unknown</t>
  </si>
  <si>
    <t>RaceGrp_White</t>
  </si>
  <si>
    <t>RaceGrp_Black</t>
  </si>
  <si>
    <t>RaceGrp_Hispanic</t>
  </si>
  <si>
    <t>RaceGrp_Asian</t>
  </si>
  <si>
    <t>RaceGrp_Native_Am</t>
  </si>
  <si>
    <t>RaceGrp_Other</t>
  </si>
  <si>
    <t>RaceGrp_Unknown</t>
  </si>
  <si>
    <t>Admt_Home</t>
  </si>
  <si>
    <t>Admt_Resid_Care</t>
  </si>
  <si>
    <t>Admt_Ambul_Surgery</t>
  </si>
  <si>
    <t>Admt_SN_IC</t>
  </si>
  <si>
    <t>Admt_Acute_Inpt_Hosp_Care</t>
  </si>
  <si>
    <t>Admt_Other_Inpt_Hosp_Care</t>
  </si>
  <si>
    <t>Admt_Newborn</t>
  </si>
  <si>
    <t>Admt_Prison_Jail</t>
  </si>
  <si>
    <t>Admt_Other</t>
  </si>
  <si>
    <t>Admt_Unknown</t>
  </si>
  <si>
    <t>Route_Your_ER</t>
  </si>
  <si>
    <t>Route_Not_Your_ER</t>
  </si>
  <si>
    <t>Route_Unknown</t>
  </si>
  <si>
    <t>Adm_Scheduled</t>
  </si>
  <si>
    <t>Adm_Unscheduled</t>
  </si>
  <si>
    <t>Adm_Unknown</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</si>
  <si>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</si>
  <si>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</si>
  <si>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</si>
  <si>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</si>
  <si>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</si>
  <si>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</si>
  <si>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</si>
  <si>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</si>
  <si>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</si>
  <si>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</si>
  <si>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</si>
  <si>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</si>
  <si>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</si>
  <si>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Dsch_Days</t>
  </si>
  <si>
    <t>DBA_ADDRESS1</t>
  </si>
  <si>
    <t>DBA_CITY</t>
  </si>
  <si>
    <t>DBA_ZIP_CODE</t>
  </si>
  <si>
    <t>Adm_Infant_LT_24_hrs</t>
  </si>
  <si>
    <t>94501</t>
  </si>
  <si>
    <t>94705</t>
  </si>
  <si>
    <t>94609</t>
  </si>
  <si>
    <t>94546</t>
  </si>
  <si>
    <t>94704</t>
  </si>
  <si>
    <t>94602</t>
  </si>
  <si>
    <t>94611</t>
  </si>
  <si>
    <t>94545</t>
  </si>
  <si>
    <t>94577</t>
  </si>
  <si>
    <t>94538</t>
  </si>
  <si>
    <t>94578</t>
  </si>
  <si>
    <t>94588</t>
  </si>
  <si>
    <t>94601</t>
  </si>
  <si>
    <t>TELECARE WILLOW ROCK CENTER</t>
  </si>
  <si>
    <t>95642</t>
  </si>
  <si>
    <t>AMADOR</t>
  </si>
  <si>
    <t>95948</t>
  </si>
  <si>
    <t>BUTTE</t>
  </si>
  <si>
    <t>95969</t>
  </si>
  <si>
    <t>95966</t>
  </si>
  <si>
    <t>95926</t>
  </si>
  <si>
    <t>95249</t>
  </si>
  <si>
    <t>CALAVERAS</t>
  </si>
  <si>
    <t>95932</t>
  </si>
  <si>
    <t>CONTRA COSTA</t>
  </si>
  <si>
    <t>94553</t>
  </si>
  <si>
    <t>94509</t>
  </si>
  <si>
    <t>94598</t>
  </si>
  <si>
    <t>94520</t>
  </si>
  <si>
    <t>94583</t>
  </si>
  <si>
    <t>94531</t>
  </si>
  <si>
    <t>95531</t>
  </si>
  <si>
    <t>DEL NORTE</t>
  </si>
  <si>
    <t>96150</t>
  </si>
  <si>
    <t>EL DORADO</t>
  </si>
  <si>
    <t>95667</t>
  </si>
  <si>
    <t>CLOVIS COMMUNITY MEDICAL CENTER</t>
  </si>
  <si>
    <t>93210</t>
  </si>
  <si>
    <t>93721</t>
  </si>
  <si>
    <t>93654</t>
  </si>
  <si>
    <t>93720</t>
  </si>
  <si>
    <t>93710</t>
  </si>
  <si>
    <t>93702</t>
  </si>
  <si>
    <t>95988</t>
  </si>
  <si>
    <t>GLENN</t>
  </si>
  <si>
    <t>95521</t>
  </si>
  <si>
    <t>HUMBOLDT</t>
  </si>
  <si>
    <t>95542</t>
  </si>
  <si>
    <t>95540</t>
  </si>
  <si>
    <t>95501</t>
  </si>
  <si>
    <t>92243</t>
  </si>
  <si>
    <t>IMPERIAL</t>
  </si>
  <si>
    <t>92227</t>
  </si>
  <si>
    <t>93514</t>
  </si>
  <si>
    <t>INYO</t>
  </si>
  <si>
    <t>93545</t>
  </si>
  <si>
    <t>93215</t>
  </si>
  <si>
    <t>KERN</t>
  </si>
  <si>
    <t>93301</t>
  </si>
  <si>
    <t>1700 MOUNT VERNON AVENUE</t>
  </si>
  <si>
    <t>93306</t>
  </si>
  <si>
    <t>93240</t>
  </si>
  <si>
    <t>93308</t>
  </si>
  <si>
    <t>93555</t>
  </si>
  <si>
    <t>93561</t>
  </si>
  <si>
    <t>93309</t>
  </si>
  <si>
    <t>KINGS</t>
  </si>
  <si>
    <t>93230</t>
  </si>
  <si>
    <t>95422</t>
  </si>
  <si>
    <t>LAKE</t>
  </si>
  <si>
    <t>95453</t>
  </si>
  <si>
    <t>96130</t>
  </si>
  <si>
    <t>LASSEN</t>
  </si>
  <si>
    <t>91801</t>
  </si>
  <si>
    <t>91770</t>
  </si>
  <si>
    <t>ANTELOPE VALLEY HOSPITAL</t>
  </si>
  <si>
    <t>93534</t>
  </si>
  <si>
    <t>90704</t>
  </si>
  <si>
    <t>91706</t>
  </si>
  <si>
    <t>90026</t>
  </si>
  <si>
    <t>90640</t>
  </si>
  <si>
    <t>90015</t>
  </si>
  <si>
    <t>91767</t>
  </si>
  <si>
    <t>90301</t>
  </si>
  <si>
    <t>90011</t>
  </si>
  <si>
    <t>90716</t>
  </si>
  <si>
    <t>91724</t>
  </si>
  <si>
    <t>90027</t>
  </si>
  <si>
    <t>91010</t>
  </si>
  <si>
    <t>90247</t>
  </si>
  <si>
    <t>COMMUNITY HOSPITAL OF HUNTINGTON PARK</t>
  </si>
  <si>
    <t>90255</t>
  </si>
  <si>
    <t>90023</t>
  </si>
  <si>
    <t>91776</t>
  </si>
  <si>
    <t>90505</t>
  </si>
  <si>
    <t>90712</t>
  </si>
  <si>
    <t>90241</t>
  </si>
  <si>
    <t>ENCINO HOSPITAL MEDICAL CENTER</t>
  </si>
  <si>
    <t>91436</t>
  </si>
  <si>
    <t>91741</t>
  </si>
  <si>
    <t>90056</t>
  </si>
  <si>
    <t>90012</t>
  </si>
  <si>
    <t>91754</t>
  </si>
  <si>
    <t>91206</t>
  </si>
  <si>
    <t>91740</t>
  </si>
  <si>
    <t>91733</t>
  </si>
  <si>
    <t>90028</t>
  </si>
  <si>
    <t>91345</t>
  </si>
  <si>
    <t>90017</t>
  </si>
  <si>
    <t>91105</t>
  </si>
  <si>
    <t>91723</t>
  </si>
  <si>
    <t>90710</t>
  </si>
  <si>
    <t>91402</t>
  </si>
  <si>
    <t>90034</t>
  </si>
  <si>
    <t>91107</t>
  </si>
  <si>
    <t>90033</t>
  </si>
  <si>
    <t>90503</t>
  </si>
  <si>
    <t>90804</t>
  </si>
  <si>
    <t>MARINA DEL REY HOSPITAL</t>
  </si>
  <si>
    <t>PROVIDENCE TARZANA MEDICAL CENTER</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</si>
  <si>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</si>
  <si>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</si>
  <si>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</si>
  <si>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</si>
  <si>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</si>
  <si>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</si>
  <si>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</si>
  <si>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</si>
  <si>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</si>
  <si>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</si>
  <si>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</si>
  <si>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</si>
  <si>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</si>
  <si>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</si>
  <si>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</si>
  <si>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</si>
  <si>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</si>
  <si>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</si>
  <si>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</si>
  <si>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90057</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</si>
  <si>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</si>
  <si>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</si>
  <si>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</si>
  <si>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</si>
  <si>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</si>
  <si>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</si>
  <si>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</si>
  <si>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</si>
  <si>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</si>
  <si>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</si>
  <si>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</si>
  <si>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</si>
  <si>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</si>
  <si>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</si>
  <si>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</si>
  <si>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</si>
  <si>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</si>
  <si>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</si>
  <si>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9333 IMPERIAL HIGHWAY</t>
  </si>
  <si>
    <t>91335</t>
  </si>
  <si>
    <t>93637</t>
  </si>
  <si>
    <t>94903</t>
  </si>
  <si>
    <t>MARIN</t>
  </si>
  <si>
    <t>94904</t>
  </si>
  <si>
    <t>94945</t>
  </si>
  <si>
    <t>95338</t>
  </si>
  <si>
    <t>95490</t>
  </si>
  <si>
    <t>MENDOCINO</t>
  </si>
  <si>
    <t>95437</t>
  </si>
  <si>
    <t>95482</t>
  </si>
  <si>
    <t>93635</t>
  </si>
  <si>
    <t>MERCY MEDICAL CENTER - MERCED</t>
  </si>
  <si>
    <t>333  MERCY AVENUE</t>
  </si>
  <si>
    <t>95340</t>
  </si>
  <si>
    <t>96104</t>
  </si>
  <si>
    <t>MODOC</t>
  </si>
  <si>
    <t>96101</t>
  </si>
  <si>
    <t>93546</t>
  </si>
  <si>
    <t>MONO</t>
  </si>
  <si>
    <t>93940</t>
  </si>
  <si>
    <t>93930</t>
  </si>
  <si>
    <t>93901</t>
  </si>
  <si>
    <t>93906</t>
  </si>
  <si>
    <t>94558</t>
  </si>
  <si>
    <t>94574</t>
  </si>
  <si>
    <t>95945</t>
  </si>
  <si>
    <t>NEVADA</t>
  </si>
  <si>
    <t>92708</t>
  </si>
  <si>
    <t>92804</t>
  </si>
  <si>
    <t>AHMC ANAHEIM REGIONAL MEDICAL CENTER</t>
  </si>
  <si>
    <t>92801</t>
  </si>
  <si>
    <t>92627</t>
  </si>
  <si>
    <t>92805</t>
  </si>
  <si>
    <t>92663</t>
  </si>
  <si>
    <t>92647</t>
  </si>
  <si>
    <t>90623</t>
  </si>
  <si>
    <t>90720</t>
  </si>
  <si>
    <t>92704</t>
  </si>
  <si>
    <t>92691</t>
  </si>
  <si>
    <t>92653</t>
  </si>
  <si>
    <t>MISSION HOSPITAL LAGUNA BEACH</t>
  </si>
  <si>
    <t>92868</t>
  </si>
  <si>
    <t>92835</t>
  </si>
  <si>
    <t>WEST ANAHEIM MEDICAL CENTER</t>
  </si>
  <si>
    <t>92683</t>
  </si>
  <si>
    <t>92705</t>
  </si>
  <si>
    <t>92866</t>
  </si>
  <si>
    <t>95602</t>
  </si>
  <si>
    <t>PLACER</t>
  </si>
  <si>
    <t>95661</t>
  </si>
  <si>
    <t>96122</t>
  </si>
  <si>
    <t>PLUMAS</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</si>
  <si>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</si>
  <si>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</si>
  <si>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</si>
  <si>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</si>
  <si>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</si>
  <si>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</si>
  <si>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</si>
  <si>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</si>
  <si>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</si>
  <si>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</si>
  <si>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</si>
  <si>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</si>
  <si>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</si>
  <si>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</si>
  <si>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</si>
  <si>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</si>
  <si>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</si>
  <si>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</si>
  <si>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</si>
  <si>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</si>
  <si>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</si>
  <si>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</si>
  <si>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</si>
  <si>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</si>
  <si>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</si>
  <si>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</si>
  <si>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</si>
  <si>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330 MONTROSE DRIVE</t>
  </si>
  <si>
    <t>95023</t>
  </si>
  <si>
    <t>SAN BENITO</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</si>
  <si>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</si>
  <si>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</si>
  <si>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</si>
  <si>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</si>
  <si>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</si>
  <si>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</si>
  <si>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</si>
  <si>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</si>
  <si>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</si>
  <si>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</si>
  <si>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</si>
  <si>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</si>
  <si>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</si>
  <si>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</si>
  <si>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</si>
  <si>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</si>
  <si>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</si>
  <si>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</si>
  <si>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</si>
  <si>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</si>
  <si>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</si>
  <si>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</si>
  <si>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</si>
  <si>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</si>
  <si>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</si>
  <si>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92105</t>
  </si>
  <si>
    <t>91911</t>
  </si>
  <si>
    <t>92064</t>
  </si>
  <si>
    <t>92024</t>
  </si>
  <si>
    <t>92128</t>
  </si>
  <si>
    <t>92111</t>
  </si>
  <si>
    <t>VIBRA HOSPITAL OF SAN DIEGO</t>
  </si>
  <si>
    <t>94115</t>
  </si>
  <si>
    <t>94116</t>
  </si>
  <si>
    <t>94143</t>
  </si>
  <si>
    <t>94110</t>
  </si>
  <si>
    <t>94109</t>
  </si>
  <si>
    <t>94117</t>
  </si>
  <si>
    <t>94133</t>
  </si>
  <si>
    <t>95203</t>
  </si>
  <si>
    <t>SAN JOAQUIN</t>
  </si>
  <si>
    <t>95231</t>
  </si>
  <si>
    <t>95204</t>
  </si>
  <si>
    <t>95376</t>
  </si>
  <si>
    <t>95336</t>
  </si>
  <si>
    <t>95202</t>
  </si>
  <si>
    <t>93420</t>
  </si>
  <si>
    <t>93401</t>
  </si>
  <si>
    <t>93405</t>
  </si>
  <si>
    <t>93465</t>
  </si>
  <si>
    <t>94403</t>
  </si>
  <si>
    <t>94063</t>
  </si>
  <si>
    <t>94080</t>
  </si>
  <si>
    <t>94015</t>
  </si>
  <si>
    <t>94038</t>
  </si>
  <si>
    <t>MILLS-PENINSULA MEDICAL CENTER</t>
  </si>
  <si>
    <t>1501 TROUSDALE DRIVE</t>
  </si>
  <si>
    <t>94010</t>
  </si>
  <si>
    <t>94062</t>
  </si>
  <si>
    <t>94025</t>
  </si>
  <si>
    <t>93111</t>
  </si>
  <si>
    <t>LOMPOC VALLEY MEDICAL CENTER</t>
  </si>
  <si>
    <t>1515 E. OCEAN AVENUE</t>
  </si>
  <si>
    <t>93436</t>
  </si>
  <si>
    <t>93454</t>
  </si>
  <si>
    <t>2050 VIBORG ROAD</t>
  </si>
  <si>
    <t>93463</t>
  </si>
  <si>
    <t>SANTA BARBARA PSYCHIATRIC HEALTH FACILITY</t>
  </si>
  <si>
    <t>93110</t>
  </si>
  <si>
    <t>95116</t>
  </si>
  <si>
    <t>94040</t>
  </si>
  <si>
    <t>95124</t>
  </si>
  <si>
    <t>95128</t>
  </si>
  <si>
    <t>94305</t>
  </si>
  <si>
    <t>95119</t>
  </si>
  <si>
    <t>94304</t>
  </si>
  <si>
    <t>95008</t>
  </si>
  <si>
    <t>95020</t>
  </si>
  <si>
    <t>95051</t>
  </si>
  <si>
    <t>95065</t>
  </si>
  <si>
    <t>95076</t>
  </si>
  <si>
    <t>96028</t>
  </si>
  <si>
    <t>SHASTA</t>
  </si>
  <si>
    <t>MERCY MEDICAL CENTER - REDDING</t>
  </si>
  <si>
    <t>96001</t>
  </si>
  <si>
    <t>96067</t>
  </si>
  <si>
    <t>SISKIYOU</t>
  </si>
  <si>
    <t>96097</t>
  </si>
  <si>
    <t>94590</t>
  </si>
  <si>
    <t>SOLANO</t>
  </si>
  <si>
    <t>94533</t>
  </si>
  <si>
    <t>KAISER FOUNDATION HOSPITAL - VACAVILLE</t>
  </si>
  <si>
    <t>1 QUALITY DRIVE</t>
  </si>
  <si>
    <t>95688</t>
  </si>
  <si>
    <t>95448</t>
  </si>
  <si>
    <t>94954</t>
  </si>
  <si>
    <t>95405</t>
  </si>
  <si>
    <t>95476</t>
  </si>
  <si>
    <t>95472</t>
  </si>
  <si>
    <t>95403</t>
  </si>
  <si>
    <t>95350</t>
  </si>
  <si>
    <t>STANISLAUS</t>
  </si>
  <si>
    <t>95355</t>
  </si>
  <si>
    <t>95361</t>
  </si>
  <si>
    <t>95991</t>
  </si>
  <si>
    <t>SUTTER</t>
  </si>
  <si>
    <t>SUTTER SURGICAL HOSPITAL-NORTH VALLEY</t>
  </si>
  <si>
    <t>455 PLUMAS BOULEVARD</t>
  </si>
  <si>
    <t>95993</t>
  </si>
  <si>
    <t>96080</t>
  </si>
  <si>
    <t>TEHAMA</t>
  </si>
  <si>
    <t>96093</t>
  </si>
  <si>
    <t>TRINITY</t>
  </si>
  <si>
    <t>KAWEAH DELTA MEDICAL CENTER</t>
  </si>
  <si>
    <t>93291</t>
  </si>
  <si>
    <t>93257</t>
  </si>
  <si>
    <t>TULARE REGIONAL MEDICAL CENTER</t>
  </si>
  <si>
    <t>93274</t>
  </si>
  <si>
    <t>95370</t>
  </si>
  <si>
    <t>TUOLUMNE</t>
  </si>
  <si>
    <t>93001</t>
  </si>
  <si>
    <t>147 N. BRENT STREET</t>
  </si>
  <si>
    <t>93003</t>
  </si>
  <si>
    <t>91360</t>
  </si>
  <si>
    <t>93023</t>
  </si>
  <si>
    <t>93010</t>
  </si>
  <si>
    <t>YOLO</t>
  </si>
  <si>
    <t>726 FOURTH ST</t>
  </si>
  <si>
    <t>YUBA</t>
  </si>
  <si>
    <t>Count of oshpd_id</t>
  </si>
  <si>
    <t>Sum of Adm_Infant_LT_24_hrs</t>
  </si>
  <si>
    <t>6700 EUCALYPTUS DRIVE, STE C</t>
  </si>
  <si>
    <t>115 MALL DRIVE</t>
  </si>
  <si>
    <t>HOAG ORTHOPEDIC INSTITUTE</t>
  </si>
  <si>
    <t>16250 SAND CANYON AVENUE</t>
  </si>
  <si>
    <t>92618</t>
  </si>
  <si>
    <t>CRESTWOOD PSYCHIATRIC HEALTH FACILITY-CARMICHAEL</t>
  </si>
  <si>
    <t>4741 ENGLE ROAD</t>
  </si>
  <si>
    <t>KAISER PERMANENTE P.H.F - SANTA CLARA</t>
  </si>
  <si>
    <t>3840 HOMESTEAD ROAD</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</si>
  <si>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</si>
  <si>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</si>
  <si>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</si>
  <si>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</si>
  <si>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</si>
  <si>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</si>
  <si>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</si>
  <si>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</si>
  <si>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</si>
  <si>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</si>
  <si>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MERCY GENERAL HOSPITAL</t>
  </si>
  <si>
    <t>4001 J STREET</t>
  </si>
  <si>
    <t>MERCY SAN JUAN HOSPITAL</t>
  </si>
  <si>
    <t>6501 COYLE AVENUE</t>
  </si>
  <si>
    <t>CARMICHAEL</t>
  </si>
  <si>
    <t>METHODIST HOSPITAL OF SACRAMENTO</t>
  </si>
  <si>
    <t>7500 HOSPITAL DRIVE</t>
  </si>
  <si>
    <t>UNIVERSITY OF CALIFORNIA DAVIS MEDICAL CENTER</t>
  </si>
  <si>
    <t>2315 STOCKTON BOULEVARD</t>
  </si>
  <si>
    <t>6600 BRUCEVILLE ROAD</t>
  </si>
  <si>
    <t>SIERRA VISTA HOSPITAL</t>
  </si>
  <si>
    <t>VALLEYCARE MEDICAL CENTER</t>
  </si>
  <si>
    <t>5555 WEST LAS POSITAS BLVD.</t>
  </si>
  <si>
    <t>PLEASANTON</t>
  </si>
  <si>
    <t>MONROVIA MEMORIAL HOSPITAL</t>
  </si>
  <si>
    <t>323 SOUTH HELIOTROPE AVENUE</t>
  </si>
  <si>
    <t>MONROVIA</t>
  </si>
  <si>
    <t>8001 BRUCEVILLE ROAD</t>
  </si>
  <si>
    <t>2150 STOCKTON BOULEVARD</t>
  </si>
  <si>
    <t>SUTTER CENTER FOR PSYCHIATRY</t>
  </si>
  <si>
    <t>7700 FOLSOM BOULEVARD</t>
  </si>
  <si>
    <t>HERITAGE OAKS HOSPITAL</t>
  </si>
  <si>
    <t>4250 AUBURN BLVD.</t>
  </si>
  <si>
    <t>1650 CREEKSIDE DRIVE</t>
  </si>
  <si>
    <t>FOLSOM</t>
  </si>
  <si>
    <t>SHRINERS HOSPITALS FOR CHILDREN NORTHERN CALIF.</t>
  </si>
  <si>
    <t>2425 STOCKTON BLVD</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</si>
  <si>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</si>
  <si>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</si>
  <si>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</si>
  <si>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</si>
  <si>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</si>
  <si>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</si>
  <si>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</si>
  <si>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</si>
  <si>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</si>
  <si>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</si>
  <si>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</si>
  <si>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5000 SAN BERNARDINO STREET</t>
  </si>
  <si>
    <t>MONTCLAIR</t>
  </si>
  <si>
    <t>9961 SIERRA AVENUE</t>
  </si>
  <si>
    <t>FONTANA</t>
  </si>
  <si>
    <t>LOMA LINDA UNIVERSITY MEDICAL CENTER</t>
  </si>
  <si>
    <t>11234 ANDERSON STREET</t>
  </si>
  <si>
    <t>LOMA LINDA</t>
  </si>
  <si>
    <t>MOUNTAINS COMMUNITY HOSPITAL</t>
  </si>
  <si>
    <t>29101 HOSPITAL ROAD</t>
  </si>
  <si>
    <t>LAKE ARROWHEAD</t>
  </si>
  <si>
    <t>550 NORTH MONTEREY AVENUE</t>
  </si>
  <si>
    <t>ONTARIO</t>
  </si>
  <si>
    <t>REDLANDS COMMUNITY HOSPITAL</t>
  </si>
  <si>
    <t>350 TERRACINA BOULEVARD</t>
  </si>
  <si>
    <t>REDLANDS</t>
  </si>
  <si>
    <t>999 SAN BERNARDINO ROAD</t>
  </si>
  <si>
    <t>UPLAND</t>
  </si>
  <si>
    <t>COMMUNITY HOSPITAL OF SAN BERNARDINO</t>
  </si>
  <si>
    <t>1805 MEDICAL CENTER DRIVE</t>
  </si>
  <si>
    <t>SAN BERNARDINO</t>
  </si>
  <si>
    <t>ST. BERNARDINE MEDICAL CENTER</t>
  </si>
  <si>
    <t>2101 NORTH WATERMAN AVENUE</t>
  </si>
  <si>
    <t>APPLE VALLEY</t>
  </si>
  <si>
    <t>15248 ELEVENTH STREET</t>
  </si>
  <si>
    <t>VICTORVILLE</t>
  </si>
  <si>
    <t>COLORADO RIVER MEDICAL CENTER</t>
  </si>
  <si>
    <t>1401 BAILEY AVENUE</t>
  </si>
  <si>
    <t>NEEDLES</t>
  </si>
  <si>
    <t>HI-DESERT MEDICAL CENTER</t>
  </si>
  <si>
    <t>6601 WHITE FEATHER ROAD</t>
  </si>
  <si>
    <t>JOSHUA TREE</t>
  </si>
  <si>
    <t>1710 BARTON ROAD</t>
  </si>
  <si>
    <t>CANYON RIDGE HOSPITAL</t>
  </si>
  <si>
    <t>5353 G STREET</t>
  </si>
  <si>
    <t>1760 WEST 16TH STREET</t>
  </si>
  <si>
    <t>DESERT VALLEY HOSPITAL</t>
  </si>
  <si>
    <t>16850 BEAR VALLEY ROAD</t>
  </si>
  <si>
    <t>ARROWHEAD REGIONAL MEDICAL CENTER</t>
  </si>
  <si>
    <t>COLTON</t>
  </si>
  <si>
    <t>6655 ALVARADO ROAD</t>
  </si>
  <si>
    <t>SAN DIEGO</t>
  </si>
  <si>
    <t>CHULA VISTA</t>
  </si>
  <si>
    <t>SHARP CORONADO HOSPITAL AND HEALTHCARE CENTER</t>
  </si>
  <si>
    <t>250 PROSPECT PLACE</t>
  </si>
  <si>
    <t>CORONADO</t>
  </si>
  <si>
    <t>SHARP MEMORIAL HOSPITAL</t>
  </si>
  <si>
    <t>7901 FROST STREET</t>
  </si>
  <si>
    <t>GROSSMONT HOSPITAL</t>
  </si>
  <si>
    <t>5555 GROSSMONT CENTER DRIVE</t>
  </si>
  <si>
    <t>LA MESA</t>
  </si>
  <si>
    <t>KINDRED HOSPITAL - SAN DIEGO</t>
  </si>
  <si>
    <t>1940 EL CAJON BOULEVARD</t>
  </si>
  <si>
    <t>4647 ZION AVENUE</t>
  </si>
  <si>
    <t>SCRIPPS MERCY HOSPITAL</t>
  </si>
  <si>
    <t>4077 FIFTH AVENUE</t>
  </si>
  <si>
    <t>7850 VISTA HILL AVENUE</t>
  </si>
  <si>
    <t>ALVARADO PARKWAY INSTITUTE B.H.S.</t>
  </si>
  <si>
    <t>7050 PARKWAY DRIVE</t>
  </si>
  <si>
    <t>555 E. VALLEY PARKWAY</t>
  </si>
  <si>
    <t>ESCONDIDO</t>
  </si>
  <si>
    <t>PARADISE VALLEY HOSPITAL</t>
  </si>
  <si>
    <t>2400 EAST FOURTH STREET</t>
  </si>
  <si>
    <t>NATIONAL CITY</t>
  </si>
  <si>
    <t>SCRIPPS MEMORIAL HOSPITAL - LA JOLLA</t>
  </si>
  <si>
    <t>9888 GENESEE AVENUE</t>
  </si>
  <si>
    <t>LA JOLLA</t>
  </si>
  <si>
    <t>TRI-CITY MEDICAL CENTER</t>
  </si>
  <si>
    <t>4002 VISTA WAY</t>
  </si>
  <si>
    <t>OCEANSIDE</t>
  </si>
  <si>
    <t>200 WEST ARBOR DRIVE</t>
  </si>
  <si>
    <t>5550 UNIVERSITY AVENUE</t>
  </si>
  <si>
    <t>SHARP CHULA VISTA MEDICAL CENTER</t>
  </si>
  <si>
    <t>751 MEDICAL CENTER COURT</t>
  </si>
  <si>
    <t>POMERADO HOSPITAL</t>
  </si>
  <si>
    <t>15615 POMERADO ROAD</t>
  </si>
  <si>
    <t>POWAY</t>
  </si>
  <si>
    <t>SCRIPPS GREEN HOSPITAL</t>
  </si>
  <si>
    <t>10666 NORTH TORREY PINES ROAD</t>
  </si>
  <si>
    <t>SCRIPPS MEMORIAL HOSPITAL - ENCINITAS</t>
  </si>
  <si>
    <t>354 SANTA FE DRIVE</t>
  </si>
  <si>
    <t>ENCINITAS</t>
  </si>
  <si>
    <t>AURORA SAN DIEGO</t>
  </si>
  <si>
    <t>11878 AVENUE OF INDUSTRY</t>
  </si>
  <si>
    <t>7989 LINDA VISTA ROAD</t>
  </si>
  <si>
    <t>SAN DIEGO COUNTY PSYCHIATRIC HOSPITAL</t>
  </si>
  <si>
    <t>555 WASHINGTON STREET</t>
  </si>
  <si>
    <t>JEWISH HOME</t>
  </si>
  <si>
    <t>302 SILVER AVENUE</t>
  </si>
  <si>
    <t>SAN FRANCISCO</t>
  </si>
  <si>
    <t>2425 GEARY BOULEVARD</t>
  </si>
  <si>
    <t>LAGUNA HONDA HOSPITAL AND REHABILITATION CENTER</t>
  </si>
  <si>
    <t>375 LAGUNA HONDA BOULEVARD</t>
  </si>
  <si>
    <t>LANGLEY PORTER PSYCHIATRIC INSTITUTE</t>
  </si>
  <si>
    <t>401 PARNASSUS AVENUE</t>
  </si>
  <si>
    <t>CALIFORNIA PACIFIC MED CTR-PACIFIC CAMPUS</t>
  </si>
  <si>
    <t>2333 BUCHANAN STREET</t>
  </si>
  <si>
    <t>1001 POTRERO AVENUE</t>
  </si>
  <si>
    <t>ST. FRANCIS MEMORIAL HOSPITAL</t>
  </si>
  <si>
    <t>900 HYDE STREET</t>
  </si>
  <si>
    <t>3555 CESAR CHAVEZ STREET</t>
  </si>
  <si>
    <t>FACILITY NAME</t>
  </si>
  <si>
    <t>COUNTY NAME</t>
  </si>
  <si>
    <t>LICENSED BED SIZE</t>
  </si>
  <si>
    <t>2050 FAIRMONT DRIVE</t>
  </si>
  <si>
    <t>KECK HOSPITAL OF USC</t>
  </si>
  <si>
    <t>PALMDALE REGIONAL MEDICAL CENTER</t>
  </si>
  <si>
    <t>38600 MEDICAL CENTER DRIVE</t>
  </si>
  <si>
    <t>PALMDALE</t>
  </si>
  <si>
    <t>93551</t>
  </si>
  <si>
    <t>1600 EUREKA ROAD</t>
  </si>
  <si>
    <t>LOMA LINDA UNIVERSITY MEDICAL CENTER-MURRIETA</t>
  </si>
  <si>
    <t>28062 BAXTER ROAD</t>
  </si>
  <si>
    <t>92563</t>
  </si>
  <si>
    <t>ALVARADO HOSPITAL MEDICAL CENTER</t>
  </si>
  <si>
    <t>SHARP MCDONALD CENTER</t>
  </si>
  <si>
    <t>MARK TWAIN MEDICAL CENTER</t>
  </si>
  <si>
    <t>PIONEERS MEMORIAL HEALTHCARE DISTRICT</t>
  </si>
  <si>
    <t>COAST PLAZA HOSPITAL</t>
  </si>
  <si>
    <t>101 CIRBY HILLS DRIVE</t>
  </si>
  <si>
    <t>95678</t>
  </si>
  <si>
    <t>CRESTWOOD PSYCHIATRIC HEALTH FACILITY-SACRAMENTO</t>
  </si>
  <si>
    <t>2600 STOCKTON BLVD, STE B</t>
  </si>
  <si>
    <t>820 EAST MOUNTAIN VIEW ST</t>
  </si>
  <si>
    <t>SHARP MARY BIRCH HOSPITAL FOR WOMEN AND NEWBORNS</t>
  </si>
  <si>
    <t>3003 HEALTH CENTER DRIVE</t>
  </si>
  <si>
    <t>PALOMAR HEALTH DOWNTOWN CAMPUS</t>
  </si>
  <si>
    <t>91950</t>
  </si>
  <si>
    <t>CALIFORNIA PACIFIC MED CTR-DAVIES CAMPUS</t>
  </si>
  <si>
    <t>MARIAN REGIONAL MEDICAL CENTER, ARROYO GRANDE</t>
  </si>
  <si>
    <t>MARIAN REGIONAL MEDICAL CENTER</t>
  </si>
  <si>
    <t>VIBRA HOSPITAL OF NORTHERN CALIFORNIA</t>
  </si>
  <si>
    <t>60  EASTER AVENUE</t>
  </si>
  <si>
    <t>20103 LAKE CHABOT RD</t>
  </si>
  <si>
    <t>BUTTE COUNTY MENTAL HEALTH SERVICES</t>
  </si>
  <si>
    <t>93611</t>
  </si>
  <si>
    <t>2823 FRESNO STREET</t>
  </si>
  <si>
    <t>7173 N. SHARON AVENUE</t>
  </si>
  <si>
    <t>ST. MARY MEDICAL CENTER - LONG BEACH</t>
  </si>
  <si>
    <t>1050 LINDEN AVENUE</t>
  </si>
  <si>
    <t>SOUTHERN CALIFORNIA HOSPITAL AT CULVER CITY</t>
  </si>
  <si>
    <t>PIH HOSPITAL - DOWNEY</t>
  </si>
  <si>
    <t>SOUTHERN CALIFORNIA HOSPITAL AT HOLLYWOOD</t>
  </si>
  <si>
    <t>90292</t>
  </si>
  <si>
    <t>91325</t>
  </si>
  <si>
    <t>COLLEGE MEDICAL CENTER</t>
  </si>
  <si>
    <t>USC VERDUGO HILLS HOSPITAL</t>
  </si>
  <si>
    <t>228 WEST MCDOWELL AVENUE</t>
  </si>
  <si>
    <t>10121 PINE AVE</t>
  </si>
  <si>
    <t>96161</t>
  </si>
  <si>
    <t>92869</t>
  </si>
  <si>
    <t>1 HOAG DRIVE</t>
  </si>
  <si>
    <t>2701 S. BRISTOL STREET</t>
  </si>
  <si>
    <t>92651</t>
  </si>
  <si>
    <t>92780</t>
  </si>
  <si>
    <t>3440 E LA PALMA AVE</t>
  </si>
  <si>
    <t>92806</t>
  </si>
  <si>
    <t>47111 MONROE STREET</t>
  </si>
  <si>
    <t>TEMECULA VALLEY HOSPITAL</t>
  </si>
  <si>
    <t>31700 TEMECULA PKWY</t>
  </si>
  <si>
    <t>TEMECULA</t>
  </si>
  <si>
    <t>92592</t>
  </si>
  <si>
    <t>SACRAMENTO MENTAL HEALTH TREATMENT CENTER</t>
  </si>
  <si>
    <t>VIBRA HOSPITAL OF SACRAMENTO</t>
  </si>
  <si>
    <t>ST. MARY MEDICAL CENTER - APPLE VALLEY</t>
  </si>
  <si>
    <t>18300 US HIGHWAY 18</t>
  </si>
  <si>
    <t>VICTOR VALLEY GLOBAL MEDICAL CENTER</t>
  </si>
  <si>
    <t>92395</t>
  </si>
  <si>
    <t>601 DUBOCE AVENUE</t>
  </si>
  <si>
    <t>SETON COASTSIDE</t>
  </si>
  <si>
    <t>400 W. PUEBLO STREET</t>
  </si>
  <si>
    <t>93102</t>
  </si>
  <si>
    <t>43563 STATE HWY. 299 E</t>
  </si>
  <si>
    <t>94589</t>
  </si>
  <si>
    <t>400 NORTH MCDOWELL BOULEVARD</t>
  </si>
  <si>
    <t>AURORA BEHAVIORAL HEALTHCARE-SANTA ROSA, LLC</t>
  </si>
  <si>
    <t>1287 FULTON ROAD</t>
  </si>
  <si>
    <t>95401</t>
  </si>
  <si>
    <t>95382</t>
  </si>
  <si>
    <t>CENTRAL VALLEY SPECIALTY HOSPITAL</t>
  </si>
  <si>
    <t>730 17TH STREET</t>
  </si>
  <si>
    <t>95354</t>
  </si>
  <si>
    <t>390 40TH STREET</t>
  </si>
  <si>
    <t>HIGHLAND HOSPITAL</t>
  </si>
  <si>
    <t>39400 PASEO PADRE PARKWAY</t>
  </si>
  <si>
    <t>275 W. MACARTHUR BLVD.</t>
  </si>
  <si>
    <t>ENLOE MEDICAL CENTER- ESPLANADE</t>
  </si>
  <si>
    <t>BAKERSFIELD MEMORIAL HOSPITAL</t>
  </si>
  <si>
    <t>420 34TH STREET</t>
  </si>
  <si>
    <t>ALHAMBRA HOSPITAL MEDICAL CENTER</t>
  </si>
  <si>
    <t>GARDENS REGIONAL HOSPITAL AND MEDICAL CENTER</t>
  </si>
  <si>
    <t>PACIFIC ALLIANCE MEDICAL CENTER</t>
  </si>
  <si>
    <t>1509 WILSON TERRACE</t>
  </si>
  <si>
    <t>GLENDORA COMMUNITY HOSPITAL</t>
  </si>
  <si>
    <t>AURORA LAS ENCINAS HOSPITAL</t>
  </si>
  <si>
    <t>COMMUNITY HOSPITAL LONG BEACH</t>
  </si>
  <si>
    <t>5900 WEST OLYMPIC BLVD</t>
  </si>
  <si>
    <t>SANTA MONICA - UCLA MEDICAL CENTER AND ORTHOPAEDIC HOSPITAL</t>
  </si>
  <si>
    <t>SHRINERS HOSPITAL FOR  CHILDREN</t>
  </si>
  <si>
    <t>3630 E. IMPERIAL HIGHWAY</t>
  </si>
  <si>
    <t>2121 SANTA MONICA BLVD.</t>
  </si>
  <si>
    <t>HENRY MAYO NEWHALL HOSPITAL</t>
  </si>
  <si>
    <t>EARL AND LORAINE MILLER CHILDRENS HOSPITAL</t>
  </si>
  <si>
    <t>741 N. MAIN STREET</t>
  </si>
  <si>
    <t>COMMUNITY HOSPITAL OF THE MONTEREY PENINSULA</t>
  </si>
  <si>
    <t>92870</t>
  </si>
  <si>
    <t>TELECARE RIVERSIDE COUNTY PSYCHIATRIC HEALTH FACILITY</t>
  </si>
  <si>
    <t>BALLARD REHABILITATION HOSPITAL</t>
  </si>
  <si>
    <t>TOTALLY KIDS REHABILITATION HOSPITAL</t>
  </si>
  <si>
    <t>1720 MOUNTAIN VIEW AVE</t>
  </si>
  <si>
    <t>DOMINICAN HOSPITAL</t>
  </si>
  <si>
    <t>SUTTER SANTA ROSA REGIONAL HOSPITAL</t>
  </si>
  <si>
    <t>30 MARK WEST SPRINGS RD.</t>
  </si>
  <si>
    <t>EMANUEL MEDICAL CENTER</t>
  </si>
  <si>
    <t>SIERRA VIEW MEDICAL CENTER</t>
  </si>
  <si>
    <t>93065</t>
  </si>
  <si>
    <t>93030</t>
  </si>
  <si>
    <t>95695</t>
  </si>
  <si>
    <t>95616</t>
  </si>
  <si>
    <t>95901</t>
  </si>
  <si>
    <t>010735</t>
  </si>
  <si>
    <t>010739</t>
  </si>
  <si>
    <t>010776</t>
  </si>
  <si>
    <t>010782</t>
  </si>
  <si>
    <t>010844</t>
  </si>
  <si>
    <t>010846</t>
  </si>
  <si>
    <t>010887</t>
  </si>
  <si>
    <t>010937</t>
  </si>
  <si>
    <t>010967</t>
  </si>
  <si>
    <t>010987</t>
  </si>
  <si>
    <t>013619</t>
  </si>
  <si>
    <t>013687</t>
  </si>
  <si>
    <t>014034</t>
  </si>
  <si>
    <t>014050</t>
  </si>
  <si>
    <t>014132</t>
  </si>
  <si>
    <t>014207</t>
  </si>
  <si>
    <t>014226</t>
  </si>
  <si>
    <t>014233</t>
  </si>
  <si>
    <t>014326</t>
  </si>
  <si>
    <t>034002</t>
  </si>
  <si>
    <t>040802</t>
  </si>
  <si>
    <t>040875</t>
  </si>
  <si>
    <t>040937</t>
  </si>
  <si>
    <t>040962</t>
  </si>
  <si>
    <t>044006</t>
  </si>
  <si>
    <t>050932</t>
  </si>
  <si>
    <t>060870</t>
  </si>
  <si>
    <t>070924</t>
  </si>
  <si>
    <t>070934</t>
  </si>
  <si>
    <t>070988</t>
  </si>
  <si>
    <t>070990</t>
  </si>
  <si>
    <t>071018</t>
  </si>
  <si>
    <t>074017</t>
  </si>
  <si>
    <t>074039</t>
  </si>
  <si>
    <t>074097</t>
  </si>
  <si>
    <t>084001</t>
  </si>
  <si>
    <t>090793</t>
  </si>
  <si>
    <t>090933</t>
  </si>
  <si>
    <t>094002</t>
  </si>
  <si>
    <t>FACILITY_NAME</t>
  </si>
  <si>
    <t>COUNTY_NAME</t>
  </si>
  <si>
    <t>014337</t>
  </si>
  <si>
    <t>2500 MERCED STREET</t>
  </si>
  <si>
    <t>100005</t>
  </si>
  <si>
    <t>100697</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</si>
  <si>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</si>
  <si>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</si>
  <si>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</si>
  <si>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</si>
  <si>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</si>
  <si>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</si>
  <si>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</si>
  <si>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</si>
  <si>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</si>
  <si>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</si>
  <si>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</si>
  <si>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</si>
  <si>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</si>
  <si>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</si>
  <si>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</si>
  <si>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</si>
  <si>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</si>
  <si>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</si>
  <si>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</si>
  <si>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</si>
  <si>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</si>
  <si>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</si>
  <si>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</si>
  <si>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</si>
  <si>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</si>
  <si>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150808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</si>
  <si>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</si>
  <si>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</si>
  <si>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</si>
  <si>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</si>
  <si>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</si>
  <si>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</si>
  <si>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</si>
  <si>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</si>
  <si>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</si>
  <si>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</si>
  <si>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</si>
  <si>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</si>
  <si>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</si>
  <si>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</si>
  <si>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</si>
  <si>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</si>
  <si>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</si>
  <si>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</si>
  <si>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</si>
  <si>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</si>
  <si>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190159</t>
  </si>
  <si>
    <t>190163</t>
  </si>
  <si>
    <t>190170</t>
  </si>
  <si>
    <t>190176</t>
  </si>
  <si>
    <t>190184</t>
  </si>
  <si>
    <t>190196</t>
  </si>
  <si>
    <t>190197</t>
  </si>
  <si>
    <t>190198</t>
  </si>
  <si>
    <t>190200</t>
  </si>
  <si>
    <t>190232</t>
  </si>
  <si>
    <t>190240</t>
  </si>
  <si>
    <t>190243</t>
  </si>
  <si>
    <t>190256</t>
  </si>
  <si>
    <t>190280</t>
  </si>
  <si>
    <t>190298</t>
  </si>
  <si>
    <t>190305</t>
  </si>
  <si>
    <t>190307</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</si>
  <si>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</si>
  <si>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</si>
  <si>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</si>
  <si>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</si>
  <si>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</si>
  <si>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</si>
  <si>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</si>
  <si>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</si>
  <si>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</si>
  <si>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</si>
  <si>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</si>
  <si>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</si>
  <si>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</si>
  <si>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</si>
  <si>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</si>
  <si>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</si>
  <si>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</si>
  <si>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</si>
  <si>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190468</t>
  </si>
  <si>
    <t>190470</t>
  </si>
  <si>
    <t>190475</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</si>
  <si>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</si>
  <si>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</si>
  <si>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</si>
  <si>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</si>
  <si>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</si>
  <si>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</si>
  <si>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</si>
  <si>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</si>
  <si>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</si>
  <si>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</si>
  <si>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</si>
  <si>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</si>
  <si>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</si>
  <si>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</si>
  <si>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</si>
  <si>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</si>
  <si>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</si>
  <si>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</si>
  <si>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</si>
  <si>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</si>
  <si>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</si>
  <si>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</si>
  <si>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</si>
  <si>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</si>
  <si>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</si>
  <si>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190712</t>
  </si>
  <si>
    <t>190754</t>
  </si>
  <si>
    <t>190756</t>
  </si>
  <si>
    <t>190758</t>
  </si>
  <si>
    <t>190762</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</si>
  <si>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</si>
  <si>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</si>
  <si>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</si>
  <si>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</si>
  <si>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</si>
  <si>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</si>
  <si>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</si>
  <si>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</si>
  <si>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</si>
  <si>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</si>
  <si>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</si>
  <si>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</si>
  <si>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</si>
  <si>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</si>
  <si>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</si>
  <si>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</si>
  <si>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</si>
  <si>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</si>
  <si>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</si>
  <si>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</si>
  <si>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</si>
  <si>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</si>
  <si>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</si>
  <si>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</si>
  <si>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</si>
  <si>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</si>
  <si>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</si>
  <si>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</si>
  <si>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</si>
  <si>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9808 VENICE BLVD</t>
  </si>
  <si>
    <t>90232</t>
  </si>
  <si>
    <t>201281</t>
  </si>
  <si>
    <t>204019</t>
  </si>
  <si>
    <t>210992</t>
  </si>
  <si>
    <t>210993</t>
  </si>
  <si>
    <t>211006</t>
  </si>
  <si>
    <t>214034</t>
  </si>
  <si>
    <t>220733</t>
  </si>
  <si>
    <t>231013</t>
  </si>
  <si>
    <t>231396</t>
  </si>
  <si>
    <t>240924</t>
  </si>
  <si>
    <t>240942</t>
  </si>
  <si>
    <t>244027</t>
  </si>
  <si>
    <t>250955</t>
  </si>
  <si>
    <t>250956</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</si>
  <si>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</si>
  <si>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</si>
  <si>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</si>
  <si>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</si>
  <si>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</si>
  <si>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</si>
  <si>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</si>
  <si>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</si>
  <si>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</si>
  <si>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</si>
  <si>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</si>
  <si>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</si>
  <si>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</si>
  <si>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</si>
  <si>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</si>
  <si>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</si>
  <si>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</si>
  <si>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</si>
  <si>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</si>
  <si>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</si>
  <si>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</si>
  <si>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</si>
  <si>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</si>
  <si>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</si>
  <si>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</si>
  <si>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</si>
  <si>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</si>
  <si>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</si>
  <si>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</si>
  <si>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</si>
  <si>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</si>
  <si>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</si>
  <si>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</si>
  <si>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</si>
  <si>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</si>
  <si>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</si>
  <si>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</si>
  <si>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</si>
  <si>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</si>
  <si>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</si>
  <si>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</si>
  <si>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</si>
  <si>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</si>
  <si>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</si>
  <si>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</si>
  <si>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</si>
  <si>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</si>
  <si>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</si>
  <si>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</si>
  <si>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</si>
  <si>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</si>
  <si>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</si>
  <si>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</si>
  <si>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</si>
  <si>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</si>
  <si>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</si>
  <si>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</si>
  <si>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</si>
  <si>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</si>
  <si>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</si>
  <si>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</si>
  <si>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</si>
  <si>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</si>
  <si>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</si>
  <si>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</si>
  <si>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</si>
  <si>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</si>
  <si>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</si>
  <si>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</si>
  <si>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</si>
  <si>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</si>
  <si>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</si>
  <si>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</si>
  <si>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</si>
  <si>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</si>
  <si>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</si>
  <si>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</si>
  <si>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</si>
  <si>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</si>
  <si>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</si>
  <si>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</si>
  <si>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</si>
  <si>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</si>
  <si>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</si>
  <si>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</si>
  <si>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</si>
  <si>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</si>
  <si>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</si>
  <si>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</si>
  <si>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</si>
  <si>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</si>
  <si>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</si>
  <si>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</si>
  <si>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</si>
  <si>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</si>
  <si>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</si>
  <si>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</si>
  <si>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</si>
  <si>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</si>
  <si>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</si>
  <si>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</si>
  <si>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</si>
  <si>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</si>
  <si>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</si>
  <si>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</si>
  <si>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</si>
  <si>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</si>
  <si>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</si>
  <si>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11234 ANDERSON ST.</t>
  </si>
  <si>
    <t>370652</t>
  </si>
  <si>
    <t>370673</t>
  </si>
  <si>
    <t>370689</t>
  </si>
  <si>
    <t>370694</t>
  </si>
  <si>
    <t>370695</t>
  </si>
  <si>
    <t>370714</t>
  </si>
  <si>
    <t>370721</t>
  </si>
  <si>
    <t>370730</t>
  </si>
  <si>
    <t>370744</t>
  </si>
  <si>
    <t>370745</t>
  </si>
  <si>
    <t>370749</t>
  </si>
  <si>
    <t>370755</t>
  </si>
  <si>
    <t>370759</t>
  </si>
  <si>
    <t>370771</t>
  </si>
  <si>
    <t>370780</t>
  </si>
  <si>
    <t>370782</t>
  </si>
  <si>
    <t>370787</t>
  </si>
  <si>
    <t>370875</t>
  </si>
  <si>
    <t>370977</t>
  </si>
  <si>
    <t>371256</t>
  </si>
  <si>
    <t>371394</t>
  </si>
  <si>
    <t>374024</t>
  </si>
  <si>
    <t>374049</t>
  </si>
  <si>
    <t>374055</t>
  </si>
  <si>
    <t>374094</t>
  </si>
  <si>
    <t>380842</t>
  </si>
  <si>
    <t>380857</t>
  </si>
  <si>
    <t>380865</t>
  </si>
  <si>
    <t>380868</t>
  </si>
  <si>
    <t>380929</t>
  </si>
  <si>
    <t>380933</t>
  </si>
  <si>
    <t>380939</t>
  </si>
  <si>
    <t>380960</t>
  </si>
  <si>
    <t>380964</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</si>
  <si>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</si>
  <si>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</si>
  <si>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</si>
  <si>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</si>
  <si>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</si>
  <si>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</si>
  <si>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</si>
  <si>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</si>
  <si>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</si>
  <si>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</si>
  <si>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</si>
  <si>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</si>
  <si>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</si>
  <si>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</si>
  <si>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</si>
  <si>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</si>
  <si>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</si>
  <si>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</si>
  <si>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</si>
  <si>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</si>
  <si>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</si>
  <si>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</si>
  <si>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</si>
  <si>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414018</t>
  </si>
  <si>
    <t>414139</t>
  </si>
  <si>
    <t>1100 VETERANS BLVD.</t>
  </si>
  <si>
    <t>420483</t>
  </si>
  <si>
    <t>420491</t>
  </si>
  <si>
    <t>420493</t>
  </si>
  <si>
    <t>420514</t>
  </si>
  <si>
    <t>420522</t>
  </si>
  <si>
    <t>424002</t>
  </si>
  <si>
    <t>424102</t>
  </si>
  <si>
    <t>THE CHAMPION CENTER</t>
  </si>
  <si>
    <t>303 SOUTH C STREET</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</si>
  <si>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</si>
  <si>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</si>
  <si>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</si>
  <si>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</si>
  <si>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</si>
  <si>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</si>
  <si>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</si>
  <si>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</si>
  <si>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</si>
  <si>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</si>
  <si>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</si>
  <si>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</si>
  <si>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</si>
  <si>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</si>
  <si>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</si>
  <si>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</si>
  <si>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</si>
  <si>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</si>
  <si>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</si>
  <si>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2250 SOQUEL AVE</t>
  </si>
  <si>
    <t>95062</t>
  </si>
  <si>
    <t>450936</t>
  </si>
  <si>
    <t>450940</t>
  </si>
  <si>
    <t>450949</t>
  </si>
  <si>
    <t>454012</t>
  </si>
  <si>
    <t>454013</t>
  </si>
  <si>
    <t>454068</t>
  </si>
  <si>
    <t>RESTPADD PSYCHIATRIC HEALTH FACILITY</t>
  </si>
  <si>
    <t>2750 EUREKA WAY</t>
  </si>
  <si>
    <t>470871</t>
  </si>
  <si>
    <t>474007</t>
  </si>
  <si>
    <t>480989</t>
  </si>
  <si>
    <t>481015</t>
  </si>
  <si>
    <t>481094</t>
  </si>
  <si>
    <t>481357</t>
  </si>
  <si>
    <t>484044</t>
  </si>
  <si>
    <t>484062</t>
  </si>
  <si>
    <t>CRESTWOOD SOLANO PSYCHIATRIC HEALTH FACILITY</t>
  </si>
  <si>
    <t>2201 TUOLUMNE ST</t>
  </si>
  <si>
    <t>490964</t>
  </si>
  <si>
    <t>491001</t>
  </si>
  <si>
    <t>491064</t>
  </si>
  <si>
    <t>491076</t>
  </si>
  <si>
    <t>491338</t>
  </si>
  <si>
    <t>494019</t>
  </si>
  <si>
    <t>494048</t>
  </si>
  <si>
    <t>494106</t>
  </si>
  <si>
    <t>500852</t>
  </si>
  <si>
    <t>500867</t>
  </si>
  <si>
    <t>500939</t>
  </si>
  <si>
    <t>500954</t>
  </si>
  <si>
    <t>500967</t>
  </si>
  <si>
    <t>504038</t>
  </si>
  <si>
    <t>504081</t>
  </si>
  <si>
    <t>TELECARE STANISLAUS COUNTY PHF</t>
  </si>
  <si>
    <t>1904 RICHLAND AVENUE</t>
  </si>
  <si>
    <t>CERES</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</si>
  <si>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</si>
  <si>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</si>
  <si>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</si>
  <si>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</si>
  <si>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</si>
  <si>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</si>
  <si>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</si>
  <si>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</si>
  <si>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</si>
  <si>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</si>
  <si>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</si>
  <si>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</si>
  <si>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</si>
  <si>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</si>
  <si>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</si>
  <si>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</si>
  <si>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</si>
  <si>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</si>
  <si>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</si>
  <si>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</si>
  <si>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</si>
  <si>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</si>
  <si>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</si>
  <si>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</si>
  <si>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</si>
  <si>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</si>
  <si>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</si>
  <si>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</si>
  <si>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Unknown/Invalid/Blank</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</si>
  <si>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</si>
  <si>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</si>
  <si>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</si>
  <si>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</si>
  <si>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</si>
  <si>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</si>
  <si>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</si>
  <si>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</si>
  <si>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</si>
  <si>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</si>
  <si>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</si>
  <si>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</si>
  <si>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</si>
  <si>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</si>
  <si>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</si>
  <si>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</si>
  <si>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</si>
  <si>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Sex_Other</t>
  </si>
  <si>
    <t>Sex_Unknown</t>
  </si>
  <si>
    <t>Sum of Sex_Other</t>
  </si>
  <si>
    <t>Sum of Sex_Unknown</t>
  </si>
  <si>
    <t>00-Invalid/Blank</t>
  </si>
  <si>
    <t>105125</t>
  </si>
  <si>
    <t>CENTRAL STAR PSYCHIATRIC HEALTH FACILITY</t>
  </si>
  <si>
    <t>190066</t>
  </si>
  <si>
    <t>LOS ANGELES COMMUNITY HOSPITAL AT BELLFLOWER</t>
  </si>
  <si>
    <t>9542 ARTESIA BOULEVARD</t>
  </si>
  <si>
    <t>BELLFLOWER</t>
  </si>
  <si>
    <t>90706</t>
  </si>
  <si>
    <t>191230</t>
  </si>
  <si>
    <t>90059</t>
  </si>
  <si>
    <t>234038</t>
  </si>
  <si>
    <t>1 MARCELA DRIVE</t>
  </si>
  <si>
    <t>Routine (home)</t>
  </si>
  <si>
    <t>Acute Care</t>
  </si>
  <si>
    <t>Skilled Nursing</t>
  </si>
  <si>
    <t>Children's or Cancer Center</t>
  </si>
  <si>
    <t>Hospice Care</t>
  </si>
  <si>
    <t>Psychiatric Care</t>
  </si>
  <si>
    <t>Critical Access Hospital</t>
  </si>
  <si>
    <t>Not Defined Elsewhere</t>
  </si>
  <si>
    <t>Sum of Disp_Acute_Care</t>
  </si>
  <si>
    <t>Sum of Disp_Against_Medical_Advice</t>
  </si>
  <si>
    <t>Sum of Disp_Home_Health_Service</t>
  </si>
  <si>
    <t>Sum of disp_Childrens_or_cancer</t>
  </si>
  <si>
    <t>Sum of disp_hospice_care</t>
  </si>
  <si>
    <t>Sum of disp_psychiatric_care</t>
  </si>
  <si>
    <t>Sum of disp_cah</t>
  </si>
  <si>
    <t>Sum of disp_not_defined_elsewhere</t>
  </si>
  <si>
    <t>Sum of OSHPD_ID2</t>
  </si>
  <si>
    <t>Urban</t>
  </si>
  <si>
    <t>Frontier</t>
  </si>
  <si>
    <t>Sum of Disp_Rehab</t>
  </si>
  <si>
    <t>Sum of Disp_SN_IC_Care</t>
  </si>
  <si>
    <t>Sum of Disp_Residential_Care</t>
  </si>
  <si>
    <t>Sum of Disp_Disaster_Care_Site</t>
  </si>
  <si>
    <t>Inpatient Rehabilitation</t>
  </si>
  <si>
    <t>Disaster Care Site</t>
  </si>
  <si>
    <t>Invalid/Blank</t>
  </si>
  <si>
    <t>Teaching</t>
  </si>
  <si>
    <t>Childrens Hospital or Cancer Center</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</si>
  <si>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</si>
  <si>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</si>
  <si>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</si>
  <si>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</si>
  <si>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</si>
  <si>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</si>
  <si>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</si>
  <si>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</si>
  <si>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</si>
  <si>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</si>
  <si>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</si>
  <si>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</si>
  <si>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</si>
  <si>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</si>
  <si>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</si>
  <si>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</si>
  <si>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</si>
  <si>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ninedigit</t>
  </si>
  <si>
    <t>LICENSED_BED_SIZE</t>
  </si>
  <si>
    <t>SENATE_DISTRICT_DESC</t>
  </si>
  <si>
    <t>ASSEMBLY_DISTRICT_DESC</t>
  </si>
  <si>
    <t>MSSA_NAME</t>
  </si>
  <si>
    <t>MSSA_DESIGNATION</t>
  </si>
  <si>
    <t>teach_rural</t>
  </si>
  <si>
    <t>2070 CLINTON AVE</t>
  </si>
  <si>
    <t>100-149</t>
  </si>
  <si>
    <t>District 9</t>
  </si>
  <si>
    <t>District 18</t>
  </si>
  <si>
    <t>ALAMEDA/JACK LONDON SQUARE/OAKLAND INNER HARBOR</t>
  </si>
  <si>
    <t>NA</t>
  </si>
  <si>
    <t>ALTA BATES SUMMIT MEDICAL CENTER-ALTA BATES CAMPUS</t>
  </si>
  <si>
    <t>2450 ASHBY AVENUE</t>
  </si>
  <si>
    <t>300-499</t>
  </si>
  <si>
    <t>District 15</t>
  </si>
  <si>
    <t>ALBANY/BERKELEY EAST AND NORTH/CLAREMONT/CRAGMONT/FOREST PARK/ROCKRIDGE/TEMESCAL/THOUSAND OAKS</t>
  </si>
  <si>
    <t>CHILDRENS HOSPITAL AND RESEARCH CENTER AT OAKLAND</t>
  </si>
  <si>
    <t>150-199</t>
  </si>
  <si>
    <t>OAKLAND WEST CENTRAL</t>
  </si>
  <si>
    <t>50-99</t>
  </si>
  <si>
    <t>District 10</t>
  </si>
  <si>
    <t>District 20</t>
  </si>
  <si>
    <t>CASTRO VALLEY CENTRAL AND NORTH/OAK KNOLL/SAN LEANDRO NORTHEAST/SHEFFIELD VILLAGE/UNION CITY EAST</t>
  </si>
  <si>
    <t>ALTA BATES SUMMIT MEDICAL CENTER-HERRICK CAMPUS</t>
  </si>
  <si>
    <t>BERKELEY SOUTH AND WEST/EMERYVILLE/OAKLAND NORTHWEST</t>
  </si>
  <si>
    <t>200-299</t>
  </si>
  <si>
    <t>SAN LEANDRO WEST/SAN LORENZO WEST/HAYWARD WEST</t>
  </si>
  <si>
    <t>1-49</t>
  </si>
  <si>
    <t>ALTA BATES SUMMIT MEDICAL CENTER</t>
  </si>
  <si>
    <t>DIMOND/MONTCLAIR/OAKLAND EAST/OAKMORE/PIEDMONT/PIEDMONT PINES/TRESTLE GLEN</t>
  </si>
  <si>
    <t>District 7</t>
  </si>
  <si>
    <t>District 16</t>
  </si>
  <si>
    <t>FREMONT EAST/NILES/UNION CITY CENTRAL</t>
  </si>
  <si>
    <t>ASHLAND/BROOKFIELD VILLAGE/CASTRO VALLEY SOUTH/ELMHURST/HAYWARD NORTHEAST/SAN LEANDRO NORTH CENTRAL/</t>
  </si>
  <si>
    <t>District 25</t>
  </si>
  <si>
    <t>CENTERVILLE/FREMONT WEST/IRVINGTON/NEWARK EAST CENTRAL</t>
  </si>
  <si>
    <t>DUBLIN/PLEASANTON/SANTA RITA/SUNOL</t>
  </si>
  <si>
    <t>2633 EAST 27TH STREET</t>
  </si>
  <si>
    <t>KAISER FOUNDATION HOSPITAL - FREMONT</t>
  </si>
  <si>
    <t>KAISER FOUNDATION HOSPITAL - OAKLAND/RICHMOND</t>
  </si>
  <si>
    <t>KAISER FOUNDATION HOSPITAL - SAN LEANDRO</t>
  </si>
  <si>
    <t>Small/Rural</t>
  </si>
  <si>
    <t>IONE/JACKSON/PINE GROVE/SUTTER CREEK</t>
  </si>
  <si>
    <t>District 8</t>
  </si>
  <si>
    <t>District 5</t>
  </si>
  <si>
    <t>ORCHARD HOSPITAL</t>
  </si>
  <si>
    <t>District 4</t>
  </si>
  <si>
    <t>District 3</t>
  </si>
  <si>
    <t>BIGGS/EAST BIGGS/GRIDLEY</t>
  </si>
  <si>
    <t>CHAPMANTOWN/CHICO</t>
  </si>
  <si>
    <t>MAGALIA/PARADISE/STIRLING CITY</t>
  </si>
  <si>
    <t>OROVILLE/PALERMO/THERMALITO</t>
  </si>
  <si>
    <t>ANGELS CAMP/ARNOLD/COPPEROPOLIS/MOUNTAIN RANCH/MURPHYS/SAN ANDREAS/VALLEY SPRINGS/WEST POINT</t>
  </si>
  <si>
    <t>District 14</t>
  </si>
  <si>
    <t>CROCKETT/HERCULES/MARTINEZ WEST/PINOLE/PORT COSTA/RICHMOND NORTHEAST/RODEO</t>
  </si>
  <si>
    <t>District 11</t>
  </si>
  <si>
    <t>BRENTWOOD CENTRAL AND WEST/OAKLEY</t>
  </si>
  <si>
    <t>500+</t>
  </si>
  <si>
    <t>CLAYTON/CONCORD SOUTH/WALNUT CREEK CENTRAL AND EAST</t>
  </si>
  <si>
    <t>KAISER FOUNDATION HOSPITAL - WALNUT CREEK</t>
  </si>
  <si>
    <t>94596</t>
  </si>
  <si>
    <t>AVON/CLYDE/CONCORD CENTRAL/PITTSBURG SOUTHWEST</t>
  </si>
  <si>
    <t>ALAMO/DANVILLE/DIABLO/SAN RAMON</t>
  </si>
  <si>
    <t>CONCORD WEST/MARTINEZ EAST/MARTINEZ WATERFRONT/PACHECO/PLEASANT HILL EAST</t>
  </si>
  <si>
    <t>KAISER FOUNDATION HOSPITAL - ANTIOCH</t>
  </si>
  <si>
    <t>District 2</t>
  </si>
  <si>
    <t>CRESCENT CITY/GASQUET/KLAMATH/SMITH RIVER</t>
  </si>
  <si>
    <t>District 1</t>
  </si>
  <si>
    <t>MARSHALL  MEDICAL CENTER</t>
  </si>
  <si>
    <t>COOL/DIAMOND SPRINGS/LATROBE/PILOT HILL/PLACERVILLE</t>
  </si>
  <si>
    <t>TELECARE EL DORADO COUNTY P.H.F.</t>
  </si>
  <si>
    <t>District 23</t>
  </si>
  <si>
    <t>AUBERRY/CALWA/CENTERVILLE/CLOVIS EAST/DEL REY/FOWLER/FRIANT/SANGER/SHAVER LAKE</t>
  </si>
  <si>
    <t>District 12</t>
  </si>
  <si>
    <t>District 31</t>
  </si>
  <si>
    <t>FRESNO WEST CENTRAL</t>
  </si>
  <si>
    <t>ORANGE COVE/PARLIER/REEDLEY/SQUAW VALLEY/TIVY VALLEY/WONDER VALLEY</t>
  </si>
  <si>
    <t>FRESNO EAST CENTRAL</t>
  </si>
  <si>
    <t>FRESNO NORTH CENTRAL</t>
  </si>
  <si>
    <t>FRESNO NORTHWEST</t>
  </si>
  <si>
    <t>KAISER FOUNDATION HOSPITAL - FRESNO</t>
  </si>
  <si>
    <t>EXODUS PSYCHIATRIC HEALTH FACILITY FRESNO</t>
  </si>
  <si>
    <t>ARTOIS/ELK CREEK/GLENN/GRINDSTONE INDIAN RANCHERIA/WILLOWS</t>
  </si>
  <si>
    <t>ARCATA/EUREKA</t>
  </si>
  <si>
    <t>GARBERVILLE/REDWAY</t>
  </si>
  <si>
    <t>FERNDALE/FORTUNA/RIO DELL/SCOTIA</t>
  </si>
  <si>
    <t>District 40</t>
  </si>
  <si>
    <t>District 56</t>
  </si>
  <si>
    <t>EL CENTRO/HEBER/HOLTVILLE/IMPERIAL/SEELEY</t>
  </si>
  <si>
    <t>BRAWLEY/WESTMORLAND</t>
  </si>
  <si>
    <t>District 26</t>
  </si>
  <si>
    <t>BISHOP/BISHOP PAIUTE TRIBE/MUSTANG MESA/ROUND VALLEY/WEST BISHOP/WILKERSON</t>
  </si>
  <si>
    <t>ALABAMA HILLS/CARTAGO/DARWIN/KEELER/LONE PINE/LONE PINE PAIUTE SHOSHONE TRIBE/OLANCHA/PEARSONVILLE</t>
  </si>
  <si>
    <t>District 32</t>
  </si>
  <si>
    <t>DELANO/MCFARLAND</t>
  </si>
  <si>
    <t>District 34</t>
  </si>
  <si>
    <t>BAKERSFIELD NORTHEAST/OILDALE</t>
  </si>
  <si>
    <t>ALTA SIERRA/BODFISH/GLENNVILLE/KERNVILLE/LAKE ISABELLA/WELDON/WOFFORD HEIGHTS</t>
  </si>
  <si>
    <t>BAKERSFIELD NORTHWEST/ROSEDALE</t>
  </si>
  <si>
    <t>INYOKERN/RIDGECREST</t>
  </si>
  <si>
    <t>BEAR VALLEY SPRINGS/KEENE/STALLION SPRINGS/TEHACHAPI</t>
  </si>
  <si>
    <t>BAKERSFIELD EAST/LAKEVIEW/LA LOMA</t>
  </si>
  <si>
    <t>ARMONA/HANFORD/LEMOORE</t>
  </si>
  <si>
    <t>15630 18TH AVE</t>
  </si>
  <si>
    <t>CLEARLAKE/CLEARLAKE OAKS</t>
  </si>
  <si>
    <t>KELSEYVILLE/LAKEPORT</t>
  </si>
  <si>
    <t>District 22</t>
  </si>
  <si>
    <t>District 49</t>
  </si>
  <si>
    <t>ALHAMBRA/EL SERENO SOUTH/SAN GABRIEL CENTRAL</t>
  </si>
  <si>
    <t>ROSEMEAD/SAN GABRIEL SOUTH/SOUTH EL MONTE WEST/TEMPLE CITY WEST</t>
  </si>
  <si>
    <t>District 21</t>
  </si>
  <si>
    <t>District 36</t>
  </si>
  <si>
    <t>DESERT VIEW HIGHLANDS/LANCASTER WEST/PALMDALE NORTHWEST/QUARTZ HILL</t>
  </si>
  <si>
    <t>District 70</t>
  </si>
  <si>
    <t>KINDRED HOSPITAL - BALDWIN PARK</t>
  </si>
  <si>
    <t>District 48</t>
  </si>
  <si>
    <t>BASSETT/INDUSTRY WEST/LA PUENTE</t>
  </si>
  <si>
    <t>District 24</t>
  </si>
  <si>
    <t>District 51</t>
  </si>
  <si>
    <t>GLASSELL PARK/GLENDALE SOUTHEAST/SILVERLAKE NORTH</t>
  </si>
  <si>
    <t>District 33</t>
  </si>
  <si>
    <t>BELMONT SHORE/LONG BEACH EAST/LONG BEACH SHORELINE/LOS ALTOS/NAPLES</t>
  </si>
  <si>
    <t>District 35</t>
  </si>
  <si>
    <t>District 66</t>
  </si>
  <si>
    <t>HARBOR GATEWAY SOUTH/LOMITA/TORRANCE EAST CENTRAL</t>
  </si>
  <si>
    <t>District 58</t>
  </si>
  <si>
    <t>BELLFLOWER/PARAMOUNT SOUTH</t>
  </si>
  <si>
    <t>PICO RIVERA/SANTA FE SPRINGS NORTHWEST</t>
  </si>
  <si>
    <t>District 30</t>
  </si>
  <si>
    <t>District 54</t>
  </si>
  <si>
    <t>CULVER CITY NORTH/PALMS</t>
  </si>
  <si>
    <t>District 53</t>
  </si>
  <si>
    <t>BOYLE HEIGHTS NORTHWEST/CHINATOWN/DOWNTOWN NORTHWEST/LITTLE TOKYO/WESTLAKE</t>
  </si>
  <si>
    <t>District 64</t>
  </si>
  <si>
    <t>District 52</t>
  </si>
  <si>
    <t>POMONA EAST AND SOUTH</t>
  </si>
  <si>
    <t>District 62</t>
  </si>
  <si>
    <t>DEL AIRE/INGLEWOOD WEST/LOS ANGELES INTERNATIONAL AIRPORT</t>
  </si>
  <si>
    <t>4211 AVALON BOULEVARD</t>
  </si>
  <si>
    <t>District 59</t>
  </si>
  <si>
    <t>SOUTH CENTRAL NORTHEAST</t>
  </si>
  <si>
    <t>CENTURY CITY/CHEVIOT HILLS/RANCHO PARK/WEST LOS ANGELES/WESTWOOD</t>
  </si>
  <si>
    <t>District 63</t>
  </si>
  <si>
    <t>CERRITOS/HAWAIIAN GARDENS</t>
  </si>
  <si>
    <t>ASUZA/CHARTER OAK/COVINA</t>
  </si>
  <si>
    <t>CHILDREN'S HOSPITAL OF LOS ANGELES</t>
  </si>
  <si>
    <t>4650 W. SUNSET BOULEVARD</t>
  </si>
  <si>
    <t>District 43</t>
  </si>
  <si>
    <t>HOLLYWOOD SOUTH CENTRAL/INNER SUNSET</t>
  </si>
  <si>
    <t>BALDWIN PARK/IRWINDALE</t>
  </si>
  <si>
    <t>90703</t>
  </si>
  <si>
    <t>KINDRED HOSPITAL - SOUTH BAY</t>
  </si>
  <si>
    <t>GARDENA SOUTHEAST/HARBOR GATEWAY CENTRAL/LAWNDALE SOUTH/MONETA/REDONDO BEACH NORTH/TORRANCE NORTH</t>
  </si>
  <si>
    <t>HUNTINGTON PARK/SOUTH GATE WEST/WALNUT PARK</t>
  </si>
  <si>
    <t>CITY TERRACE EAST/EAST LOS ANGELES</t>
  </si>
  <si>
    <t>3700 SOUTH STREET</t>
  </si>
  <si>
    <t>DOWNEY NORTHEAST</t>
  </si>
  <si>
    <t>ECHO PARK/HOLLYWOOD NORTH CENTRAL/SILVERLAKE SOUTH</t>
  </si>
  <si>
    <t>District 27</t>
  </si>
  <si>
    <t>District 45</t>
  </si>
  <si>
    <t>ENCINO/TARZANA/WARNER CENTER/WOODLAND HILLS</t>
  </si>
  <si>
    <t>BALDWIN HILLS/CULVER CITY SOUTH/FOX HILLS/LADERA HEIGHTS/MARINA DEL REY/VIEW PARK/WINDSOR HILLS</t>
  </si>
  <si>
    <t>MONTEBELLO NORTH/MONTEREY PARK/SOUTH SAN GABRIEL</t>
  </si>
  <si>
    <t>ATWATER VILLAGE/GLENDALE CENTRAL/GLENDALE SOUTHWEST/GRIFFITH PARK</t>
  </si>
  <si>
    <t>District 38</t>
  </si>
  <si>
    <t>GRANADA HILLS/MISSION HILLS/PORTER RANCH</t>
  </si>
  <si>
    <t>District 57</t>
  </si>
  <si>
    <t>MIRALESTE/PALO VERDES ESTATES/PORTUGUESE BEND/RANCHO PALOS VERDES/ROLLING HILLS/SAN PEDRO WEST</t>
  </si>
  <si>
    <t>District 50</t>
  </si>
  <si>
    <t>District 39</t>
  </si>
  <si>
    <t>District 41</t>
  </si>
  <si>
    <t>PASADENA SOUTH/SAN MARINO/SOUTH PASADENA</t>
  </si>
  <si>
    <t>3330 LOMITA BOULEVARD</t>
  </si>
  <si>
    <t>KAISER FOUNDATION HOSPITAL - LOS ANGELES</t>
  </si>
  <si>
    <t>KAISER FOUNDATION HOSPITAL - SOUTH BAY</t>
  </si>
  <si>
    <t>KAISER FOUNDATION HOSPITAL - PANORAMA CITY</t>
  </si>
  <si>
    <t>District 46</t>
  </si>
  <si>
    <t>NORTHRIDGE SOUTH/RESEDA NORTH</t>
  </si>
  <si>
    <t>KAISER FOUNDATION HOSPITAL - WEST LA</t>
  </si>
  <si>
    <t>HANCOCK PARK/MID-CITY WEST/PARK LA BREA</t>
  </si>
  <si>
    <t>14900 IMPERIAL HIGHWAY</t>
  </si>
  <si>
    <t>90638</t>
  </si>
  <si>
    <t>LA MIRADA/SANTA FE SPRINGS SOUTH</t>
  </si>
  <si>
    <t>VALINDA/WEST COVINA</t>
  </si>
  <si>
    <t>BOYLE HEIGHTS CENTRAL/CITY TERRACE WEST</t>
  </si>
  <si>
    <t>PROVIDENCE LITTLE COMPANY OF MARY MEDICAL CENTER TORRANCE</t>
  </si>
  <si>
    <t>REDONDO BEACH CENTRAL AND SOUTH/TORRANCE WEST CENTRAL</t>
  </si>
  <si>
    <t>BIXBY KNOLLS/LONG BEACH CENTRAL</t>
  </si>
  <si>
    <t>LONG BEACH WEST CENTRAL</t>
  </si>
  <si>
    <t>NORTH LONG BEACH</t>
  </si>
  <si>
    <t>ARCADIA CENTRAL AND NORTHEAST/BRADBURY/MONROVIA/SIERRA MADRE</t>
  </si>
  <si>
    <t>HOLLYWOOD HILLS/HOLLYWOOD WEST/MOUNT OLYMPUS/WEST HOLLYWOOD</t>
  </si>
  <si>
    <t>NORWALK/STUDEBAKER</t>
  </si>
  <si>
    <t>AGOURA HILLS/CALABASAS/HIDDEN HILLS/WEST HILLS/WESTLAKE</t>
  </si>
  <si>
    <t>CLAREMONT/LA VERNE/POMONA NORTHWEST/SAN DIMAS</t>
  </si>
  <si>
    <t>12401 WASHINGTON BLVD.</t>
  </si>
  <si>
    <t>LA HABRA HEIGHTS/WHITTIER</t>
  </si>
  <si>
    <t>SILVER LAKE MEDICAL CENTER - DOWNTOWN CAMPUS</t>
  </si>
  <si>
    <t>SANTA MONICA CENTRAL/SAWTELLE/WEST LOS ANGELES</t>
  </si>
  <si>
    <t>PACOIMA EAST/SUN VALLEY WEST</t>
  </si>
  <si>
    <t>SHERMAN OAKS/STUDIO CITY/VALLEY VILLAGE</t>
  </si>
  <si>
    <t>90020</t>
  </si>
  <si>
    <t>COUNTRY CLUB PARK/KOREATOWN/MID-CITY EAST</t>
  </si>
  <si>
    <t>DOWNEY SOUTHWEST/LYNWOOD NORTH CENTRAL/SOUTH GATE EAST</t>
  </si>
  <si>
    <t>PROVIDENCE SAINT JOHN'S HEALTH CENTER</t>
  </si>
  <si>
    <t>501 S BUENA VISTA STREET</t>
  </si>
  <si>
    <t>91505</t>
  </si>
  <si>
    <t>BURBANK NORTH/NORTH HOLLYWOOD SOUTH</t>
  </si>
  <si>
    <t>RESEDA SOUTH/VAN NUYS SOUTHWEST</t>
  </si>
  <si>
    <t>15107 VANOWEN STREET</t>
  </si>
  <si>
    <t>BURBANK SOUTH/EAGLE ROCK/GLENDALE NORTHWEST</t>
  </si>
  <si>
    <t>WEST COVINA MEDICAL CENTER</t>
  </si>
  <si>
    <t>WEST HILLS</t>
  </si>
  <si>
    <t>District 44</t>
  </si>
  <si>
    <t>150 MEDICAL PLAZA</t>
  </si>
  <si>
    <t>CANYON COUNTRY/SANTA CLARITA WEST/SAUGUS</t>
  </si>
  <si>
    <t>90089</t>
  </si>
  <si>
    <t>MARTIN LUTHER KING, JR. COMMUNITY HOSPITAL</t>
  </si>
  <si>
    <t>1680 EAST 120TH STREET</t>
  </si>
  <si>
    <t>PARAMOUNT NORTH/WILLOWBROOK</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</si>
  <si>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</si>
  <si>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</si>
  <si>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</si>
  <si>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</si>
  <si>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</si>
  <si>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</si>
  <si>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</si>
  <si>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</si>
  <si>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</si>
  <si>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BEL MARIN KEYS/BLACK POINT/IGNACIO/NOVATO/SAN RAFAEL EAST/SANTA VENETIA</t>
  </si>
  <si>
    <t>180 ROWLAND WAY</t>
  </si>
  <si>
    <t>BOOTJACK/CATHEY¿S VALLEY/COULTERVILLE/DON PEDRO/EL PORTAL/FISH CAMP/MARIPOSA</t>
  </si>
  <si>
    <t>BROOKTRAILS/PINE MOUNTAIN/WILLITS</t>
  </si>
  <si>
    <t>FORT BRAGG/WESTPORT</t>
  </si>
  <si>
    <t>DOS PALOS/GUSTINE/LOS BANOS</t>
  </si>
  <si>
    <t>MERCED CENTRAL AND NORTH/MERCED SOUTHEAST</t>
  </si>
  <si>
    <t>EL NIDO/MERCED SOUTHWEST</t>
  </si>
  <si>
    <t>SURPRISE VALLEY</t>
  </si>
  <si>
    <t>ALTURAS/CANBY</t>
  </si>
  <si>
    <t>District 17</t>
  </si>
  <si>
    <t>District 29</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</si>
  <si>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</si>
  <si>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</si>
  <si>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</si>
  <si>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</si>
  <si>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</si>
  <si>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</si>
  <si>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</si>
  <si>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</si>
  <si>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</si>
  <si>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</si>
  <si>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District 37</t>
  </si>
  <si>
    <t>District 68</t>
  </si>
  <si>
    <t>CITY OF ORANGE SOUTH/SANTA ANA NORTH/TUSTIN FOOTHILLS/TUSTIN WEST</t>
  </si>
  <si>
    <t>District 72</t>
  </si>
  <si>
    <t>FOUNTAIN VALLEY/HUNTINGTON BEACH CENTRAL</t>
  </si>
  <si>
    <t>District 65</t>
  </si>
  <si>
    <t>ANAHEIM WEST</t>
  </si>
  <si>
    <t>District 69</t>
  </si>
  <si>
    <t>ANAHEIM CENTRAL</t>
  </si>
  <si>
    <t>BUENA PARK/LA PALMA</t>
  </si>
  <si>
    <t>District 55</t>
  </si>
  <si>
    <t>BREA WEST/FULLERTON NORTH/LA HABRA</t>
  </si>
  <si>
    <t>KINDRED HOSPITAL - BREA</t>
  </si>
  <si>
    <t>92821</t>
  </si>
  <si>
    <t>ANAHEIM HILLS/CITY OF ORANGE EAST/VILLA PARK</t>
  </si>
  <si>
    <t>CHAPMAN GLOBAL MEDICAL CENTER</t>
  </si>
  <si>
    <t>District 74</t>
  </si>
  <si>
    <t>BREA EAST/PLACENTIA CENTRAL AND NORTH/YORBA LINDA</t>
  </si>
  <si>
    <t>FOUNTAIN VALLEY REGIONAL HOSPITAL &amp; MEDICAL CENTER - EUCLID</t>
  </si>
  <si>
    <t>ANAHEIM GLOBAL MEDICAL CENTER</t>
  </si>
  <si>
    <t>HUNTINGTON BEACH NORTH/SEAL BEACH EAST/WESTMINSTER</t>
  </si>
  <si>
    <t>CYPRESS/LOS ALAMITOS/ROSSMOOR</t>
  </si>
  <si>
    <t>SOUTH COAST GLOBAL MEDICAL CENTER</t>
  </si>
  <si>
    <t>SANTA ANA SOUTH</t>
  </si>
  <si>
    <t>District 73</t>
  </si>
  <si>
    <t>LAKE FOREST EAST/MISSION VIEJO CENTRAL AND SOUTH</t>
  </si>
  <si>
    <t>GARDEN GROVE NORTH/STANTON</t>
  </si>
  <si>
    <t>92843</t>
  </si>
  <si>
    <t>IRVINE SOUTH/NEWPORT BEACH/NEWPORT COAST/SAN JOAQUIN HILLS</t>
  </si>
  <si>
    <t>LAGUNA BEACH/LAGUNA WOODS</t>
  </si>
  <si>
    <t>ALISO VIEJO/LAGUNA HILLS/LAGUNA NIGUEL</t>
  </si>
  <si>
    <t>FULLERTON CENTRAL AND SOUTH</t>
  </si>
  <si>
    <t>FOOTHILL REGIONAL MEDICAL CENTER</t>
  </si>
  <si>
    <t>KINDRED HOSPITAL - WESTMINSTER</t>
  </si>
  <si>
    <t>ORANGE COUNTY GLOBAL MEDICAL CENTER</t>
  </si>
  <si>
    <t>IRVINE CENTRAL/TUSTIN EAST</t>
  </si>
  <si>
    <t>CHILDREN'S HOSPITAL AT MISSION</t>
  </si>
  <si>
    <t>HEALTHBRIDGE CHILDREN'S HOSPITAL-ORANGE</t>
  </si>
  <si>
    <t>KAISER FOUNDATION HOSPITAL - ORANGE COUNTY - ANAHEIM</t>
  </si>
  <si>
    <t>AUBURN/NEWCASTLE/LINCOLN/SHERIDAN</t>
  </si>
  <si>
    <t>1 MEDICAL PLAZA DRIVE</t>
  </si>
  <si>
    <t>District 6</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</si>
  <si>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</si>
  <si>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</si>
  <si>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</si>
  <si>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</si>
  <si>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</si>
  <si>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</si>
  <si>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</si>
  <si>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THE BETTY FORD CENTER</t>
  </si>
  <si>
    <t>District 28</t>
  </si>
  <si>
    <t>District 42</t>
  </si>
  <si>
    <t>BERMUDA DUNES SOUTH/INDIAN WELLS/LA QUINTA WEST/PALM DESERT/RANCHO MIRAGE CENTRAL AND SOUTH</t>
  </si>
  <si>
    <t>District 60</t>
  </si>
  <si>
    <t>ARLINGTON/CORONA EAST/HOME GARDENS/LA SIERRA/RIVERSIDE SOUTHWEST</t>
  </si>
  <si>
    <t>CATHEDRAL CITY SOUTHEAST/PALM DESERT NORTH/PALM SPRINGS SOUTH/RANCHO MIRAGE NORTH</t>
  </si>
  <si>
    <t>EAST HEMET/HEMET/VALLE VISTA</t>
  </si>
  <si>
    <t>ARABIA/COACHELLA/DESERT BEACH/FLOWING WELLS/INDIO SOUTH/LA QUINTA EAST/MECCA/OASIS/THERMAL</t>
  </si>
  <si>
    <t>PACIFIC GROVE HOSPITAL</t>
  </si>
  <si>
    <t>District 61</t>
  </si>
  <si>
    <t>CASABLANCA/RIVERSIDE CENTRAL</t>
  </si>
  <si>
    <t>EASTSIDE/FAIRMONT PARK/RIVERSIDE DOWNTOWN/RUBIDOUX/UNIVERSITY</t>
  </si>
  <si>
    <t>600 N. HIGHLAND SPRINGS AVENUE</t>
  </si>
  <si>
    <t>BANNING/BEAUMONT/CABIZON/CALIMESA/CHERRY VALLEY</t>
  </si>
  <si>
    <t>KINDRED HOSPITAL - RIVERSIDE</t>
  </si>
  <si>
    <t>CANYON LAKE/PERRIS/QUAIL VALLEY/ROMOLAND/SUN CITY/WINCHESTER</t>
  </si>
  <si>
    <t>District 67</t>
  </si>
  <si>
    <t>LAKE ELSINORE/MURRIETA WEST/SEDCO HILLS/WILDOMAR</t>
  </si>
  <si>
    <t>KAISER FOUNDATION HOSPITAL - RIVERSIDE</t>
  </si>
  <si>
    <t>KAISER FOUNDATION HOSPITAL - MORENO VALLEY</t>
  </si>
  <si>
    <t>RIVERSIDE UNIVERSITY HEALTH SYSTEM - MEDICAL CENTER</t>
  </si>
  <si>
    <t>District 75</t>
  </si>
  <si>
    <t>TEMECULA SOUTH</t>
  </si>
  <si>
    <t>FRENCH VALLEY/MURRIETA EAST/TEMECULA/WINCHESTER</t>
  </si>
  <si>
    <t>GREENHAVEN/LAND PARK/MIDTOWN/POCKET/RIVERSIDE/SUTTERVILLE</t>
  </si>
  <si>
    <t>KAISER FOUNDATION HOSPITAL - SACRAMENTO</t>
  </si>
  <si>
    <t>ARCADE/ARDEN/TOWN AND COUNTRY VILLAGE</t>
  </si>
  <si>
    <t>CARMICHAEL/FAIR OAKS/GOLD RIVER</t>
  </si>
  <si>
    <t>ELK GROVE/LAGUNA/LAGUNA WEST/LAKESIDE</t>
  </si>
  <si>
    <t>FLORIN/FRUITRIDGE/OAK PARK/PARKWAY/SOUTH SACRAMENTO</t>
  </si>
  <si>
    <t>SUTTER MEDICAL CENTER, SACRAMENTO</t>
  </si>
  <si>
    <t>2825 CAPITOL AVE</t>
  </si>
  <si>
    <t>EAST SACRAMENTO/LA RIVIERA/MATHER/RANCHO CORDOVA/ROSEMONT</t>
  </si>
  <si>
    <t>KAISER FOUNDATION HOSPITAL - SOUTH SACRAMENTO</t>
  </si>
  <si>
    <t>MERCY HOSPITAL OF FOLSOM</t>
  </si>
  <si>
    <t>FOLSOM/ORANGEVALE</t>
  </si>
  <si>
    <t>HOLLISTER/PAICINES/PANOCHE/SAN JUAN BAUTISTA</t>
  </si>
  <si>
    <t>BARSTOW/DAGGETT/LENWOOD/NEBO CENTER/ORO GRANDE/YERMO</t>
  </si>
  <si>
    <t>BIG BEAR LAKE/FAWNSKIN/MOORRIDGE/RUNNING SPRINGS/SUGARLOAF</t>
  </si>
  <si>
    <t>CHINO HILLS/CHINO WEST CENTRAL/LOS SERRANOS/SLEEPY HOLLOW</t>
  </si>
  <si>
    <t>MONTCLAIR/ONTARIO NORTHWEST/UPLAND SOUTH</t>
  </si>
  <si>
    <t>KAISER FOUNDATION HOSPITAL - FONTANA</t>
  </si>
  <si>
    <t>District 47</t>
  </si>
  <si>
    <t>BLOOMINGTON/COLTON CENTRAL AND WEST/FONTANA SOUTH/RIALTO SOUTH</t>
  </si>
  <si>
    <t>COLTON SOUTHEAST/GRAND TERRACE/LOMA LINDA/REDLANDS NORTH</t>
  </si>
  <si>
    <t>BLUE JAY/CRESTLINE/LAKE ARROWHEAD/SKYFOREST/TWIN PEAKS</t>
  </si>
  <si>
    <t>KINDRED HOSPITAL - ONTARIO</t>
  </si>
  <si>
    <t>MENTONE/REDLANDS SOUTH/YUCAIPA</t>
  </si>
  <si>
    <t>SAN ANTONIO REGIONAL HOSPITAL</t>
  </si>
  <si>
    <t>HIGHLAND/SAN BERNARDINO EAST</t>
  </si>
  <si>
    <t>MUSCOY/SAN BERNARDINO CENTRAL</t>
  </si>
  <si>
    <t>APPLE VALLEY/HESPERIA EAST</t>
  </si>
  <si>
    <t>HESPERIA WEST/MOUNTAIN VIEW ACRES/VICTORVILLE CENTRAL AND SOUTH</t>
  </si>
  <si>
    <t>BIG RIVER/NEEDLES</t>
  </si>
  <si>
    <t>JOSHUA TREE/LANDERS/MORONGO VALLEY/RIMROCK/YUCCA VALLEY</t>
  </si>
  <si>
    <t>KINDRED HOSPITAL - RANCHO</t>
  </si>
  <si>
    <t>ONTARIO NORTHEAST/RANCHO CUCAMONGA SOUTH</t>
  </si>
  <si>
    <t>92324</t>
  </si>
  <si>
    <t>LOMA LINDA UNIVERSITY CHILDREN'S HOSPITAL</t>
  </si>
  <si>
    <t>District 79</t>
  </si>
  <si>
    <t>COLLEGE HEIGHTS/HILLCREST SOUTHEAST/KENSINGTON/ROLANDO NORTH/UNIVERSITY HEIGHTS</t>
  </si>
  <si>
    <t>RADY CHILDREN'S HOSPITAL - SAN DIEGO</t>
  </si>
  <si>
    <t>3020 CHILDREN'S WAY</t>
  </si>
  <si>
    <t>BAY PARK/FIVE POINTS/HILLCREST NORTHWEST/MISSION HILLS/MISSION VALLEY/MORENA/NORMAL HEIGHTS/OLD TOWN</t>
  </si>
  <si>
    <t>District 78</t>
  </si>
  <si>
    <t>CASTLE PARK/CHULA VISTA SOUTHWEST/IMPERIAL BEACH WEST/NESTOR EAST/PALM CITY/SAN YSIDRO/SOUTH SAN DIE</t>
  </si>
  <si>
    <t>LA MESA/ROLANDO SOUTH</t>
  </si>
  <si>
    <t>92104</t>
  </si>
  <si>
    <t>ALLIED GARDENS/DEL CERRO/GRANTVILLE/MIRAMAR/TIERRASANTA</t>
  </si>
  <si>
    <t>ESCONDIDO CENTRAL AND SOUTH/SAN MARCOS CENTRAL AND EAST</t>
  </si>
  <si>
    <t>ENCANTO/LEMON GROVE NORTHWEST/LINCOLN ACRES/NATIONAL CITY EAST/PARADISE HILLS SOUTHWEST</t>
  </si>
  <si>
    <t>CROWN POINT/DEL MAR/LA JOLLA/PACIFIC BEACH</t>
  </si>
  <si>
    <t>District 76</t>
  </si>
  <si>
    <t>OCEANSIDE EAST/SAN MARCOS WEST/VISTA</t>
  </si>
  <si>
    <t>COCKATOO GROVE/EASTLAKE GREENS/OTAY MESA</t>
  </si>
  <si>
    <t>District 77</t>
  </si>
  <si>
    <t>POWAY CENTRAL/POWAY GROVE/RANCHO BERNARDO SOUTHWEST/SABRE SPRINGS</t>
  </si>
  <si>
    <t>ENCINITAS CENTRAL/LEUCADIA/OCEANSIDE NORTH AND WEST/SAN LUIS REY/SOUTH OCEANSIDE</t>
  </si>
  <si>
    <t>3853 ROSECRANS STREET</t>
  </si>
  <si>
    <t>District 19</t>
  </si>
  <si>
    <t>COW HOLLOW/FINANCIAL DISTRICT/MARINA/NOB HILL/PACIFIC HEIGHTS/RUSSIAN HILL/SEACLIFF</t>
  </si>
  <si>
    <t>94112</t>
  </si>
  <si>
    <t>BERNAL HEIGHTS/MISSION DISTRICT/POTRERO HILL</t>
  </si>
  <si>
    <t>KAISER FOUNDATION HOSPITAL - SAN FRANCISCO</t>
  </si>
  <si>
    <t>LAUREL HEIGHTS/OCEAN BEACH NORTH/RICHMOND/SUTRO HEIGHTS</t>
  </si>
  <si>
    <t>BUENA VISTA/CASTRO/EUREKA VALLEY/FOREST HILL/HAIGHT-ASHBURY/NOE VALLEY/WEST OF TWIN PEAKS</t>
  </si>
  <si>
    <t>CALIFORNIA PACIFIC MEDICAL CENTER - ST. LUKE'S CAMPUS</t>
  </si>
  <si>
    <t>ST. MARY'S MEDICAL CENTER, SAN FRANCISCO</t>
  </si>
  <si>
    <t>CHINATOWN/CIVIC CENTER/INNER MISSION/NORTH BEACH/SOUTH OF MARKET/TENDERLOIN/WESTERN ADDITION</t>
  </si>
  <si>
    <t>525 WEST ACACIA ST</t>
  </si>
  <si>
    <t>District 13</t>
  </si>
  <si>
    <t>FRENCH CAMP/STOCKTON SOUTH/STOCKTON SOUTHEAST</t>
  </si>
  <si>
    <t>95240</t>
  </si>
  <si>
    <t>ST. JOSEPH'S MEDICAL CENTER OF STOCKTON</t>
  </si>
  <si>
    <t>STOCKTON NORTH CENTRAL/STOCKTON NORTHEAST</t>
  </si>
  <si>
    <t>ST. JOSEPH'S BEHAVIORAL HEALTH CENTER</t>
  </si>
  <si>
    <t>LATHROP/MANTECA</t>
  </si>
  <si>
    <t>SAN JOAQUIN PHF</t>
  </si>
  <si>
    <t>1212 NORTH CALIFORNIA ST.</t>
  </si>
  <si>
    <t>KAISER FOUNDATION HOSPITAL - MANTECA</t>
  </si>
  <si>
    <t>95337</t>
  </si>
  <si>
    <t>ARROYO GRANDE/NIPOMO/OCEANO/PISMO BEACH</t>
  </si>
  <si>
    <t>ATASCADERO/TEMPLETON</t>
  </si>
  <si>
    <t>BURLINGAME HILLS/BURLINGAME SOUTHWEST/HILLSBOROUGH/HILLSDALE/MILLBRAE WEST/SAN BRUNO CENTRAL/SAN MAT</t>
  </si>
  <si>
    <t>KAISER FOUNDATION HOSPITAL - REDWOOD CITY</t>
  </si>
  <si>
    <t>ATHERTON/LINDENWOOD/MENLO OAKS/MENLO PARK/REDWOOD CITY CENTRAL/SHARON HEIGHTS/WEST MENLO PARK/WOODSI</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</si>
  <si>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</si>
  <si>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</si>
  <si>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</si>
  <si>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</si>
  <si>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</si>
  <si>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</si>
  <si>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</si>
  <si>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</si>
  <si>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</si>
  <si>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</si>
  <si>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</si>
  <si>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CAMBRIAN VILLAGE WEST/CAMPBELL SOUTH/LOS GATOS/MONTE SERENO/SAN TOMAS</t>
  </si>
  <si>
    <t>LOS ALTOS/LOS ALTOS HILLS/PALO ALTO CENTRAL/STANFORD</t>
  </si>
  <si>
    <t>SANTA CLARA SOUTH AND WEST</t>
  </si>
  <si>
    <t>GILROY/MORGAN HILL/RUCKER/SAN MARTIN</t>
  </si>
  <si>
    <t>O'CONNOR HOSPITAL</t>
  </si>
  <si>
    <t>SAN JOSE NORTHWEST</t>
  </si>
  <si>
    <t>STANFORD HEALTH CARE</t>
  </si>
  <si>
    <t>KAISER FOUNDATION HOSPITAL - SAN JOSE</t>
  </si>
  <si>
    <t>NEW ALMADEN/SAN JOSE SOUTHWEST</t>
  </si>
  <si>
    <t>LUCILE SALTER PACKARD CHILDREN'S HOSP. AT STANFORD</t>
  </si>
  <si>
    <t>KAISER FOUNDATION HOSPITAL - SANTA CLARA</t>
  </si>
  <si>
    <t>CUPERTINO/RANCHO RINCONADA/SAN JOSE WEST/SARATOGA</t>
  </si>
  <si>
    <t>1425 FRUITDALE AVE</t>
  </si>
  <si>
    <t>APTOS/CAPITOLA/LIVE OAK/RIO DEL MAR/SANTA CRUZ</t>
  </si>
  <si>
    <t>FREEDOM/WATSONVILLE</t>
  </si>
  <si>
    <t>BURNEY/CASSEL/FALL RIVER MILLS/HAT CREEK/MCARTHUR</t>
  </si>
  <si>
    <t>PATIENTS' HOSPITAL OF REDDING</t>
  </si>
  <si>
    <t>CARRICK/EDGEWOOD/MOUNT SHASTA/WEED</t>
  </si>
  <si>
    <t>GAZELLE/GRENADA/HILT/HORNBROOK/YREKA</t>
  </si>
  <si>
    <t>GEYSERVILLE/HEALDSBURG</t>
  </si>
  <si>
    <t>BODEGA/SEBASTOPOL</t>
  </si>
  <si>
    <t>BOYES HOT SPRINGS/GLEN ELLEN/KENWOOD/SONOMA/VINEBURG</t>
  </si>
  <si>
    <t>SONOMA WEST MEDICAL CENTER</t>
  </si>
  <si>
    <t>KAISER FOUNDATION HOSPITAL - SANTA ROSA</t>
  </si>
  <si>
    <t>MODESTO WEST</t>
  </si>
  <si>
    <t>DENAIR/TURLOCK</t>
  </si>
  <si>
    <t>MODESTO EAST</t>
  </si>
  <si>
    <t>CERES/MODESTO SOUTH CENTRAL</t>
  </si>
  <si>
    <t>OAK VALLEY HOSPITAL DISTRICT</t>
  </si>
  <si>
    <t>OAKDALE/RIVERBANK</t>
  </si>
  <si>
    <t>MERIDIAN/ROBBINS/YUBA CITY</t>
  </si>
  <si>
    <t>1535 PLUMAS COURT</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</si>
  <si>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</si>
  <si>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</si>
  <si>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</si>
  <si>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</si>
  <si>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</si>
  <si>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</si>
  <si>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</si>
  <si>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</si>
  <si>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</si>
  <si>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</si>
  <si>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</si>
  <si>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</si>
  <si>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</si>
  <si>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</si>
  <si>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</si>
  <si>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</si>
  <si>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</si>
  <si>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</si>
  <si>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</si>
  <si>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</si>
  <si>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</si>
  <si>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</si>
  <si>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</si>
  <si>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</si>
  <si>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</si>
  <si>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</si>
  <si>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</si>
  <si>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</si>
  <si>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</si>
  <si>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</si>
  <si>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</si>
  <si>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</si>
  <si>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</si>
  <si>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DX_Blood_Disorders</t>
  </si>
  <si>
    <t>DX_Cancer</t>
  </si>
  <si>
    <t>DX_Circulatory_System</t>
  </si>
  <si>
    <t>DX_Digestive_System</t>
  </si>
  <si>
    <t>DX_Endocrine_Diseases</t>
  </si>
  <si>
    <t>DX_Eye_Disorders</t>
  </si>
  <si>
    <t>DX_Genitourinary_System</t>
  </si>
  <si>
    <t>DX_Infections</t>
  </si>
  <si>
    <t>DX_Injuries_Poisonings</t>
  </si>
  <si>
    <t>DX_Mental_Disorders</t>
  </si>
  <si>
    <t>DX_Musculoskeletal_System</t>
  </si>
  <si>
    <t>DX_Nervous_System</t>
  </si>
  <si>
    <t>DX_Other_Reasons</t>
  </si>
  <si>
    <t>DX_Skin_Disorders</t>
  </si>
  <si>
    <t>DX_Symptoms</t>
  </si>
  <si>
    <t>DX_All_Pregnancies</t>
  </si>
  <si>
    <t>DX_Birth_Defects</t>
  </si>
  <si>
    <t>DX_Births</t>
  </si>
  <si>
    <t>DX_Ear_Disorders</t>
  </si>
  <si>
    <t>DX_Perinatal_Disorders</t>
  </si>
  <si>
    <t>PR_Cardiovascular_System</t>
  </si>
  <si>
    <t>PR_Diagnostic_Therapeutic</t>
  </si>
  <si>
    <t>PR_Digestive_System</t>
  </si>
  <si>
    <t>PR_Ear_Nose_Sinus</t>
  </si>
  <si>
    <t>PR_Female_Reproductive_System</t>
  </si>
  <si>
    <t>PR_General</t>
  </si>
  <si>
    <t>PR_Imaging</t>
  </si>
  <si>
    <t>PR_Male_Reproductive_System</t>
  </si>
  <si>
    <t>PR_Musculoskeletal_System</t>
  </si>
  <si>
    <t>PR_Nervous_System</t>
  </si>
  <si>
    <t>PR_Skin_and_Breast_System</t>
  </si>
  <si>
    <t>PR_Urinary_System</t>
  </si>
  <si>
    <t>PR_Vascular_System</t>
  </si>
  <si>
    <t>PR_Endocrine_System</t>
  </si>
  <si>
    <t>PR_Eye</t>
  </si>
  <si>
    <t>PR_Lymph_System</t>
  </si>
  <si>
    <t>PR_Mouth_and_Throat</t>
  </si>
  <si>
    <t>PR_Pregnancy</t>
  </si>
  <si>
    <t>PR_Radiation_Oncology</t>
  </si>
  <si>
    <t>PR_Nuclear_Medicine</t>
  </si>
  <si>
    <t>Sum of disp_Invalid_Blank</t>
  </si>
  <si>
    <t>Sum of disp_Other</t>
  </si>
  <si>
    <t>Sum of PR_Nuclear_Medicine</t>
  </si>
  <si>
    <t>Sum of PR_Radiation_Oncology</t>
  </si>
  <si>
    <t>Sum of PR_Pregnancy</t>
  </si>
  <si>
    <t>Sum of PR_Mouth_and_Throat</t>
  </si>
  <si>
    <t>Sum of PR_Lymph_System</t>
  </si>
  <si>
    <t>Sum of PR_Eye</t>
  </si>
  <si>
    <t>Sum of PR_Endocrine_System</t>
  </si>
  <si>
    <t>Sum of PR_Vascular_System</t>
  </si>
  <si>
    <t>Sum of PR_Urinary_System</t>
  </si>
  <si>
    <t>Sum of PR_Skin_and_Breast_System</t>
  </si>
  <si>
    <t>Sum of PR_Nervous_System</t>
  </si>
  <si>
    <t>Sum of PR_Musculoskeletal_System</t>
  </si>
  <si>
    <t>Sum of PR_Male_Reproductive_System</t>
  </si>
  <si>
    <t>Sum of PR_Imaging</t>
  </si>
  <si>
    <t>Sum of PR_General</t>
  </si>
  <si>
    <t>Sum of PR_Female_Reproductive_System</t>
  </si>
  <si>
    <t>Sum of PR_Ear_Nose_Sinus</t>
  </si>
  <si>
    <t>Sum of PR_Digestive_System</t>
  </si>
  <si>
    <t>Sum of PR_Diagnostic_Therapeutic</t>
  </si>
  <si>
    <t>Sum of PR_Cardiovascular_System</t>
  </si>
  <si>
    <t>Sum of DX_Perinatal_Disorders</t>
  </si>
  <si>
    <t>Sum of DX_Ear_Disorders</t>
  </si>
  <si>
    <t>Sum of DX_Births</t>
  </si>
  <si>
    <t>Sum of DX_Birth_Defects</t>
  </si>
  <si>
    <t>Sum of DX_All_Pregnancies</t>
  </si>
  <si>
    <t>Sum of DX_Symptoms</t>
  </si>
  <si>
    <t>Sum of DX_Skin_Disorders</t>
  </si>
  <si>
    <t>Sum of DX_Other_Reasons</t>
  </si>
  <si>
    <t>Sum of DX_Nervous_System</t>
  </si>
  <si>
    <t>Sum of DX_Musculoskeletal_System</t>
  </si>
  <si>
    <t>Sum of DX_Mental_Disorders</t>
  </si>
  <si>
    <t>Sum of DX_Injuries_Poisonings</t>
  </si>
  <si>
    <t>Sum of DX_Infections</t>
  </si>
  <si>
    <t>Sum of DX_Genitourinary_System</t>
  </si>
  <si>
    <t>Sum of DX_Eye_Disorders</t>
  </si>
  <si>
    <t>Sum of DX_Endocrine_Diseases</t>
  </si>
  <si>
    <t>Sum of DX_Digestive_System</t>
  </si>
  <si>
    <t>Sum of DX_Circulatory_System</t>
  </si>
  <si>
    <t>Sum of DX_Cancer</t>
  </si>
  <si>
    <t>Sum of DX_Blood_Disorders</t>
  </si>
  <si>
    <t>Infections</t>
  </si>
  <si>
    <t>Cancer</t>
  </si>
  <si>
    <t>Symptoms</t>
  </si>
  <si>
    <t>Births</t>
  </si>
  <si>
    <t>Pregnancies</t>
  </si>
  <si>
    <t>Endocrine Diseases</t>
  </si>
  <si>
    <t>Blood Disorders</t>
  </si>
  <si>
    <t>Mental Disorders</t>
  </si>
  <si>
    <t>Circulatory System</t>
  </si>
  <si>
    <t>Respiratory Sysytem</t>
  </si>
  <si>
    <t>Digestive System</t>
  </si>
  <si>
    <t>Genitourinary System</t>
  </si>
  <si>
    <t>Skin Disorders</t>
  </si>
  <si>
    <t>Musculoskeletal System</t>
  </si>
  <si>
    <t>Birth Defects</t>
  </si>
  <si>
    <t>Perinatal Disorders</t>
  </si>
  <si>
    <t>Other Reasons</t>
  </si>
  <si>
    <t>Nervous System</t>
  </si>
  <si>
    <t>Eye Disorders</t>
  </si>
  <si>
    <t>Ear Disorders</t>
  </si>
  <si>
    <t>Accidental Falls</t>
  </si>
  <si>
    <t>Endocrine System</t>
  </si>
  <si>
    <t>Eye</t>
  </si>
  <si>
    <t>Respratory System</t>
  </si>
  <si>
    <t>Cardiovascular System</t>
  </si>
  <si>
    <t>Lymph System</t>
  </si>
  <si>
    <t>Urinary System</t>
  </si>
  <si>
    <t>Male Reproductive System</t>
  </si>
  <si>
    <t>Female Reproductive System</t>
  </si>
  <si>
    <t>Pregnancy</t>
  </si>
  <si>
    <t>Skin and Breast System</t>
  </si>
  <si>
    <t>Diagnostic Therapeutic</t>
  </si>
  <si>
    <t>Mouth and Throat</t>
  </si>
  <si>
    <t>Vascular System</t>
  </si>
  <si>
    <t>General</t>
  </si>
  <si>
    <t>Imaging</t>
  </si>
  <si>
    <t>Nuclear Medicine</t>
  </si>
  <si>
    <t>Radiation Oncology</t>
  </si>
  <si>
    <t>Injuries/Poisonings</t>
  </si>
  <si>
    <t>Ear, Nose, &amp; Sinus</t>
  </si>
  <si>
    <t>None</t>
  </si>
  <si>
    <t>PR_None</t>
  </si>
  <si>
    <t>Sum of PR_None</t>
  </si>
  <si>
    <t>2016 Hospital Discharge Summary Report</t>
  </si>
  <si>
    <t>Source:  2016 California Patient Discharge Data</t>
  </si>
  <si>
    <t>3012 SUMMIT STREET</t>
  </si>
  <si>
    <t>BAKERSFIELD BEHAVORIAL HEALTHCARE HOSPITAL, LLC</t>
  </si>
  <si>
    <t>5201 WHITE LANE</t>
  </si>
  <si>
    <t>BAKERSFIELD SOUTHWEST</t>
  </si>
  <si>
    <t>154044</t>
  </si>
  <si>
    <t>CASA COLINA HOSPITAL</t>
  </si>
  <si>
    <t>CALIFORNIA REHABILITATION INSTITUTE</t>
  </si>
  <si>
    <t>2070 CENTURY PARK EAST</t>
  </si>
  <si>
    <t>90067</t>
  </si>
  <si>
    <t>190155</t>
  </si>
  <si>
    <t>1500 DUARTE ROAD</t>
  </si>
  <si>
    <t>23845 MCBEAN PARKWAY</t>
  </si>
  <si>
    <t>2180 VALLEY BOULEVARD</t>
  </si>
  <si>
    <t>393 S. TUSTIN STREET</t>
  </si>
  <si>
    <t>LAGUNA TREATMENT HOSPITAL, LLC</t>
  </si>
  <si>
    <t>24552 PACIFIC PARK DRIVE</t>
  </si>
  <si>
    <t>ALISO VIEJO</t>
  </si>
  <si>
    <t>92656</t>
  </si>
  <si>
    <t>304583</t>
  </si>
  <si>
    <t>KAISER FOUNDATION HOSPITAL - SAN DIEGO - ZION</t>
  </si>
  <si>
    <t>UC SAN DIEGO HEALTH HILLCREST - HILLCREST MEDICAL CENTER</t>
  </si>
  <si>
    <t>PRISCILLA CHAN &amp; MARK ZUCKERBERG SAN FRANCISCO GENERAL HOSPITAL &amp; TRAUMA CENTER</t>
  </si>
  <si>
    <t>SAN JOSE BEHAVIORAL HEALTH</t>
  </si>
  <si>
    <t>455 SILICON VALLEY BOULEVARD</t>
  </si>
  <si>
    <t>95138</t>
  </si>
  <si>
    <t>EVERGREEN/SAN JOSE EAST CENTRAL</t>
  </si>
  <si>
    <t>434032</t>
  </si>
  <si>
    <t>914 PINE STREET,</t>
  </si>
  <si>
    <t>HEALTHSOUTH REHABILITATION HOSPITAL OF MODESTO</t>
  </si>
  <si>
    <t>1303 MABLE AVE</t>
  </si>
  <si>
    <t>504079</t>
  </si>
  <si>
    <t>Sum of ninedigit</t>
  </si>
  <si>
    <t>This Excel pivot table uses the California Patient Discharge Database for January 1, 2016 to December 31, 2016.  It is a fast and simple way to aggregate and display data.</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</si>
  <si>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</si>
  <si>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</si>
  <si>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</si>
  <si>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</si>
  <si>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</si>
  <si>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</si>
  <si>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</si>
  <si>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</si>
  <si>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</si>
  <si>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</si>
  <si>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</si>
  <si>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Supplementary Factors</t>
  </si>
  <si>
    <t>oshpd_id</t>
  </si>
  <si>
    <t>ECM_Abnormal_Reaction_Later_Cx</t>
  </si>
  <si>
    <t>ECM_Accidental_Falls</t>
  </si>
  <si>
    <t>ECM_All_Transport_Types</t>
  </si>
  <si>
    <t>ECM_Assault</t>
  </si>
  <si>
    <t>ECM_Intentional_SelfHarm</t>
  </si>
  <si>
    <t>ECM_Legal_War_Terrorism</t>
  </si>
  <si>
    <t>ECM_Med_Device_Adverse_Incident</t>
  </si>
  <si>
    <t>ECM_Medical_Misadventures</t>
  </si>
  <si>
    <t>ECM_Natural_Environmental_Factor</t>
  </si>
  <si>
    <t>ECM_Other_Factors</t>
  </si>
  <si>
    <t>ECM_Supplementary_Factors</t>
  </si>
  <si>
    <t>ECM_W_Inanimate_Animate_Object</t>
  </si>
  <si>
    <t>ECM_Undetermined_Intent</t>
  </si>
  <si>
    <t>ECM_NonTrans_Drowning_Subm</t>
  </si>
  <si>
    <t>ADVENTIST HEALTH FEATHER RIVER</t>
  </si>
  <si>
    <t>ADVENTIST HEALTH REEDLEY</t>
  </si>
  <si>
    <t>ADVENTIST HEALTH BAKERSFIELD</t>
  </si>
  <si>
    <t>ADVENTIST HEALTH TEHACHAPI VALLEY</t>
  </si>
  <si>
    <t>ADVENTIST HEALTH HANFORD</t>
  </si>
  <si>
    <t>ADVENTIST HEALTH CLEARLAKE</t>
  </si>
  <si>
    <t>21530 PIONEER BOULEVARD</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</si>
  <si>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</si>
  <si>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</si>
  <si>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</si>
  <si>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</si>
  <si>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</si>
  <si>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</si>
  <si>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</si>
  <si>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</si>
  <si>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</si>
  <si>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</si>
  <si>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1000 GREENLEY RD</t>
  </si>
  <si>
    <t>ADVENTIST HEALTH SIMI VALLEY</t>
  </si>
  <si>
    <t>2975 SYCAMORE DRIVE</t>
  </si>
  <si>
    <t>Sum of ECM_W_Inanimate_Animate_Object</t>
  </si>
  <si>
    <t>Sum of ECM_Undetermined_Intent</t>
  </si>
  <si>
    <t>Sum of ECM_Supplementary_Factors</t>
  </si>
  <si>
    <t>Sum of ECM_Other_Factors</t>
  </si>
  <si>
    <t>Sum of ECM_Natural_Environmental_Factor</t>
  </si>
  <si>
    <t>Sum of ECM_Medical_Misadventures</t>
  </si>
  <si>
    <t>Sum of ECM_Med_Device_Adverse_Incident</t>
  </si>
  <si>
    <t>Sum of ECM_Legal_War_Terrorism</t>
  </si>
  <si>
    <t>Sum of ECM_Intentional_SelfHarm</t>
  </si>
  <si>
    <t>Sum of ECM_Assault</t>
  </si>
  <si>
    <t>Sum of ECM_All_Transport_Types</t>
  </si>
  <si>
    <t>Sum of ECM_Accidental_Falls</t>
  </si>
  <si>
    <t>Sum of ECM_Abnormal_Reaction_Later_Cx</t>
  </si>
  <si>
    <t>ECM_None</t>
  </si>
  <si>
    <t>Sum of ECM_None</t>
  </si>
  <si>
    <t>Sum of ECM_NonTrans_Drowning_Subm</t>
  </si>
  <si>
    <t>Abnormal Reaction/Later Complications</t>
  </si>
  <si>
    <t>PRINCIPAL CAUSE OF MORBIDITY GROUP</t>
  </si>
  <si>
    <t>(based upon ICD-10-CM coding)</t>
  </si>
  <si>
    <t>V00-V99</t>
  </si>
  <si>
    <t>W00-W19</t>
  </si>
  <si>
    <t>W20-W64</t>
  </si>
  <si>
    <t>W85-X39</t>
  </si>
  <si>
    <t>X50-X58</t>
  </si>
  <si>
    <t>X71-X83</t>
  </si>
  <si>
    <t>X92-Y09</t>
  </si>
  <si>
    <t>Y21-Y33</t>
  </si>
  <si>
    <t>Y35-Y38</t>
  </si>
  <si>
    <t>Y62-Y69</t>
  </si>
  <si>
    <t>Y70-Y82</t>
  </si>
  <si>
    <t>Y90-Y99.9</t>
  </si>
  <si>
    <t>External Cause of Morbidity Grouping</t>
  </si>
  <si>
    <t>Principal External Cause of Morbidity Code Range</t>
  </si>
  <si>
    <t>Y83-Y84</t>
  </si>
  <si>
    <t>Diagnosis Code Grouping</t>
  </si>
  <si>
    <t>Principal Diagnosis Code Range</t>
  </si>
  <si>
    <t>Q00-Q99</t>
  </si>
  <si>
    <t>Z37-Z38</t>
  </si>
  <si>
    <t>D50-D89</t>
  </si>
  <si>
    <t>C00-D49</t>
  </si>
  <si>
    <t>I00-I99</t>
  </si>
  <si>
    <t>K00-K95</t>
  </si>
  <si>
    <t>H60-H95</t>
  </si>
  <si>
    <t>E00-E89</t>
  </si>
  <si>
    <t>H00-H59</t>
  </si>
  <si>
    <t>N00-N99</t>
  </si>
  <si>
    <t>A00-B99</t>
  </si>
  <si>
    <t>S00-T88</t>
  </si>
  <si>
    <t>F01-F99</t>
  </si>
  <si>
    <t>M00-M99</t>
  </si>
  <si>
    <t>G00-G99</t>
  </si>
  <si>
    <t>Z00-Z36, Z39-Z99</t>
  </si>
  <si>
    <t>P00-P96</t>
  </si>
  <si>
    <t>O00-O9A</t>
  </si>
  <si>
    <t>J00-J99</t>
  </si>
  <si>
    <t>L00-L99</t>
  </si>
  <si>
    <t>R00-R99</t>
  </si>
  <si>
    <t>Procedure Code Grouping</t>
  </si>
  <si>
    <t>Principal Procedure Code Range</t>
  </si>
  <si>
    <t>(based upon ICD-10-PCS coding)</t>
  </si>
  <si>
    <t>02</t>
  </si>
  <si>
    <t>2W-9W, F0-F1, GZ, HZ</t>
  </si>
  <si>
    <t>0D, 0F</t>
  </si>
  <si>
    <t>09</t>
  </si>
  <si>
    <t>0G</t>
  </si>
  <si>
    <t>08</t>
  </si>
  <si>
    <t>0U</t>
  </si>
  <si>
    <t>0W-0Y</t>
  </si>
  <si>
    <t>B0 - BY</t>
  </si>
  <si>
    <t>07</t>
  </si>
  <si>
    <t>0V</t>
  </si>
  <si>
    <t>0C</t>
  </si>
  <si>
    <t>0K-0S</t>
  </si>
  <si>
    <t>00-01</t>
  </si>
  <si>
    <t>C0 - CW</t>
  </si>
  <si>
    <t>10</t>
  </si>
  <si>
    <t>D0 - DW</t>
  </si>
  <si>
    <t>0B</t>
  </si>
  <si>
    <t>0H, 0J</t>
  </si>
  <si>
    <t>0T</t>
  </si>
  <si>
    <t>03-06</t>
  </si>
  <si>
    <t>November 2017</t>
  </si>
  <si>
    <t>New Technologies</t>
  </si>
  <si>
    <t>CONTROL_TYPE_DESC</t>
  </si>
  <si>
    <t>PR_New_Technologies</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</si>
  <si>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</si>
  <si>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</si>
  <si>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</si>
  <si>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</si>
  <si>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</si>
  <si>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</si>
  <si>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</si>
  <si>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</si>
  <si>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State</t>
  </si>
  <si>
    <t>KAISER FOUNDATION HOSPITAL &amp; REHAB CENTER - VALLEJO</t>
  </si>
  <si>
    <t>Sum of PR_New_Technologies</t>
  </si>
  <si>
    <t>X2-XY</t>
  </si>
  <si>
    <t>W65-W74</t>
  </si>
  <si>
    <t>PR_Respiratory_System</t>
  </si>
  <si>
    <t>Sum of PR_Respiratory_System</t>
  </si>
  <si>
    <t>DX_Respiratory_System</t>
  </si>
  <si>
    <t>Sum of DX_Respiratory_System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</si>
</sst>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0.0%"/>
    <numFmt numFmtId="166" formatCode="[$-409]mmmm\ d\,\ yyyy;@"/>
    <numFmt numFmtId="167" formatCode="_(* #,##0_);_(* \(#,##0\);_(* &quot;-&quot;??_);_(@_)"/>
  </numFmts>
  <fonts count="29"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7"/>
      <name val="Arial"/>
      <family val="2"/>
    </font>
    <font>
      <b/>
      <u/>
      <sz val="7"/>
      <name val="Arial"/>
      <family val="2"/>
    </font>
    <font>
      <sz val="7"/>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19">
    <xf numFmtId="0" fontId="0"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7" fillId="0" borderId="0"/>
    <xf numFmtId="0" fontId="10" fillId="0" borderId="0"/>
    <xf numFmtId="0" fontId="10" fillId="0" borderId="0"/>
    <xf numFmtId="0" fontId="12" fillId="0" borderId="0"/>
    <xf numFmtId="0" fontId="13"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9" fillId="0" borderId="0"/>
    <xf numFmtId="0" fontId="8" fillId="0" borderId="0"/>
    <xf numFmtId="0" fontId="7" fillId="0" borderId="0"/>
    <xf numFmtId="0" fontId="6" fillId="0" borderId="0"/>
    <xf numFmtId="0" fontId="5" fillId="0" borderId="0"/>
    <xf numFmtId="0" fontId="4" fillId="0" borderId="0"/>
    <xf numFmtId="0" fontId="3" fillId="0" borderId="0"/>
  </cellStyleXfs>
  <cellXfs count="133">
    <xf numFmtId="0" fontId="0" fillId="0" borderId="0" xfId="0"/>
    <xf numFmtId="0" fontId="17" fillId="0" borderId="0" xfId="7" applyFont="1"/>
    <xf numFmtId="0" fontId="15" fillId="0" borderId="0" xfId="7" applyFont="1"/>
    <xf numFmtId="0" fontId="15" fillId="0" borderId="0" xfId="7" applyFont="1" applyAlignment="1">
      <alignment vertical="center" wrapText="1"/>
    </xf>
    <xf numFmtId="0" fontId="14" fillId="0" borderId="0" xfId="0" applyFont="1" applyBorder="1" applyAlignment="1">
      <alignment horizontal="center" vertical="center" wrapText="1"/>
    </xf>
    <xf numFmtId="0" fontId="17" fillId="0" borderId="2" xfId="0" applyFont="1" applyBorder="1" applyAlignment="1">
      <alignment horizontal="center" vertical="center" wrapText="1"/>
    </xf>
    <xf numFmtId="0" fontId="20" fillId="0" borderId="5" xfId="0" applyFont="1" applyBorder="1" applyAlignment="1">
      <alignment horizontal="center" vertical="center" wrapText="1"/>
    </xf>
    <xf numFmtId="0" fontId="15" fillId="0" borderId="6" xfId="0" applyFont="1" applyBorder="1" applyAlignment="1">
      <alignment vertical="center" wrapText="1"/>
    </xf>
    <xf numFmtId="0" fontId="15" fillId="0" borderId="2" xfId="0" applyFont="1" applyBorder="1"/>
    <xf numFmtId="0" fontId="15" fillId="0" borderId="4" xfId="0" applyFont="1" applyBorder="1" applyAlignment="1">
      <alignment vertical="center" wrapText="1"/>
    </xf>
    <xf numFmtId="0" fontId="22" fillId="0" borderId="4" xfId="0" applyFont="1" applyBorder="1" applyAlignment="1">
      <alignment vertical="center" wrapText="1"/>
    </xf>
    <xf numFmtId="0" fontId="15" fillId="2" borderId="0" xfId="8" applyFont="1" applyFill="1"/>
    <xf numFmtId="0" fontId="23" fillId="2" borderId="0" xfId="8" applyFont="1" applyFill="1" applyAlignment="1">
      <alignment horizontal="center"/>
    </xf>
    <xf numFmtId="3" fontId="15" fillId="2" borderId="0" xfId="8" applyNumberFormat="1" applyFont="1" applyFill="1"/>
    <xf numFmtId="3" fontId="15" fillId="2" borderId="0" xfId="8" applyNumberFormat="1" applyFont="1" applyFill="1" applyBorder="1"/>
    <xf numFmtId="3" fontId="15" fillId="2" borderId="0" xfId="8" applyNumberFormat="1" applyFont="1" applyFill="1" applyBorder="1" applyAlignment="1">
      <alignment horizontal="left"/>
    </xf>
    <xf numFmtId="0" fontId="15" fillId="2" borderId="0" xfId="8" applyFont="1" applyFill="1" applyBorder="1" applyAlignment="1">
      <alignment horizontal="left" indent="1"/>
    </xf>
    <xf numFmtId="0" fontId="15" fillId="2" borderId="0" xfId="8" applyFont="1" applyFill="1" applyBorder="1"/>
    <xf numFmtId="0" fontId="15" fillId="2" borderId="0" xfId="8" applyFont="1" applyFill="1" applyAlignment="1">
      <alignment horizontal="left" indent="1"/>
    </xf>
    <xf numFmtId="165" fontId="15" fillId="2" borderId="0" xfId="9" applyNumberFormat="1" applyFont="1" applyFill="1"/>
    <xf numFmtId="164" fontId="15" fillId="2" borderId="0" xfId="8" applyNumberFormat="1" applyFont="1" applyFill="1"/>
    <xf numFmtId="0" fontId="15" fillId="2" borderId="7" xfId="8" applyFont="1" applyFill="1" applyBorder="1" applyAlignment="1">
      <alignment horizontal="left" indent="1"/>
    </xf>
    <xf numFmtId="3" fontId="15" fillId="2" borderId="8" xfId="1" applyNumberFormat="1" applyFont="1" applyFill="1" applyBorder="1"/>
    <xf numFmtId="165" fontId="15" fillId="2" borderId="8" xfId="9" applyNumberFormat="1" applyFont="1" applyFill="1" applyBorder="1"/>
    <xf numFmtId="3" fontId="15" fillId="2" borderId="8" xfId="8" applyNumberFormat="1" applyFont="1" applyFill="1" applyBorder="1"/>
    <xf numFmtId="0" fontId="0" fillId="2" borderId="0" xfId="0" applyFill="1"/>
    <xf numFmtId="165" fontId="15" fillId="2" borderId="0" xfId="9" applyNumberFormat="1" applyFont="1" applyFill="1" applyBorder="1"/>
    <xf numFmtId="49" fontId="15" fillId="2" borderId="0" xfId="8" applyNumberFormat="1" applyFont="1" applyFill="1" applyAlignment="1">
      <alignment horizontal="left" indent="1"/>
    </xf>
    <xf numFmtId="49" fontId="15" fillId="2" borderId="7" xfId="8" applyNumberFormat="1" applyFont="1" applyFill="1" applyBorder="1" applyAlignment="1">
      <alignment horizontal="left" indent="1"/>
    </xf>
    <xf numFmtId="49" fontId="15" fillId="2" borderId="0" xfId="8" applyNumberFormat="1" applyFont="1" applyFill="1"/>
    <xf numFmtId="0" fontId="15" fillId="2" borderId="7" xfId="8" applyFont="1" applyFill="1" applyBorder="1"/>
    <xf numFmtId="0" fontId="14" fillId="2" borderId="0" xfId="8" applyFont="1" applyFill="1" applyBorder="1"/>
    <xf numFmtId="0" fontId="16" fillId="2" borderId="0" xfId="8" applyFont="1" applyFill="1" applyBorder="1" applyAlignment="1">
      <alignment horizontal="left" indent="1"/>
    </xf>
    <xf numFmtId="0" fontId="24" fillId="3" borderId="7" xfId="8" applyFont="1" applyFill="1" applyBorder="1"/>
    <xf numFmtId="3" fontId="24" fillId="3" borderId="7" xfId="8" applyNumberFormat="1" applyFont="1" applyFill="1" applyBorder="1" applyAlignment="1">
      <alignment horizontal="center"/>
    </xf>
    <xf numFmtId="0" fontId="24" fillId="3" borderId="0" xfId="8" applyFont="1" applyFill="1" applyBorder="1"/>
    <xf numFmtId="3" fontId="24" fillId="3" borderId="0" xfId="8" applyNumberFormat="1" applyFont="1" applyFill="1" applyBorder="1" applyAlignment="1">
      <alignment horizontal="center"/>
    </xf>
    <xf numFmtId="0" fontId="25" fillId="3" borderId="0" xfId="8" applyFont="1" applyFill="1" applyBorder="1"/>
    <xf numFmtId="166" fontId="15" fillId="2" borderId="0" xfId="8" applyNumberFormat="1" applyFont="1" applyFill="1" applyAlignment="1">
      <alignment horizontal="right"/>
    </xf>
    <xf numFmtId="0" fontId="26" fillId="2" borderId="0" xfId="8" quotePrefix="1" applyFont="1" applyFill="1" applyAlignment="1">
      <alignment horizontal="left"/>
    </xf>
    <xf numFmtId="3" fontId="15" fillId="2" borderId="0" xfId="1" applyNumberFormat="1" applyFont="1" applyFill="1" applyBorder="1"/>
    <xf numFmtId="0" fontId="15" fillId="2" borderId="0" xfId="8" applyFont="1" applyFill="1" applyAlignment="1">
      <alignment horizontal="right"/>
    </xf>
    <xf numFmtId="0" fontId="15" fillId="2" borderId="0" xfId="8" applyFont="1" applyFill="1" applyAlignment="1">
      <alignment horizontal="right"/>
    </xf>
    <xf numFmtId="166" fontId="15" fillId="2" borderId="0" xfId="8" applyNumberFormat="1" applyFont="1" applyFill="1" applyAlignment="1">
      <alignment horizontal="right"/>
    </xf>
    <xf numFmtId="165" fontId="15" fillId="2" borderId="7" xfId="9" applyNumberFormat="1" applyFont="1" applyFill="1" applyBorder="1"/>
    <xf numFmtId="0" fontId="13" fillId="2" borderId="0" xfId="8" applyFont="1" applyFill="1" applyBorder="1" applyAlignment="1">
      <alignment horizontal="left" indent="1"/>
    </xf>
    <xf numFmtId="0" fontId="17" fillId="0" borderId="4" xfId="7" applyFont="1" applyBorder="1" applyAlignment="1">
      <alignment horizontal="center" vertical="center" wrapText="1"/>
    </xf>
    <xf numFmtId="0" fontId="15" fillId="0" borderId="4" xfId="7" applyFont="1" applyBorder="1" applyAlignment="1">
      <alignment vertical="center" wrapText="1"/>
    </xf>
    <xf numFmtId="0" fontId="15" fillId="0" borderId="4" xfId="7" applyFont="1" applyBorder="1" applyAlignment="1">
      <alignment wrapText="1"/>
    </xf>
    <xf numFmtId="0" fontId="17" fillId="0" borderId="4" xfId="12" applyFont="1" applyFill="1" applyBorder="1" applyAlignment="1">
      <alignment horizontal="center" vertical="center" wrapText="1"/>
    </xf>
    <xf numFmtId="0" fontId="15" fillId="0" borderId="4" xfId="12" applyFont="1" applyFill="1" applyBorder="1" applyAlignment="1">
      <alignment vertical="center" wrapText="1"/>
    </xf>
    <xf numFmtId="0" fontId="15" fillId="0" borderId="0" xfId="0" applyFont="1" applyBorder="1" applyAlignment="1">
      <alignment vertical="center" wrapText="1"/>
    </xf>
    <xf numFmtId="0" fontId="15" fillId="0" borderId="0" xfId="7" applyFont="1" applyBorder="1" applyAlignment="1">
      <alignment vertical="center" wrapText="1"/>
    </xf>
    <xf numFmtId="0" fontId="15" fillId="0" borderId="0" xfId="7" applyFont="1" applyBorder="1" applyAlignment="1">
      <alignment wrapText="1"/>
    </xf>
    <xf numFmtId="3" fontId="15" fillId="2" borderId="0" xfId="8" applyNumberFormat="1" applyFont="1" applyFill="1" applyBorder="1" applyAlignment="1">
      <alignment wrapText="1"/>
    </xf>
    <xf numFmtId="0" fontId="13" fillId="0" borderId="0" xfId="0" applyFont="1" applyFill="1"/>
    <xf numFmtId="3" fontId="15" fillId="2" borderId="13" xfId="1" applyNumberFormat="1" applyFont="1" applyFill="1" applyBorder="1"/>
    <xf numFmtId="0" fontId="0" fillId="6" borderId="0" xfId="0" applyFill="1"/>
    <xf numFmtId="0" fontId="15" fillId="6" borderId="0" xfId="8" applyFont="1" applyFill="1"/>
    <xf numFmtId="3" fontId="15" fillId="6" borderId="0" xfId="8" applyNumberFormat="1" applyFont="1" applyFill="1"/>
    <xf numFmtId="0" fontId="15" fillId="0" borderId="7" xfId="0" applyFont="1" applyBorder="1" applyAlignment="1">
      <alignment vertical="center" wrapText="1"/>
    </xf>
    <xf numFmtId="3" fontId="15" fillId="6" borderId="0" xfId="8" applyNumberFormat="1" applyFont="1" applyFill="1" applyBorder="1"/>
    <xf numFmtId="3" fontId="15" fillId="6" borderId="7" xfId="8" applyNumberFormat="1" applyFont="1" applyFill="1" applyBorder="1"/>
    <xf numFmtId="0" fontId="13" fillId="0" borderId="0" xfId="0" applyFont="1" applyFill="1" applyAlignment="1">
      <alignment horizontal="left" vertical="top" wrapText="1"/>
    </xf>
    <xf numFmtId="0" fontId="13" fillId="0" borderId="0" xfId="0" applyFont="1" applyFill="1" applyAlignment="1">
      <alignment vertical="top" wrapText="1"/>
    </xf>
    <xf numFmtId="0" fontId="13" fillId="0" borderId="20" xfId="0" pivotButton="1" applyFont="1" applyBorder="1"/>
    <xf numFmtId="0" fontId="13" fillId="0" borderId="20" xfId="0" applyFont="1" applyBorder="1"/>
    <xf numFmtId="0" fontId="13" fillId="0" borderId="0" xfId="0" applyFont="1"/>
    <xf numFmtId="0" fontId="14" fillId="0" borderId="0" xfId="0" applyFont="1"/>
    <xf numFmtId="0" fontId="13" fillId="0" borderId="14" xfId="0" applyFont="1" applyBorder="1"/>
    <xf numFmtId="0" fontId="13" fillId="0" borderId="15" xfId="0" applyFont="1" applyBorder="1"/>
    <xf numFmtId="0" fontId="13" fillId="0" borderId="22" xfId="0" applyFont="1" applyBorder="1"/>
    <xf numFmtId="0" fontId="13" fillId="0" borderId="21" xfId="0" applyNumberFormat="1" applyFont="1" applyBorder="1"/>
    <xf numFmtId="0" fontId="13" fillId="0" borderId="16" xfId="0" applyFont="1" applyBorder="1"/>
    <xf numFmtId="0" fontId="13" fillId="0" borderId="17" xfId="0" applyNumberFormat="1" applyFont="1" applyBorder="1"/>
    <xf numFmtId="3" fontId="13" fillId="0" borderId="17" xfId="0" applyNumberFormat="1" applyFont="1" applyBorder="1"/>
    <xf numFmtId="0" fontId="13" fillId="0" borderId="18" xfId="0" applyFont="1" applyBorder="1"/>
    <xf numFmtId="0" fontId="13" fillId="0" borderId="19" xfId="0" applyNumberFormat="1" applyFont="1" applyBorder="1"/>
    <xf numFmtId="0" fontId="17" fillId="0" borderId="4" xfId="7" applyFont="1" applyBorder="1" applyAlignment="1">
      <alignment horizontal="center" wrapText="1"/>
    </xf>
    <xf numFmtId="0" fontId="15" fillId="0" borderId="4" xfId="7" quotePrefix="1" applyFont="1" applyBorder="1" applyAlignment="1">
      <alignment wrapText="1"/>
    </xf>
    <xf numFmtId="0" fontId="26" fillId="2" borderId="0" xfId="8" applyFont="1" applyFill="1" applyBorder="1" applyAlignment="1">
      <alignment vertical="center" wrapText="1"/>
    </xf>
    <xf numFmtId="0" fontId="15" fillId="2" borderId="0" xfId="8" applyFont="1" applyFill="1" applyBorder="1" applyAlignment="1">
      <alignment horizontal="left" vertical="center" wrapText="1" indent="1"/>
    </xf>
    <xf numFmtId="0" fontId="15" fillId="2" borderId="7" xfId="8" applyFont="1" applyFill="1" applyBorder="1" applyAlignment="1">
      <alignment horizontal="left" vertical="center" wrapText="1" indent="1"/>
    </xf>
    <xf numFmtId="167" fontId="15" fillId="2" borderId="8" xfId="1" applyNumberFormat="1" applyFont="1" applyFill="1" applyBorder="1"/>
    <xf numFmtId="167" fontId="15" fillId="2" borderId="0" xfId="1" applyNumberFormat="1" applyFont="1" applyFill="1" applyBorder="1" applyAlignment="1">
      <alignment vertical="center" wrapText="1"/>
    </xf>
    <xf numFmtId="167" fontId="15" fillId="2" borderId="7" xfId="1" applyNumberFormat="1" applyFont="1" applyFill="1" applyBorder="1" applyAlignment="1">
      <alignment vertical="center" wrapText="1"/>
    </xf>
    <xf numFmtId="165" fontId="15" fillId="2" borderId="0" xfId="9" applyNumberFormat="1" applyFont="1" applyFill="1" applyBorder="1" applyAlignment="1">
      <alignment vertical="center" wrapText="1"/>
    </xf>
    <xf numFmtId="0" fontId="15" fillId="2" borderId="0" xfId="8" applyFont="1" applyFill="1" applyBorder="1" applyAlignment="1">
      <alignment vertical="center" wrapText="1"/>
    </xf>
    <xf numFmtId="165" fontId="15" fillId="2" borderId="8" xfId="9" applyNumberFormat="1" applyFont="1" applyFill="1" applyBorder="1" applyAlignment="1">
      <alignment vertical="center" wrapText="1"/>
    </xf>
    <xf numFmtId="167" fontId="15" fillId="2" borderId="0" xfId="1" applyNumberFormat="1" applyFont="1" applyFill="1"/>
    <xf numFmtId="167" fontId="15" fillId="2" borderId="8" xfId="8" applyNumberFormat="1" applyFont="1" applyFill="1" applyBorder="1" applyAlignment="1">
      <alignment vertical="center" wrapText="1"/>
    </xf>
    <xf numFmtId="0" fontId="15" fillId="0" borderId="4" xfId="7" applyFont="1" applyBorder="1" applyAlignment="1">
      <alignment horizontal="left" indent="1"/>
    </xf>
    <xf numFmtId="0" fontId="17" fillId="0" borderId="2" xfId="7" applyFont="1" applyBorder="1" applyAlignment="1">
      <alignment horizontal="center" vertical="center" wrapText="1"/>
    </xf>
    <xf numFmtId="0" fontId="17" fillId="0" borderId="5" xfId="7" applyFont="1" applyBorder="1" applyAlignment="1">
      <alignment horizontal="center" vertical="center" wrapText="1"/>
    </xf>
    <xf numFmtId="0" fontId="15" fillId="0" borderId="23" xfId="7" applyFont="1" applyBorder="1" applyAlignment="1">
      <alignment wrapText="1"/>
    </xf>
    <xf numFmtId="0" fontId="15" fillId="0" borderId="4" xfId="7" applyFont="1" applyBorder="1" applyAlignment="1">
      <alignment horizontal="left" wrapText="1" indent="1"/>
    </xf>
    <xf numFmtId="0" fontId="0" fillId="0" borderId="0" xfId="0" applyNumberFormat="1"/>
    <xf numFmtId="0" fontId="3" fillId="0" borderId="0" xfId="18"/>
    <xf numFmtId="49" fontId="3" fillId="0" borderId="0" xfId="18" applyNumberFormat="1"/>
    <xf numFmtId="0" fontId="3" fillId="0" borderId="0" xfId="18" applyNumberFormat="1"/>
    <xf numFmtId="0" fontId="2" fillId="0" borderId="0" xfId="18" applyFont="1"/>
    <xf numFmtId="3" fontId="15" fillId="2" borderId="0" xfId="8" applyNumberFormat="1" applyFont="1" applyFill="1" applyBorder="1" applyAlignment="1">
      <alignment horizontal="left"/>
    </xf>
    <xf numFmtId="3" fontId="15" fillId="2" borderId="0" xfId="8" applyNumberFormat="1" applyFont="1" applyFill="1" applyBorder="1" applyAlignment="1">
      <alignment horizontal="left" vertical="top" wrapText="1"/>
    </xf>
    <xf numFmtId="0" fontId="28" fillId="2" borderId="0" xfId="8" applyFont="1" applyFill="1" applyAlignment="1">
      <alignment horizontal="center"/>
    </xf>
    <xf numFmtId="1" fontId="15" fillId="2" borderId="0" xfId="8" applyNumberFormat="1" applyFont="1" applyFill="1" applyAlignment="1">
      <alignment horizontal="left"/>
    </xf>
    <xf numFmtId="0" fontId="15" fillId="2" borderId="0" xfId="8" applyNumberFormat="1" applyFont="1" applyFill="1" applyAlignment="1">
      <alignment horizontal="left"/>
    </xf>
    <xf numFmtId="0" fontId="15" fillId="2" borderId="0" xfId="8" applyFont="1" applyFill="1" applyAlignment="1">
      <alignment horizontal="right"/>
    </xf>
    <xf numFmtId="0" fontId="0" fillId="0" borderId="0" xfId="0" applyAlignment="1"/>
    <xf numFmtId="166" fontId="15" fillId="2" borderId="0" xfId="8" applyNumberFormat="1" applyFont="1" applyFill="1" applyAlignment="1">
      <alignment horizontal="right"/>
    </xf>
    <xf numFmtId="0" fontId="13" fillId="5" borderId="0" xfId="0" applyFont="1" applyFill="1" applyAlignment="1">
      <alignment horizontal="left" vertical="top" wrapText="1"/>
    </xf>
    <xf numFmtId="0" fontId="17" fillId="0" borderId="4" xfId="7" applyFont="1" applyBorder="1" applyAlignment="1">
      <alignment horizontal="center" vertical="center" wrapText="1"/>
    </xf>
    <xf numFmtId="0" fontId="15" fillId="0" borderId="0" xfId="0" applyFont="1" applyBorder="1" applyAlignment="1">
      <alignment horizontal="left" vertical="center" wrapText="1"/>
    </xf>
    <xf numFmtId="0" fontId="15" fillId="0" borderId="3" xfId="0" applyFont="1" applyBorder="1" applyAlignment="1">
      <alignment horizontal="left" vertical="center" wrapText="1"/>
    </xf>
    <xf numFmtId="0" fontId="15" fillId="0" borderId="11" xfId="0" applyFont="1" applyBorder="1" applyAlignment="1">
      <alignment horizontal="left" vertical="center" wrapText="1"/>
    </xf>
    <xf numFmtId="0" fontId="17" fillId="4" borderId="0" xfId="0" applyFont="1" applyFill="1" applyBorder="1" applyAlignment="1">
      <alignment horizontal="left" vertical="center" wrapText="1"/>
    </xf>
    <xf numFmtId="0" fontId="17" fillId="0" borderId="2" xfId="0" applyFont="1" applyBorder="1" applyAlignment="1">
      <alignment horizontal="center" vertical="center"/>
    </xf>
    <xf numFmtId="0" fontId="17" fillId="0" borderId="5" xfId="0" applyFont="1" applyBorder="1" applyAlignment="1">
      <alignment horizontal="center" vertical="center"/>
    </xf>
    <xf numFmtId="0" fontId="17" fillId="0" borderId="6" xfId="0" applyFont="1" applyBorder="1" applyAlignment="1">
      <alignment horizontal="left" vertical="center" wrapText="1"/>
    </xf>
    <xf numFmtId="0" fontId="17" fillId="0" borderId="10" xfId="0" applyFont="1" applyBorder="1" applyAlignment="1">
      <alignment horizontal="left" vertical="center" wrapText="1"/>
    </xf>
    <xf numFmtId="0" fontId="15" fillId="0" borderId="12"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1" xfId="0" applyFont="1" applyBorder="1" applyAlignment="1">
      <alignment horizontal="left" vertical="center" wrapText="1"/>
    </xf>
    <xf numFmtId="0" fontId="15" fillId="0" borderId="9" xfId="0" applyFont="1" applyBorder="1" applyAlignment="1">
      <alignment horizontal="left" vertical="center" wrapText="1"/>
    </xf>
    <xf numFmtId="0" fontId="17" fillId="0" borderId="0" xfId="0" applyFont="1" applyAlignment="1">
      <alignment horizontal="left" vertical="center" wrapText="1"/>
    </xf>
    <xf numFmtId="0" fontId="15" fillId="0" borderId="0" xfId="0" applyFont="1" applyAlignment="1">
      <alignment horizontal="left" vertical="center" wrapText="1"/>
    </xf>
    <xf numFmtId="0" fontId="17" fillId="4" borderId="7" xfId="0" applyFont="1" applyFill="1" applyBorder="1" applyAlignment="1">
      <alignment horizontal="left" vertical="center" wrapText="1"/>
    </xf>
    <xf numFmtId="0" fontId="14" fillId="0" borderId="1"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10" xfId="0" applyFont="1" applyBorder="1" applyAlignment="1">
      <alignment horizontal="center" vertical="center" wrapText="1"/>
    </xf>
    <xf numFmtId="49" fontId="17" fillId="0" borderId="3" xfId="0" applyNumberFormat="1" applyFont="1" applyBorder="1" applyAlignment="1">
      <alignment horizontal="center" vertical="center" wrapText="1"/>
    </xf>
    <xf numFmtId="49" fontId="17" fillId="0" borderId="11" xfId="0" applyNumberFormat="1" applyFont="1" applyBorder="1" applyAlignment="1">
      <alignment horizontal="center" vertical="center" wrapText="1"/>
    </xf>
    <xf numFmtId="0" fontId="1" fillId="0" borderId="0" xfId="18" applyFont="1"/>
  </cellXfs>
  <cellStyles count="19">
    <cellStyle name="Comma" xfId="1" builtinId="3"/>
    <cellStyle name="Comma 2" xfId="2"/>
    <cellStyle name="Comma 3" xfId="3"/>
    <cellStyle name="Normal" xfId="0" builtinId="0"/>
    <cellStyle name="Normal 10" xfId="17"/>
    <cellStyle name="Normal 11" xfId="18"/>
    <cellStyle name="Normal 2" xfId="4"/>
    <cellStyle name="Normal 3" xfId="5"/>
    <cellStyle name="Normal 4" xfId="6"/>
    <cellStyle name="Normal 5" xfId="12"/>
    <cellStyle name="Normal 6" xfId="13"/>
    <cellStyle name="Normal 7" xfId="14"/>
    <cellStyle name="Normal 8" xfId="15"/>
    <cellStyle name="Normal 9" xfId="16"/>
    <cellStyle name="Normal_PDD_2003_Profile mk" xfId="7"/>
    <cellStyle name="Normal_Profile Worksheet-2000" xfId="8"/>
    <cellStyle name="Percent" xfId="9" builtinId="5"/>
    <cellStyle name="Percent 2" xfId="10"/>
    <cellStyle name="Percent 3" xfId="11"/>
  </cellStyles>
  <dxfs count="39">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fill>
        <patternFill>
          <bgColor theme="9"/>
        </patternFill>
      </fill>
    </dxf>
    <dxf>
      <font>
        <name val="Arial"/>
        <scheme val="none"/>
      </font>
    </dxf>
    <dxf>
      <font>
        <name val="Arial"/>
        <scheme val="none"/>
      </font>
    </dxf>
    <dxf>
      <font>
        <name val="Arial"/>
        <scheme val="none"/>
      </font>
    </dxf>
    <dxf>
      <font>
        <name val="Arial"/>
        <scheme val="none"/>
      </font>
    </dxf>
    <dxf>
      <font>
        <name val="Arial"/>
        <scheme val="none"/>
      </font>
    </dxf>
    <dxf>
      <numFmt numFmtId="3" formatCode="#,##0"/>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6/relationships/vbaProject" Target="vbaProject.bin"/><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Profile!$A$22:$A$27</c:f>
              <c:strCache>
                <c:ptCount val="6"/>
                <c:pt idx="0">
                  <c:v>Acute</c:v>
                </c:pt>
                <c:pt idx="1">
                  <c:v>Skilled Nursing/Intermediate Care</c:v>
                </c:pt>
                <c:pt idx="2">
                  <c:v>Psychiatric</c:v>
                </c:pt>
                <c:pt idx="3">
                  <c:v>Chemical Dependency</c:v>
                </c:pt>
                <c:pt idx="4">
                  <c:v>Physical Rehabilitation</c:v>
                </c:pt>
                <c:pt idx="5">
                  <c:v>Unknown</c:v>
                </c:pt>
              </c:strCache>
            </c:strRef>
          </c:cat>
          <c:val>
            <c:numRef>
              <c:f>Profile!$B$22:$B$27</c:f>
              <c:numCache>
                <c:formatCode>#,##0</c:formatCode>
                <c:ptCount val="6"/>
                <c:pt idx="0">
                  <c:v>3554135</c:v>
                </c:pt>
                <c:pt idx="1">
                  <c:v>24135</c:v>
                </c:pt>
                <c:pt idx="2">
                  <c:v>217795</c:v>
                </c:pt>
                <c:pt idx="3">
                  <c:v>11588</c:v>
                </c:pt>
                <c:pt idx="4">
                  <c:v>34950</c:v>
                </c:pt>
                <c:pt idx="5">
                  <c:v>18</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1571625</xdr:colOff>
      <xdr:row>4</xdr:row>
      <xdr:rowOff>9525</xdr:rowOff>
    </xdr:from>
    <xdr:to>
      <xdr:col>9</xdr:col>
      <xdr:colOff>428207</xdr:colOff>
      <xdr:row>8</xdr:row>
      <xdr:rowOff>152400</xdr:rowOff>
    </xdr:to>
    <xdr:pic>
      <xdr:nvPicPr>
        <xdr:cNvPr id="4193"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91450" y="666750"/>
          <a:ext cx="148590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VH" refreshedDate="43075.422428703707" createdVersion="6" refreshedVersion="6" minRefreshableVersion="3" recordCount="447">
  <cacheSource type="worksheet">
    <worksheetSource ref="A1:ES448" sheet="Data"/>
  </cacheSource>
  <cacheFields count="149">
    <cacheField name="ninedigit" numFmtId="49">
      <sharedItems containsSemiMixedTypes="0" containsString="0" containsNumber="1" containsInteger="1" minValue="106010735" maxValue="106580996"/>
    </cacheField>
    <cacheField name="FACILITY_NAME" numFmtId="49">
      <sharedItems count="447">
        <s v="ALAMEDA HOSPITAL"/>
        <s v="ALTA BATES SUMMIT MEDICAL CENTER-ALTA BATES CAMPUS"/>
        <s v="CHILDRENS HOSPITAL AND RESEARCH CENTER AT OAKLAND"/>
        <s v="THUNDER ROAD CHEMICAL DEPENDENCY RECOVERY HOSPITAL"/>
        <s v="ALTA BATES SUMMIT MEDICAL CENTER-HERRICK CAMPUS"/>
        <s v="HIGHLAND HOSPITAL"/>
        <s v="KINDRED HOSPITAL - SAN FRANCISCO BAY AREA"/>
        <s v="ALTA BATES SUMMIT MEDICAL CENTER"/>
        <s v="ST. ROSE HOSPITAL"/>
        <s v="WASHINGTON HOSPITAL - FREMONT"/>
        <s v="SAN LEANDRO HOSPITAL"/>
        <s v="MPI CHEMICAL DEPENDENCY RECOVERY HOSPITAL"/>
        <s v="FREMONT HOSPITAL"/>
        <s v="VALLEYCARE MEDICAL CENTER"/>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ADVENTIST HEALTH FEATHER RIVER"/>
        <s v="OROVILLE HOSPITAL"/>
        <s v="ENLOE MEDICAL CENTER- ESPLANADE"/>
        <s v="BUTTE COUNTY MENTAL HEALTH SERVICES"/>
        <s v="MARK TWAIN MEDICAL CENTER"/>
        <s v="COLUSA REGIONAL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HEALTHSOUTH BAKERSFIELD REHABILITATION HOSPITAL"/>
        <s v="BAKERSFIELD BEHAVORIAL HEALTHCARE HOSPITAL, LLC"/>
        <s v="BAKERSFIELD HEART HOSPITAL"/>
        <s v="CRESTWOOD PSYCHIATRIC HEALTH FACILITY BAKERSFIELD"/>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s v="GARDENS REGIONAL HOSPITAL AND MEDICAL CENTER"/>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OSPITAL - DOWNEY"/>
        <s v="EAST LOS ANGELES DOCTORS HOSPITAL"/>
        <s v="ENCINO HOSPITAL MEDICAL CENTER"/>
        <s v="FOOTHILL PRESBYTERIAN HOSPITAL-JOHNSTON MEMORIAL"/>
        <s v="KINDRED HOSPITAL - LOS ANGELES"/>
        <s v="PACIFIC ALLIANCE MEDICAL CENTER"/>
        <s v="GARFIELD MEDICAL CENTER"/>
        <s v="GATEWAYS HOSPITAL AND MENTAL HEALTH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CITRUS VALLEY MEDICAL CENTER - IC CAMPUS"/>
        <s v="TORRANCE MEMORIAL MEDICAL CENTER"/>
        <s v="KAISER FOUNDATION HOSPITAL - LOS ANGELES"/>
        <s v="KAISER FOUNDATION HOSPITAL - SOUTH BAY"/>
        <s v="KAISER FOUNDATION HOSPITAL - PANORAMA CITY"/>
        <s v="KAISER FOUNDATION HOSPITAL - WEST LA"/>
        <s v="KINDRED HOSPITAL - LA MIRADA"/>
        <s v="AURORA LAS ENCINAS HOSPITAL"/>
        <s v="PROMISE HOSPITAL OF EAST LOS ANGELES-EAST L.A. CAMPUS"/>
        <s v="PROVIDENCE LITTLE COMPANY OF MARY MEDICAL CENTER TORRANCE"/>
        <s v="COMMUNITY HOSPITAL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OMONA VALLEY HOSPITAL MEDICAL CENTER"/>
        <s v="PRESBYTERIAN INTERCOMMUNITY HOSPITAL"/>
        <s v="CITRUS VALLEY MEDICAL CENTER - QV CAMPUS"/>
        <s v="SILVER LAKE MEDICAL CENTER - DOWNTOWN CAMPUS"/>
        <s v="SAN DIMAS COMMUNITY HOSPITAL"/>
        <s v="PROVIDENCE LITTLE COMPANY OF MARY MC - SAN PEDRO"/>
        <s v="MIRACLE MILE MEDICAL CENTER"/>
        <s v="SANTA MONICA - UCLA MEDICAL CENTER AND ORTHOPAEDIC HOSPITAL"/>
        <s v="PACIFICA HOSPITAL OF THE VALLEY"/>
        <s v="SHERMAN OAKS HOSPITAL"/>
        <s v="SHRINERS HOSPITAL FOR  CHILDREN"/>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EARL AND LORAINE MILLER CHILDRENS HOSPITAL"/>
        <s v="KAISER FOUNDATION HOSPITAL - DOWNEY"/>
        <s v="JOYCE EISENBERG KEEFER MEDICAL CENTER"/>
        <s v="PALMDALE REGIONAL MEDICAL CENTER"/>
        <s v="EXODUS RECOVERY P.H.F."/>
        <s v="MADERA COMMUNITY HOSPITAL"/>
        <s v="VALLEY CHILDREN'S HOSPITAL"/>
        <s v="KAISER FOUNDATION HOSPITAL - SAN RAFAEL"/>
        <s v="KENTFIELD HOSPITAL"/>
        <s v="MARIN GENERAL HOSPITAL"/>
        <s v="NOVATO COMMUNITY HOSPITAL"/>
        <s v="JOHN C FREMONT HEALTHCARE DISTRICT"/>
        <s v="MENDOCINO COAST DISTRICT HOSPITAL"/>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ORANGE COAST MEMORIAL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SADDLEBACK MEMORIAL MEDICAL CENTER"/>
        <s v="MISSION HOSPITAL LAGUNA BEACH"/>
        <s v="ST. JOSEPH HOSPITAL - ORANGE"/>
        <s v="ST. JUDE MEDICAL CENTER"/>
        <s v="FOOTHILL REGIONAL MEDICAL CENTER"/>
        <s v="WEST ANAHEIM MEDICAL CENTER"/>
        <s v="KINDRED HOSPITAL - WESTMINSTER"/>
        <s v="ORANGE COUNTY GLOBAL MEDICAL CENTER"/>
        <s v="HEALTHSOUTH TUSTIN REHABILITATION HOSPITAL"/>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TELECARE PLACER COUNTY PSYCHIATRIC HEALTH FACILITY"/>
        <s v="EASTERN PLUMAS HOSPITAL-PORTOLA CAMPUS"/>
        <s v="PLUMAS DISTRICT HOSPITAL"/>
        <s v="SENECA DISTRICT HOSPITAL"/>
        <s v="THE BETTY FORD CENTER"/>
        <s v="CORONA REGIONAL MEDICAL CENTER-MAIN"/>
        <s v="DESERT REGIONAL MEDICAL CENTER"/>
        <s v="EISENHOWER MEDICAL CENTER"/>
        <s v="HEMET VALLEY MEDICAL CENTER"/>
        <s v="JOHN F KENNEDY MEMORIAL HOSPITAL"/>
        <s v="PACIFIC GROVE HOSPITAL"/>
        <s v="PALO VERDE HOSPITAL"/>
        <s v="PARKVIEW COMMUNITY HOSPITAL MEDICAL CENTER"/>
        <s v="RIVERSIDE COMMUNITY HOSPITAL"/>
        <s v="SAN GORGONIO MEMORIAL HOSPITAL"/>
        <s v="KINDRED HOSPITAL - RIVERSIDE"/>
        <s v="MENIFEE VALLEY MEDICAL CENTER"/>
        <s v="KAISER FOUNDATION HOSPITAL - RIVERSIDE"/>
        <s v="KAISER FOUNDATION HOSPITAL - MORENO VALLEY"/>
        <s v="SOUTHWEST HEALTHCARE SYSTEM-MURRIETA"/>
        <s v="TELECARE RIVERSIDE COUNTY PSYCHIATRIC HEALTH FACILITY"/>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 RANCHO"/>
        <s v="ARROWHEAD REGIONAL MEDICAL CENTER"/>
        <s v="BARSTOW COMMUNITY HOSPITAL"/>
        <s v="TOTALLY KIDS REHABILITATION HOSPITAL"/>
        <s v="LOMA LINDA UNIVERSITY CHILDREN'S HOSPITAL"/>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PROMISE HOSPITAL OF SAN DIEGO"/>
        <s v="SHARP CHULA VISTA MEDICAL CENTER"/>
        <s v="POMERADO HOSPITAL"/>
        <s v="SCRIPPS GREEN HOSPITAL"/>
        <s v="SCRIPPS MEMORIAL HOSPITAL - ENCINITAS"/>
        <s v="AURORA SAN DIEGO"/>
        <s v="SHARP MCDONALD CENTER"/>
        <s v="SAN DIEGO COUNTY PSYCHIATRIC HOSPITAL"/>
        <s v="VIBRA HOSPITAL OF SAN DIEGO"/>
        <s v="JEWISH HOME"/>
        <s v="KAISER FOUNDATION HOSPITAL - SAN FRANCISCO"/>
        <s v="LAGUNA HONDA HOSPITAL AND REHABILITATION CENTER"/>
        <s v="LANGLEY PORTER PSYCHIATRIC INSTITUTE"/>
        <s v="CALIFORNIA PACIFIC MED CTR-PACIFIC CAMPUS"/>
        <s v="CALIFORNIA PACIFIC MED CTR-DAVIES CAMPUS"/>
        <s v="PRISCILLA CHAN &amp; MARK ZUCKERBERG SAN FRANCISCO GENERAL HOSPITAL &amp; TRAUMA CENTER"/>
        <s v="ST. FRANCIS MEMORIAL HOSPITAL"/>
        <s v="CALIFORNIA PACIFIC MEDICAL CENTER - ST. LUKE'S CAMPUS"/>
        <s v="ST. MARY'S MEDICAL CENTER, SAN FRANCISCO"/>
        <s v="UCSF MEDICAL CENTER"/>
        <s v="CHINESE HOSPITAL"/>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WIN CITIES COMMUNITY HOSPITAL"/>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THE CHAMPION CENTER"/>
        <s v="REGIONAL MEDICAL OF SAN JOSE"/>
        <s v="EL CAMINO HOSPITAL"/>
        <s v="GOOD SAMARITAN HOSPITAL-SAN JOSE"/>
        <s v="O'CONNOR HOSPITAL"/>
        <s v="SANTA CLARA VALLEY MEDICAL CENTER"/>
        <s v="STANFORD HEALTH CARE"/>
        <s v="KAISER FOUNDATION HOSPITAL - SAN JOSE"/>
        <s v="SAN JOSE BEHAVIORAL HEALTH"/>
        <s v="LUCILE SALTER PACKARD CHILDREN'S HOSP. AT STANFORD"/>
        <s v="CHILDRENS RECOVERY CENTER OF NORTHERN CALIFORNIA"/>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 BAY MEDICAL CENTER"/>
        <s v="KAISER FOUNDATION HOSPITAL - VACAVILLE"/>
        <s v="CRESTWOOD SOLANO PSYCHIATRIC HEALTH FACILITY"/>
        <s v="HEALDSBURG DISTRICT HOSPITAL"/>
        <s v="PETALUMA VALLEY HOSPITAL"/>
        <s v="SANTA ROSA MEMORIAL HOSPITAL-MONTGOMERY"/>
        <s v="SONOMA VALLEY HOSPITAL"/>
        <s v="SONOMA WEST MEDICAL CENTER"/>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HEALTHSOUTH REHABILITATION HOSPITAL OF MODESTO"/>
        <s v="TELECARE STANISLAUS COUNTY PHF"/>
        <s v="SUTTER-YUBA PSYCHIATRIC HEALTH FACILITY"/>
        <s v="SUTTER SURGICAL HOSPITAL-NORTH VALLEY"/>
        <s v="NORTH VALLEY BEHAVIORAL HEALTH"/>
        <s v="ST. ELIZABETH COMMUNITY HOSPITAL"/>
        <s v="TRINITY HOSPITAL"/>
        <s v="KAWEAH DELTA MEDICAL CENTER"/>
        <s v="SIERRA VIEW MEDICAL CENTER"/>
        <s v="TULARE REGIONAL MEDICAL CENTER"/>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RIDEOUT MEMORIAL HOSPITAL"/>
      </sharedItems>
    </cacheField>
    <cacheField name="COUNTY_NAME"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9">
        <s v="City or County"/>
        <s v="Non-profit Corporation (incl. Church-related)"/>
        <s v="Investor - Corporation"/>
        <s v="District"/>
        <s v="Investor - Limited Liability Company"/>
        <s v="Investor - Individual"/>
        <s v="University of California"/>
        <s v="Investor - Partnership"/>
        <s v="State"/>
      </sharedItems>
    </cacheField>
    <cacheField name="LICENSED_BED_SIZE" numFmtId="49">
      <sharedItems count="7">
        <s v="100-149"/>
        <s v="300-499"/>
        <s v="150-199"/>
        <s v="50-99"/>
        <s v="200-2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each_rural" numFmtId="49">
      <sharedItems/>
    </cacheField>
    <cacheField name="oshpd_id" numFmtId="49">
      <sharedItems count="447">
        <s v="010735"/>
        <s v="010739"/>
        <s v="010776"/>
        <s v="010782"/>
        <s v="010844"/>
        <s v="010846"/>
        <s v="010887"/>
        <s v="010937"/>
        <s v="010967"/>
        <s v="010987"/>
        <s v="013619"/>
        <s v="013687"/>
        <s v="014034"/>
        <s v="014050"/>
        <s v="014132"/>
        <s v="014207"/>
        <s v="014226"/>
        <s v="014233"/>
        <s v="014326"/>
        <s v="014337"/>
        <s v="034002"/>
        <s v="040802"/>
        <s v="040875"/>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0808"/>
        <s v="154022"/>
        <s v="154044"/>
        <s v="154101"/>
        <s v="154160"/>
        <s v="164029"/>
        <s v="171049"/>
        <s v="171395"/>
        <s v="184008"/>
        <s v="190017"/>
        <s v="190020"/>
        <s v="190034"/>
        <s v="190045"/>
        <s v="190049"/>
        <s v="190052"/>
        <s v="190053"/>
        <s v="190066"/>
        <s v="190081"/>
        <s v="190110"/>
        <s v="190125"/>
        <s v="190137"/>
        <s v="190148"/>
        <s v="190150"/>
        <s v="190155"/>
        <s v="190159"/>
        <s v="190163"/>
        <s v="190170"/>
        <s v="190176"/>
        <s v="190184"/>
        <s v="190196"/>
        <s v="190197"/>
        <s v="190198"/>
        <s v="190200"/>
        <s v="190232"/>
        <s v="190240"/>
        <s v="190243"/>
        <s v="190256"/>
        <s v="190280"/>
        <s v="190298"/>
        <s v="190305"/>
        <s v="190307"/>
        <s v="190315"/>
        <s v="190317"/>
        <s v="190323"/>
        <s v="190328"/>
        <s v="190352"/>
        <s v="190380"/>
        <s v="190382"/>
        <s v="190385"/>
        <s v="190392"/>
        <s v="190400"/>
        <s v="190413"/>
        <s v="190422"/>
        <s v="190429"/>
        <s v="190431"/>
        <s v="190432"/>
        <s v="190434"/>
        <s v="190449"/>
        <s v="190462"/>
        <s v="190468"/>
        <s v="190470"/>
        <s v="190475"/>
        <s v="190500"/>
        <s v="190517"/>
        <s v="190521"/>
        <s v="190522"/>
        <s v="190524"/>
        <s v="190525"/>
        <s v="190529"/>
        <s v="190534"/>
        <s v="190541"/>
        <s v="190547"/>
        <s v="190552"/>
        <s v="190555"/>
        <s v="190568"/>
        <s v="190570"/>
        <s v="190587"/>
        <s v="190630"/>
        <s v="190631"/>
        <s v="190636"/>
        <s v="190661"/>
        <s v="190673"/>
        <s v="190680"/>
        <s v="190681"/>
        <s v="190687"/>
        <s v="190696"/>
        <s v="190708"/>
        <s v="190712"/>
        <s v="190754"/>
        <s v="190756"/>
        <s v="190758"/>
        <s v="190762"/>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201281"/>
        <s v="204019"/>
        <s v="210992"/>
        <s v="210993"/>
        <s v="211006"/>
        <s v="214034"/>
        <s v="220733"/>
        <s v="231013"/>
        <s v="231396"/>
        <s v="234038"/>
        <s v="240924"/>
        <s v="240942"/>
        <s v="244027"/>
        <s v="250955"/>
        <s v="250956"/>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64"/>
        <s v="334589"/>
        <s v="340913"/>
        <s v="340947"/>
        <s v="340950"/>
        <s v="340951"/>
        <s v="341006"/>
        <s v="341051"/>
        <s v="342344"/>
        <s v="342392"/>
        <s v="344011"/>
        <s v="344017"/>
        <s v="344021"/>
        <s v="344029"/>
        <s v="344035"/>
        <s v="344114"/>
        <s v="344170"/>
        <s v="344188"/>
        <s v="350784"/>
        <s v="361110"/>
        <s v="361144"/>
        <s v="361166"/>
        <s v="361223"/>
        <s v="361246"/>
        <s v="361266"/>
        <s v="361274"/>
        <s v="361308"/>
        <s v="361318"/>
        <s v="361323"/>
        <s v="361339"/>
        <s v="361343"/>
        <s v="361370"/>
        <s v="361458"/>
        <s v="362041"/>
        <s v="364014"/>
        <s v="364050"/>
        <s v="364121"/>
        <s v="364144"/>
        <s v="364188"/>
        <s v="364231"/>
        <s v="364430"/>
        <s v="364451"/>
        <s v="364502"/>
        <s v="370652"/>
        <s v="370673"/>
        <s v="370689"/>
        <s v="370694"/>
        <s v="370695"/>
        <s v="370714"/>
        <s v="370721"/>
        <s v="370730"/>
        <s v="370744"/>
        <s v="370745"/>
        <s v="370749"/>
        <s v="370755"/>
        <s v="370759"/>
        <s v="370771"/>
        <s v="370780"/>
        <s v="370782"/>
        <s v="370787"/>
        <s v="370875"/>
        <s v="370977"/>
        <s v="371256"/>
        <s v="371394"/>
        <s v="374024"/>
        <s v="374049"/>
        <s v="374055"/>
        <s v="374094"/>
        <s v="380842"/>
        <s v="380857"/>
        <s v="380865"/>
        <s v="380868"/>
        <s v="380929"/>
        <s v="380933"/>
        <s v="380939"/>
        <s v="380960"/>
        <s v="380964"/>
        <s v="380965"/>
        <s v="381154"/>
        <s v="382715"/>
        <s v="390846"/>
        <s v="390923"/>
        <s v="391010"/>
        <s v="391042"/>
        <s v="391056"/>
        <s v="392232"/>
        <s v="392287"/>
        <s v="394003"/>
        <s v="394009"/>
        <s v="400466"/>
        <s v="400480"/>
        <s v="400524"/>
        <s v="400548"/>
        <s v="404046"/>
        <s v="410782"/>
        <s v="410806"/>
        <s v="410817"/>
        <s v="410828"/>
        <s v="410852"/>
        <s v="410891"/>
        <s v="414018"/>
        <s v="414139"/>
        <s v="420483"/>
        <s v="420491"/>
        <s v="420493"/>
        <s v="420514"/>
        <s v="420522"/>
        <s v="424002"/>
        <s v="4241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30"/>
        <s v="514033"/>
        <s v="521041"/>
        <s v="531059"/>
        <s v="540734"/>
        <s v="540798"/>
        <s v="540816"/>
        <s v="554011"/>
        <s v="560203"/>
        <s v="560473"/>
        <s v="560481"/>
        <s v="560492"/>
        <s v="560501"/>
        <s v="560508"/>
        <s v="560525"/>
        <s v="560529"/>
        <s v="571086"/>
        <s v="574010"/>
        <s v="580996"/>
      </sharedItems>
    </cacheField>
    <cacheField name="TOC_Acute" numFmtId="0">
      <sharedItems containsString="0" containsBlank="1" containsNumber="1" containsInteger="1" minValue="2" maxValue="54930"/>
    </cacheField>
    <cacheField name="TOC_SN_IC" numFmtId="0">
      <sharedItems containsString="0" containsBlank="1" containsNumber="1" containsInteger="1" minValue="1" maxValue="1858"/>
    </cacheField>
    <cacheField name="TOC_Rehab" numFmtId="0">
      <sharedItems containsString="0" containsBlank="1" containsNumber="1" containsInteger="1" minValue="1" maxValue="1860"/>
    </cacheField>
    <cacheField name="TOC_Chem_Dep" numFmtId="0">
      <sharedItems containsString="0" containsBlank="1" containsNumber="1" containsInteger="1" minValue="1" maxValue="1067"/>
    </cacheField>
    <cacheField name="TOC_Psych" numFmtId="0">
      <sharedItems containsString="0" containsBlank="1" containsNumber="1" containsInteger="1" minValue="1" maxValue="6340"/>
    </cacheField>
    <cacheField name="TOC_Unknown" numFmtId="0">
      <sharedItems containsString="0" containsBlank="1" containsNumber="1" containsInteger="1" minValue="1" maxValue="7"/>
    </cacheField>
    <cacheField name="Sex_Female" numFmtId="0">
      <sharedItems containsString="0" containsBlank="1" containsNumber="1" containsInteger="1" minValue="7" maxValue="31115"/>
    </cacheField>
    <cacheField name="Sex_Male" numFmtId="0">
      <sharedItems containsSemiMixedTypes="0" containsString="0" containsNumber="1" containsInteger="1" minValue="7" maxValue="24248"/>
    </cacheField>
    <cacheField name="Sex_Unknown" numFmtId="0">
      <sharedItems containsString="0" containsBlank="1" containsNumber="1" containsInteger="1" minValue="1" maxValue="20"/>
    </cacheField>
    <cacheField name="Sex_Other" numFmtId="0">
      <sharedItems containsString="0" containsBlank="1" containsNumber="1" containsInteger="1" minValue="1" maxValue="214"/>
    </cacheField>
    <cacheField name="Age_10_19" numFmtId="0">
      <sharedItems containsString="0" containsBlank="1" containsNumber="1" containsInteger="1" minValue="1" maxValue="6101"/>
    </cacheField>
    <cacheField name="Age_20_29" numFmtId="0">
      <sharedItems containsString="0" containsBlank="1" containsNumber="1" containsInteger="1" minValue="1" maxValue="6850"/>
    </cacheField>
    <cacheField name="Age_30_39" numFmtId="0">
      <sharedItems containsString="0" containsBlank="1" containsNumber="1" containsInteger="1" minValue="1" maxValue="8136"/>
    </cacheField>
    <cacheField name="Age_40_49" numFmtId="0">
      <sharedItems containsString="0" containsBlank="1" containsNumber="1" containsInteger="1" minValue="2" maxValue="5108"/>
    </cacheField>
    <cacheField name="Age_50_59" numFmtId="0">
      <sharedItems containsString="0" containsBlank="1" containsNumber="1" containsInteger="1" minValue="1" maxValue="7169"/>
    </cacheField>
    <cacheField name="Age_60_69" numFmtId="0">
      <sharedItems containsString="0" containsBlank="1" containsNumber="1" containsInteger="1" minValue="1" maxValue="8380"/>
    </cacheField>
    <cacheField name="Age_70_79" numFmtId="0">
      <sharedItems containsString="0" containsBlank="1" containsNumber="1" containsInteger="1" minValue="1" maxValue="7209"/>
    </cacheField>
    <cacheField name="Age_80_" numFmtId="0">
      <sharedItems containsString="0" containsBlank="1" containsNumber="1" containsInteger="1" minValue="1" maxValue="8041"/>
    </cacheField>
    <cacheField name="Age_Unknown" numFmtId="0">
      <sharedItems containsString="0" containsBlank="1" containsNumber="1" containsInteger="1" minValue="1" maxValue="11"/>
    </cacheField>
    <cacheField name="Age_Under_1" numFmtId="0">
      <sharedItems containsString="0" containsBlank="1" containsNumber="1" containsInteger="1" minValue="1" maxValue="9635"/>
    </cacheField>
    <cacheField name="Age_01_09" numFmtId="0">
      <sharedItems containsString="0" containsBlank="1" containsNumber="1" containsInteger="1" minValue="1" maxValue="7495"/>
    </cacheField>
    <cacheField name="RaceGrp_Asian" numFmtId="0">
      <sharedItems containsString="0" containsBlank="1" containsNumber="1" containsInteger="1" minValue="1" maxValue="10082"/>
    </cacheField>
    <cacheField name="RaceGrp_Black" numFmtId="0">
      <sharedItems containsString="0" containsBlank="1" containsNumber="1" containsInteger="1" minValue="1" maxValue="10671"/>
    </cacheField>
    <cacheField name="RaceGrp_Hispanic" numFmtId="0">
      <sharedItems containsString="0" containsBlank="1" containsNumber="1" containsInteger="1" minValue="2" maxValue="21454"/>
    </cacheField>
    <cacheField name="RaceGrp_Native_Am" numFmtId="0">
      <sharedItems containsString="0" containsBlank="1" containsNumber="1" containsInteger="1" minValue="1" maxValue="361"/>
    </cacheField>
    <cacheField name="RaceGrp_Other" numFmtId="0">
      <sharedItems containsString="0" containsBlank="1" containsNumber="1" containsInteger="1" minValue="1" maxValue="4942"/>
    </cacheField>
    <cacheField name="RaceGrp_Unknown" numFmtId="0">
      <sharedItems containsString="0" containsBlank="1" containsNumber="1" containsInteger="1" minValue="1" maxValue="1253"/>
    </cacheField>
    <cacheField name="RaceGrp_White" numFmtId="0">
      <sharedItems containsSemiMixedTypes="0" containsString="0" containsNumber="1" containsInteger="1" minValue="3" maxValue="32228"/>
    </cacheField>
    <cacheField name="Route_Not_Your_ER" numFmtId="0">
      <sharedItems containsSemiMixedTypes="0" containsString="0" containsNumber="1" containsInteger="1" minValue="8" maxValue="29903"/>
    </cacheField>
    <cacheField name="Route_Your_ER" numFmtId="0">
      <sharedItems containsString="0" containsBlank="1" containsNumber="1" containsInteger="1" minValue="1" maxValue="25467"/>
    </cacheField>
    <cacheField name="Route_Unknown" numFmtId="0">
      <sharedItems containsString="0" containsBlank="1" containsNumber="1" containsInteger="1" minValue="1" maxValue="539"/>
    </cacheField>
    <cacheField name="Adm_Scheduled" numFmtId="0">
      <sharedItems containsString="0" containsBlank="1" containsNumber="1" containsInteger="1" minValue="1" maxValue="12946"/>
    </cacheField>
    <cacheField name="Adm_Unscheduled" numFmtId="0">
      <sharedItems containsString="0" containsBlank="1" containsNumber="1" containsInteger="1" minValue="1" maxValue="37054"/>
    </cacheField>
    <cacheField name="Adm_Infant_LT_24_hrs" numFmtId="0">
      <sharedItems containsString="0" containsBlank="1" containsNumber="1" containsInteger="1" minValue="1" maxValue="9481"/>
    </cacheField>
    <cacheField name="Adm_Unknown" numFmtId="0">
      <sharedItems containsString="0" containsBlank="1" containsNumber="1" containsInteger="1" minValue="1" maxValue="539"/>
    </cacheField>
    <cacheField name="DNR_No" numFmtId="0">
      <sharedItems containsSemiMixedTypes="0" containsString="0" containsNumber="1" containsInteger="1" minValue="4" maxValue="53697"/>
    </cacheField>
    <cacheField name="DNR_Yes" numFmtId="0">
      <sharedItems containsString="0" containsBlank="1" containsNumber="1" containsInteger="1" minValue="1" maxValue="3824"/>
    </cacheField>
    <cacheField name="DNR_Unknown" numFmtId="0">
      <sharedItems containsString="0" containsBlank="1" containsNumber="1" containsInteger="1" minValue="1" maxValue="539"/>
    </cacheField>
    <cacheField name="Admt_Acute_Inpt_Hosp_Care" numFmtId="0">
      <sharedItems containsString="0" containsBlank="1" containsNumber="1" containsInteger="1" minValue="1" maxValue="4253"/>
    </cacheField>
    <cacheField name="Admt_Ambul_Surgery" numFmtId="0">
      <sharedItems containsString="0" containsBlank="1" containsNumber="1" containsInteger="1" minValue="1" maxValue="769"/>
    </cacheField>
    <cacheField name="Admt_Home" numFmtId="0">
      <sharedItems containsString="0" containsBlank="1" containsNumber="1" containsInteger="1" minValue="1" maxValue="45926"/>
    </cacheField>
    <cacheField name="Admt_Other_Inpt_Hosp_Care" numFmtId="0">
      <sharedItems containsString="0" containsBlank="1" containsNumber="1" containsInteger="1" minValue="1" maxValue="2145"/>
    </cacheField>
    <cacheField name="Admt_Resid_Care" numFmtId="0">
      <sharedItems containsString="0" containsBlank="1" containsNumber="1" containsInteger="1" minValue="1" maxValue="792"/>
    </cacheField>
    <cacheField name="Admt_SN_IC" numFmtId="0">
      <sharedItems containsString="0" containsBlank="1" containsNumber="1" containsInteger="1" minValue="1" maxValue="2444"/>
    </cacheField>
    <cacheField name="Admt_Newborn" numFmtId="0">
      <sharedItems containsString="0" containsBlank="1" containsNumber="1" containsInteger="1" minValue="1" maxValue="9376"/>
    </cacheField>
    <cacheField name="Admt_Other" numFmtId="0">
      <sharedItems containsString="0" containsBlank="1" containsNumber="1" containsInteger="1" minValue="1" maxValue="6301"/>
    </cacheField>
    <cacheField name="Admt_Prison_Jail" numFmtId="0">
      <sharedItems containsString="0" containsBlank="1" containsNumber="1" containsInteger="1" minValue="1" maxValue="2041"/>
    </cacheField>
    <cacheField name="Admt_Unknown" numFmtId="0">
      <sharedItems containsString="0" containsBlank="1" containsNumber="1" containsInteger="1" minValue="1" maxValue="539"/>
    </cacheField>
    <cacheField name="disp_Acute_Care" numFmtId="0">
      <sharedItems containsString="0" containsBlank="1" containsNumber="1" containsInteger="1" minValue="1" maxValue="1043"/>
    </cacheField>
    <cacheField name="disp_Against_Medical_Advice" numFmtId="0">
      <sharedItems containsString="0" containsBlank="1" containsNumber="1" containsInteger="1" minValue="1" maxValue="1377"/>
    </cacheField>
    <cacheField name="disp_Childrens_or_Cancer" numFmtId="0">
      <sharedItems containsString="0" containsBlank="1" containsNumber="1" containsInteger="1" minValue="1" maxValue="738"/>
    </cacheField>
    <cacheField name="disp_Died" numFmtId="0">
      <sharedItems containsString="0" containsBlank="1" containsNumber="1" containsInteger="1" minValue="1" maxValue="1160"/>
    </cacheField>
    <cacheField name="disp_Home_Health_Service" numFmtId="0">
      <sharedItems containsString="0" containsBlank="1" containsNumber="1" containsInteger="1" minValue="1" maxValue="11700"/>
    </cacheField>
    <cacheField name="disp_Hospice_Care" numFmtId="0">
      <sharedItems containsString="0" containsBlank="1" containsNumber="1" containsInteger="1" minValue="1" maxValue="1364"/>
    </cacheField>
    <cacheField name="disp_Psychiatric_Care" numFmtId="0">
      <sharedItems containsString="0" containsBlank="1" containsNumber="1" containsInteger="1" minValue="1" maxValue="539"/>
    </cacheField>
    <cacheField name="disp_Rehab" numFmtId="0">
      <sharedItems containsString="0" containsBlank="1" containsNumber="1" containsInteger="1" minValue="1" maxValue="896"/>
    </cacheField>
    <cacheField name="disp_Residential_Care" numFmtId="0">
      <sharedItems containsString="0" containsBlank="1" containsNumber="1" containsInteger="1" minValue="1" maxValue="1140"/>
    </cacheField>
    <cacheField name="disp_Routine" numFmtId="0">
      <sharedItems containsSemiMixedTypes="0" containsString="0" containsNumber="1" containsInteger="1" minValue="6" maxValue="35806"/>
    </cacheField>
    <cacheField name="disp_SN_IC_Care" numFmtId="0">
      <sharedItems containsString="0" containsBlank="1" containsNumber="1" containsInteger="1" minValue="1" maxValue="4610"/>
    </cacheField>
    <cacheField name="disp_CAH" numFmtId="0">
      <sharedItems containsString="0" containsBlank="1" containsNumber="1" containsInteger="1" minValue="1" maxValue="74"/>
    </cacheField>
    <cacheField name="disp_Not_Defined_Elsewhere" numFmtId="0">
      <sharedItems containsString="0" containsBlank="1" containsNumber="1" containsInteger="1" minValue="1" maxValue="1162"/>
    </cacheField>
    <cacheField name="disp_Invalid_Blank" numFmtId="0">
      <sharedItems containsString="0" containsBlank="1" containsNumber="1" containsInteger="1" minValue="1" maxValue="59"/>
    </cacheField>
    <cacheField name="disp_Prison_Jail" numFmtId="0">
      <sharedItems containsString="0" containsBlank="1" containsNumber="1" containsInteger="1" minValue="1" maxValue="1941"/>
    </cacheField>
    <cacheField name="disp_Other" numFmtId="0">
      <sharedItems containsString="0" containsBlank="1" containsNumber="1" containsInteger="1" minValue="1" maxValue="116"/>
    </cacheField>
    <cacheField name="disp_Disaster_Care_Site" numFmtId="0">
      <sharedItems containsString="0" containsBlank="1" containsNumber="1" containsInteger="1" minValue="1" maxValue="28"/>
    </cacheField>
    <cacheField name="Payer_Medi_Cal" numFmtId="0">
      <sharedItems containsString="0" containsBlank="1" containsNumber="1" containsInteger="1" minValue="1" maxValue="24602"/>
    </cacheField>
    <cacheField name="Payer_Medicare" numFmtId="0">
      <sharedItems containsString="0" containsBlank="1" containsNumber="1" containsInteger="1" minValue="1" maxValue="22017"/>
    </cacheField>
    <cacheField name="Payer_Other_Payer" numFmtId="0">
      <sharedItems containsString="0" containsBlank="1" containsNumber="1" containsInteger="1" minValue="1" maxValue="1957"/>
    </cacheField>
    <cacheField name="Payer_Priv_Coverage" numFmtId="0">
      <sharedItems containsString="0" containsBlank="1" containsNumber="1" containsInteger="1" minValue="1" maxValue="25348"/>
    </cacheField>
    <cacheField name="Payer_Self_Pay" numFmtId="0">
      <sharedItems containsString="0" containsBlank="1" containsNumber="1" containsInteger="1" minValue="1" maxValue="3637"/>
    </cacheField>
    <cacheField name="Payer_Workers_Comp" numFmtId="0">
      <sharedItems containsString="0" containsBlank="1" containsNumber="1" containsInteger="1" minValue="1" maxValue="418"/>
    </cacheField>
    <cacheField name="Payer_Other_Government" numFmtId="0">
      <sharedItems containsString="0" containsBlank="1" containsNumber="1" containsInteger="1" minValue="1" maxValue="5581"/>
    </cacheField>
    <cacheField name="Payer_Other_Indigent" numFmtId="0">
      <sharedItems containsString="0" containsBlank="1" containsNumber="1" containsInteger="1" minValue="1" maxValue="1814"/>
    </cacheField>
    <cacheField name="Payer_County_Indigent_Prog" numFmtId="0">
      <sharedItems containsString="0" containsBlank="1" containsNumber="1" containsInteger="1" minValue="1" maxValue="1858"/>
    </cacheField>
    <cacheField name="Payer_Unknown" numFmtId="0">
      <sharedItems containsString="0" containsBlank="1" containsNumber="1" containsInteger="1" minValue="1" maxValue="144"/>
    </cacheField>
    <cacheField name="DX_Birth_Defects" numFmtId="0">
      <sharedItems containsString="0" containsBlank="1" containsNumber="1" containsInteger="1" minValue="1" maxValue="1734"/>
    </cacheField>
    <cacheField name="DX_Blood_Disorders" numFmtId="0">
      <sharedItems containsString="0" containsBlank="1" containsNumber="1" containsInteger="1" minValue="1" maxValue="666"/>
    </cacheField>
    <cacheField name="DX_Cancer" numFmtId="0">
      <sharedItems containsString="0" containsBlank="1" containsNumber="1" containsInteger="1" minValue="1" maxValue="4559"/>
    </cacheField>
    <cacheField name="DX_Circulatory_System" numFmtId="0">
      <sharedItems containsString="0" containsBlank="1" containsNumber="1" containsInteger="1" minValue="1" maxValue="7528"/>
    </cacheField>
    <cacheField name="DX_Digestive_System" numFmtId="0">
      <sharedItems containsString="0" containsBlank="1" containsNumber="1" containsInteger="1" minValue="1" maxValue="5198"/>
    </cacheField>
    <cacheField name="DX_Ear_Disorders" numFmtId="0">
      <sharedItems containsString="0" containsBlank="1" containsNumber="1" containsInteger="1" minValue="1" maxValue="87"/>
    </cacheField>
    <cacheField name="DX_Endocrine_Diseases" numFmtId="0">
      <sharedItems containsString="0" containsBlank="1" containsNumber="1" containsInteger="1" minValue="1" maxValue="2332"/>
    </cacheField>
    <cacheField name="DX_Eye_Disorders" numFmtId="0">
      <sharedItems containsString="0" containsBlank="1" containsNumber="1" containsInteger="1" minValue="1" maxValue="185"/>
    </cacheField>
    <cacheField name="DX_Genitourinary_System" numFmtId="0">
      <sharedItems containsString="0" containsBlank="1" containsNumber="1" containsInteger="1" minValue="1" maxValue="1903"/>
    </cacheField>
    <cacheField name="DX_Infections" numFmtId="0">
      <sharedItems containsString="0" containsBlank="1" containsNumber="1" containsInteger="1" minValue="1" maxValue="3756"/>
    </cacheField>
    <cacheField name="DX_Injuries_Poisonings" numFmtId="0">
      <sharedItems containsString="0" containsBlank="1" containsNumber="1" containsInteger="1" minValue="1" maxValue="5866"/>
    </cacheField>
    <cacheField name="DX_Mental_Disorders" numFmtId="0">
      <sharedItems containsString="0" containsBlank="1" containsNumber="1" containsInteger="1" minValue="1" maxValue="6339"/>
    </cacheField>
    <cacheField name="DX_Musculoskeletal_System" numFmtId="0">
      <sharedItems containsString="0" containsBlank="1" containsNumber="1" containsInteger="1" minValue="1" maxValue="4838"/>
    </cacheField>
    <cacheField name="DX_Nervous_System" numFmtId="0">
      <sharedItems containsString="0" containsBlank="1" containsNumber="1" containsInteger="1" minValue="1" maxValue="2154"/>
    </cacheField>
    <cacheField name="DX_Other_Reasons" numFmtId="0">
      <sharedItems containsString="0" containsBlank="1" containsNumber="1" containsInteger="1" minValue="1" maxValue="1560"/>
    </cacheField>
    <cacheField name="DX_Respiratory_System" numFmtId="0">
      <sharedItems containsString="0" containsBlank="1" containsNumber="1" containsInteger="1" minValue="1" maxValue="3804"/>
    </cacheField>
    <cacheField name="DX_Skin_Disorders" numFmtId="0">
      <sharedItems containsString="0" containsBlank="1" containsNumber="1" containsInteger="1" minValue="1" maxValue="973"/>
    </cacheField>
    <cacheField name="DX_Symptoms" numFmtId="0">
      <sharedItems containsString="0" containsBlank="1" containsNumber="1" containsInteger="1" minValue="1" maxValue="1814"/>
    </cacheField>
    <cacheField name="DX_All_Pregnancies" numFmtId="0">
      <sharedItems containsString="0" containsBlank="1" containsNumber="1" containsInteger="1" minValue="1" maxValue="9984"/>
    </cacheField>
    <cacheField name="DX_Births" numFmtId="0">
      <sharedItems containsString="0" containsBlank="1" containsNumber="1" containsInteger="1" minValue="1" maxValue="9374"/>
    </cacheField>
    <cacheField name="DX_Perinatal_Disorders" numFmtId="0">
      <sharedItems containsString="0" containsBlank="1" containsNumber="1" containsInteger="1" minValue="1" maxValue="2942"/>
    </cacheField>
    <cacheField name="PR_Cardiovascular_System" numFmtId="0">
      <sharedItems containsString="0" containsBlank="1" containsNumber="1" containsInteger="1" minValue="1" maxValue="3294"/>
    </cacheField>
    <cacheField name="PR_Diagnostic_Therapeutic" numFmtId="0">
      <sharedItems containsString="0" containsBlank="1" containsNumber="1" containsInteger="1" minValue="1" maxValue="8825"/>
    </cacheField>
    <cacheField name="PR_Digestive_System" numFmtId="0">
      <sharedItems containsString="0" containsBlank="1" containsNumber="1" containsInteger="1" minValue="1" maxValue="5209"/>
    </cacheField>
    <cacheField name="PR_Ear_Nose_Sinus" numFmtId="0">
      <sharedItems containsString="0" containsBlank="1" containsNumber="1" containsInteger="1" minValue="1" maxValue="146"/>
    </cacheField>
    <cacheField name="PR_Female_Reproductive_System" numFmtId="0">
      <sharedItems containsString="0" containsBlank="1" containsNumber="1" containsInteger="1" minValue="1" maxValue="797"/>
    </cacheField>
    <cacheField name="PR_General" numFmtId="0">
      <sharedItems containsString="0" containsBlank="1" containsNumber="1" containsInteger="1" minValue="1" maxValue="1895"/>
    </cacheField>
    <cacheField name="PR_Lymph_System" numFmtId="0">
      <sharedItems containsString="0" containsBlank="1" containsNumber="1" containsInteger="1" minValue="1" maxValue="417"/>
    </cacheField>
    <cacheField name="PR_Musculoskeletal_System" numFmtId="0">
      <sharedItems containsString="0" containsBlank="1" containsNumber="1" containsInteger="1" minValue="1" maxValue="6218"/>
    </cacheField>
    <cacheField name="PR_Nervous_System" numFmtId="0">
      <sharedItems containsString="0" containsBlank="1" containsNumber="1" containsInteger="1" minValue="1" maxValue="1755"/>
    </cacheField>
    <cacheField name="PR_None" numFmtId="0">
      <sharedItems containsString="0" containsBlank="1" containsNumber="1" containsInteger="1" minValue="1" maxValue="19889"/>
    </cacheField>
    <cacheField name="PR_Respiratory_System" numFmtId="0">
      <sharedItems containsString="0" containsBlank="1" containsNumber="1" containsInteger="1" minValue="1" maxValue="1015"/>
    </cacheField>
    <cacheField name="PR_Skin_and_Breast_System" numFmtId="0">
      <sharedItems containsString="0" containsBlank="1" containsNumber="1" containsInteger="1" minValue="1" maxValue="1547"/>
    </cacheField>
    <cacheField name="PR_Urinary_System" numFmtId="0">
      <sharedItems containsString="0" containsBlank="1" containsNumber="1" containsInteger="1" minValue="1" maxValue="1386"/>
    </cacheField>
    <cacheField name="PR_Vascular_System" numFmtId="0">
      <sharedItems containsString="0" containsBlank="1" containsNumber="1" containsInteger="1" minValue="1" maxValue="1298"/>
    </cacheField>
    <cacheField name="PR_Endocrine_System" numFmtId="0">
      <sharedItems containsString="0" containsBlank="1" containsNumber="1" containsInteger="1" minValue="1" maxValue="334"/>
    </cacheField>
    <cacheField name="PR_Eye" numFmtId="0">
      <sharedItems containsString="0" containsBlank="1" containsNumber="1" containsInteger="1" minValue="1" maxValue="188"/>
    </cacheField>
    <cacheField name="PR_Imaging" numFmtId="0">
      <sharedItems containsString="0" containsBlank="1" containsNumber="1" containsInteger="1" minValue="1" maxValue="2843"/>
    </cacheField>
    <cacheField name="PR_Male_Reproductive_System" numFmtId="0">
      <sharedItems containsString="0" containsBlank="1" containsNumber="1" containsInteger="1" minValue="1" maxValue="2028"/>
    </cacheField>
    <cacheField name="PR_Mouth_and_Throat" numFmtId="0">
      <sharedItems containsString="0" containsBlank="1" containsNumber="1" containsInteger="1" minValue="1" maxValue="500"/>
    </cacheField>
    <cacheField name="PR_Pregnancy" numFmtId="0">
      <sharedItems containsString="0" containsBlank="1" containsNumber="1" containsInteger="1" minValue="1" maxValue="8745"/>
    </cacheField>
    <cacheField name="PR_Radiation_Oncology" numFmtId="0">
      <sharedItems containsString="0" containsBlank="1" containsNumber="1" containsInteger="1" minValue="1" maxValue="43"/>
    </cacheField>
    <cacheField name="PR_Nuclear_Medicine" numFmtId="0">
      <sharedItems containsString="0" containsBlank="1" containsNumber="1" containsInteger="1" minValue="1" maxValue="144"/>
    </cacheField>
    <cacheField name="PR_New_Technologies" numFmtId="0">
      <sharedItems containsString="0" containsBlank="1" containsNumber="1" containsInteger="1" minValue="1" maxValue="28"/>
    </cacheField>
    <cacheField name="ECM_Abnormal_Reaction_Later_Cx" numFmtId="0">
      <sharedItems containsString="0" containsBlank="1" containsNumber="1" containsInteger="1" minValue="1" maxValue="4484"/>
    </cacheField>
    <cacheField name="ECM_Accidental_Falls" numFmtId="0">
      <sharedItems containsString="0" containsBlank="1" containsNumber="1" containsInteger="1" minValue="1" maxValue="2244"/>
    </cacheField>
    <cacheField name="ECM_All_Transport_Types" numFmtId="0">
      <sharedItems containsString="0" containsBlank="1" containsNumber="1" containsInteger="1" minValue="1" maxValue="1337"/>
    </cacheField>
    <cacheField name="ECM_Assault" numFmtId="0">
      <sharedItems containsString="0" containsBlank="1" containsNumber="1" containsInteger="1" minValue="1" maxValue="958"/>
    </cacheField>
    <cacheField name="ECM_Intentional_SelfHarm" numFmtId="0">
      <sharedItems containsString="0" containsBlank="1" containsNumber="1" containsInteger="1" minValue="1" maxValue="345"/>
    </cacheField>
    <cacheField name="ECM_Legal_War_Terrorism" numFmtId="0">
      <sharedItems containsString="0" containsBlank="1" containsNumber="1" containsInteger="1" minValue="1" maxValue="37"/>
    </cacheField>
    <cacheField name="ECM_Med_Device_Adverse_Incident" numFmtId="0">
      <sharedItems containsString="0" containsBlank="1" containsNumber="1" containsInteger="1" minValue="1" maxValue="379"/>
    </cacheField>
    <cacheField name="ECM_Medical_Misadventures" numFmtId="0">
      <sharedItems containsString="0" containsBlank="1" containsNumber="1" containsInteger="1" minValue="1" maxValue="184"/>
    </cacheField>
    <cacheField name="ECM_Natural_Environmental_Factor" numFmtId="0">
      <sharedItems containsString="0" containsBlank="1" containsNumber="1" containsInteger="1" minValue="1" maxValue="355"/>
    </cacheField>
    <cacheField name="ECM_None" numFmtId="0">
      <sharedItems containsSemiMixedTypes="0" containsString="0" containsNumber="1" containsInteger="1" minValue="11" maxValue="43711"/>
    </cacheField>
    <cacheField name="ECM_Other_Factors" numFmtId="0">
      <sharedItems containsString="0" containsBlank="1" containsNumber="1" containsInteger="1" minValue="1" maxValue="468"/>
    </cacheField>
    <cacheField name="ECM_Supplementary_Factors" numFmtId="0">
      <sharedItems containsString="0" containsBlank="1" containsNumber="1" containsInteger="1" minValue="1" maxValue="3278"/>
    </cacheField>
    <cacheField name="ECM_W_Inanimate_Animate_Object" numFmtId="0">
      <sharedItems containsString="0" containsBlank="1" containsNumber="1" containsInteger="1" minValue="1" maxValue="579"/>
    </cacheField>
    <cacheField name="ECM_Undetermined_Intent" numFmtId="0">
      <sharedItems containsString="0" containsBlank="1" containsNumber="1" containsInteger="1" minValue="1" maxValue="153"/>
    </cacheField>
    <cacheField name="ECM_NonTrans_Drowning_Subm" numFmtId="0">
      <sharedItems containsString="0" containsBlank="1" containsNumber="1" containsInteger="1" minValue="1" maxValue="31"/>
    </cacheField>
    <cacheField name="Dsch_Days" numFmtId="0">
      <sharedItems containsSemiMixedTypes="0" containsString="0" containsNumber="1" containsInteger="1" minValue="42" maxValue="28393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47">
  <r>
    <n v="106010735"/>
    <x v="0"/>
    <x v="0"/>
    <s v="2070 CLINTON AVE"/>
    <s v="ALAMEDA"/>
    <s v="94501"/>
    <x v="0"/>
    <x v="0"/>
    <s v="District 9"/>
    <s v="District 18"/>
    <s v="ALAMEDA/JACK LONDON SQUARE/OAKLAND INNER HARBOR"/>
    <s v="Urban"/>
    <s v="NA"/>
    <x v="0"/>
    <n v="2083"/>
    <n v="323"/>
    <m/>
    <m/>
    <m/>
    <m/>
    <n v="1249"/>
    <n v="1157"/>
    <m/>
    <m/>
    <n v="5"/>
    <n v="69"/>
    <n v="117"/>
    <n v="188"/>
    <n v="348"/>
    <n v="494"/>
    <n v="402"/>
    <n v="782"/>
    <n v="1"/>
    <m/>
    <m/>
    <n v="374"/>
    <n v="380"/>
    <n v="204"/>
    <n v="1"/>
    <n v="344"/>
    <n v="57"/>
    <n v="1046"/>
    <n v="558"/>
    <n v="1848"/>
    <m/>
    <n v="456"/>
    <n v="1950"/>
    <m/>
    <m/>
    <n v="2083"/>
    <n v="323"/>
    <m/>
    <n v="357"/>
    <n v="4"/>
    <n v="1817"/>
    <n v="7"/>
    <n v="7"/>
    <n v="214"/>
    <m/>
    <m/>
    <m/>
    <m/>
    <n v="254"/>
    <n v="60"/>
    <n v="1"/>
    <n v="132"/>
    <n v="253"/>
    <n v="36"/>
    <n v="13"/>
    <n v="36"/>
    <n v="40"/>
    <n v="981"/>
    <n v="600"/>
    <m/>
    <m/>
    <m/>
    <m/>
    <m/>
    <m/>
    <n v="683"/>
    <n v="1361"/>
    <n v="1"/>
    <n v="299"/>
    <n v="51"/>
    <n v="11"/>
    <m/>
    <m/>
    <m/>
    <m/>
    <n v="1"/>
    <n v="48"/>
    <n v="67"/>
    <n v="402"/>
    <n v="347"/>
    <n v="3"/>
    <n v="141"/>
    <n v="2"/>
    <n v="142"/>
    <n v="321"/>
    <n v="149"/>
    <n v="63"/>
    <n v="125"/>
    <n v="72"/>
    <n v="22"/>
    <n v="307"/>
    <n v="82"/>
    <n v="112"/>
    <m/>
    <m/>
    <m/>
    <n v="46"/>
    <n v="269"/>
    <n v="273"/>
    <n v="1"/>
    <n v="26"/>
    <n v="60"/>
    <n v="1"/>
    <n v="138"/>
    <n v="16"/>
    <n v="1426"/>
    <n v="56"/>
    <n v="50"/>
    <n v="7"/>
    <n v="37"/>
    <m/>
    <m/>
    <m/>
    <m/>
    <m/>
    <m/>
    <m/>
    <m/>
    <m/>
    <n v="56"/>
    <n v="127"/>
    <n v="7"/>
    <n v="5"/>
    <n v="2"/>
    <n v="1"/>
    <n v="1"/>
    <n v="2"/>
    <n v="2"/>
    <n v="2078"/>
    <n v="22"/>
    <n v="96"/>
    <n v="7"/>
    <m/>
    <m/>
    <n v="61231"/>
  </r>
  <r>
    <n v="106010739"/>
    <x v="1"/>
    <x v="0"/>
    <s v="2450 ASHBY AVENUE"/>
    <s v="BERKELEY"/>
    <s v="94705"/>
    <x v="1"/>
    <x v="1"/>
    <s v="District 9"/>
    <s v="District 15"/>
    <s v="ALBANY/BERKELEY EAST AND NORTH/CLAREMONT/CRAGMONT/FOREST PARK/ROCKRIDGE/TEMESCAL/THOUSAND OAKS"/>
    <s v="Urban"/>
    <s v="NA"/>
    <x v="1"/>
    <n v="19887"/>
    <m/>
    <m/>
    <m/>
    <m/>
    <m/>
    <n v="13564"/>
    <n v="6322"/>
    <n v="1"/>
    <m/>
    <n v="293"/>
    <n v="2888"/>
    <n v="3863"/>
    <n v="1133"/>
    <n v="1154"/>
    <n v="1663"/>
    <n v="1400"/>
    <n v="1475"/>
    <m/>
    <n v="6018"/>
    <m/>
    <n v="3101"/>
    <n v="4439"/>
    <n v="4864"/>
    <n v="40"/>
    <n v="877"/>
    <n v="295"/>
    <n v="6271"/>
    <n v="13953"/>
    <n v="5930"/>
    <n v="4"/>
    <n v="3306"/>
    <n v="10660"/>
    <n v="5910"/>
    <n v="11"/>
    <n v="19172"/>
    <n v="715"/>
    <m/>
    <n v="272"/>
    <n v="13"/>
    <n v="13146"/>
    <n v="49"/>
    <n v="75"/>
    <n v="217"/>
    <n v="5853"/>
    <n v="233"/>
    <n v="3"/>
    <n v="26"/>
    <n v="270"/>
    <n v="197"/>
    <n v="21"/>
    <n v="219"/>
    <n v="1459"/>
    <n v="148"/>
    <n v="95"/>
    <n v="300"/>
    <n v="17"/>
    <n v="15960"/>
    <n v="1188"/>
    <n v="5"/>
    <n v="8"/>
    <m/>
    <m/>
    <m/>
    <m/>
    <n v="8536"/>
    <n v="3543"/>
    <n v="22"/>
    <n v="7009"/>
    <n v="284"/>
    <n v="80"/>
    <n v="413"/>
    <m/>
    <m/>
    <m/>
    <n v="4"/>
    <n v="177"/>
    <n v="377"/>
    <n v="866"/>
    <n v="1047"/>
    <n v="14"/>
    <n v="292"/>
    <n v="12"/>
    <n v="402"/>
    <n v="1205"/>
    <n v="815"/>
    <n v="117"/>
    <n v="862"/>
    <n v="246"/>
    <n v="24"/>
    <n v="461"/>
    <n v="217"/>
    <n v="233"/>
    <n v="6504"/>
    <n v="5903"/>
    <n v="109"/>
    <n v="408"/>
    <n v="944"/>
    <n v="874"/>
    <n v="2"/>
    <n v="230"/>
    <n v="295"/>
    <n v="48"/>
    <n v="990"/>
    <n v="312"/>
    <n v="8901"/>
    <n v="151"/>
    <n v="262"/>
    <n v="121"/>
    <n v="241"/>
    <n v="21"/>
    <n v="6"/>
    <n v="35"/>
    <n v="174"/>
    <n v="29"/>
    <n v="5840"/>
    <n v="3"/>
    <m/>
    <m/>
    <n v="485"/>
    <n v="484"/>
    <n v="44"/>
    <n v="21"/>
    <n v="9"/>
    <n v="2"/>
    <n v="21"/>
    <n v="3"/>
    <n v="7"/>
    <n v="18191"/>
    <n v="77"/>
    <n v="486"/>
    <n v="48"/>
    <n v="9"/>
    <m/>
    <n v="80772"/>
  </r>
  <r>
    <n v="106010776"/>
    <x v="2"/>
    <x v="0"/>
    <s v="747 52ND STREET"/>
    <s v="OAKLAND"/>
    <s v="94609"/>
    <x v="1"/>
    <x v="2"/>
    <s v="District 9"/>
    <s v="District 15"/>
    <s v="OAKLAND WEST CENTRAL"/>
    <s v="Urban"/>
    <s v="Teaching"/>
    <x v="2"/>
    <n v="9059"/>
    <m/>
    <n v="77"/>
    <m/>
    <m/>
    <m/>
    <n v="4134"/>
    <n v="5002"/>
    <m/>
    <m/>
    <n v="2894"/>
    <n v="187"/>
    <m/>
    <m/>
    <m/>
    <m/>
    <m/>
    <m/>
    <m/>
    <n v="1873"/>
    <n v="4182"/>
    <n v="736"/>
    <n v="1449"/>
    <n v="3658"/>
    <n v="10"/>
    <n v="1503"/>
    <n v="89"/>
    <n v="1691"/>
    <n v="3155"/>
    <n v="5980"/>
    <n v="1"/>
    <n v="2095"/>
    <n v="6898"/>
    <n v="143"/>
    <m/>
    <n v="9136"/>
    <m/>
    <m/>
    <n v="521"/>
    <n v="1"/>
    <n v="6857"/>
    <n v="12"/>
    <m/>
    <m/>
    <m/>
    <n v="1745"/>
    <m/>
    <m/>
    <n v="48"/>
    <n v="3"/>
    <n v="57"/>
    <n v="21"/>
    <n v="3"/>
    <n v="2"/>
    <n v="13"/>
    <n v="30"/>
    <n v="1"/>
    <n v="8919"/>
    <n v="33"/>
    <m/>
    <m/>
    <n v="5"/>
    <n v="1"/>
    <m/>
    <m/>
    <n v="3754"/>
    <n v="21"/>
    <m/>
    <n v="2364"/>
    <n v="240"/>
    <m/>
    <n v="2756"/>
    <n v="1"/>
    <m/>
    <m/>
    <n v="593"/>
    <n v="503"/>
    <n v="226"/>
    <n v="89"/>
    <n v="953"/>
    <n v="51"/>
    <n v="425"/>
    <n v="33"/>
    <n v="320"/>
    <n v="369"/>
    <n v="1227"/>
    <n v="38"/>
    <n v="286"/>
    <n v="453"/>
    <n v="480"/>
    <n v="1885"/>
    <n v="317"/>
    <n v="426"/>
    <m/>
    <m/>
    <n v="462"/>
    <n v="210"/>
    <n v="1721"/>
    <n v="757"/>
    <n v="56"/>
    <n v="39"/>
    <n v="159"/>
    <n v="45"/>
    <n v="650"/>
    <n v="499"/>
    <n v="4047"/>
    <n v="81"/>
    <n v="300"/>
    <n v="71"/>
    <n v="74"/>
    <n v="3"/>
    <n v="29"/>
    <n v="167"/>
    <n v="24"/>
    <n v="203"/>
    <m/>
    <m/>
    <n v="1"/>
    <m/>
    <n v="279"/>
    <n v="449"/>
    <n v="233"/>
    <n v="43"/>
    <n v="2"/>
    <m/>
    <n v="10"/>
    <n v="8"/>
    <n v="7"/>
    <n v="7291"/>
    <n v="132"/>
    <n v="525"/>
    <n v="143"/>
    <n v="3"/>
    <n v="11"/>
    <n v="44488"/>
  </r>
  <r>
    <n v="106010782"/>
    <x v="3"/>
    <x v="0"/>
    <s v="390 40TH STREET"/>
    <s v="OAKLAND"/>
    <s v="94609"/>
    <x v="1"/>
    <x v="3"/>
    <s v="District 9"/>
    <s v="District 15"/>
    <s v="ALBANY/BERKELEY EAST AND NORTH/CLAREMONT/CRAGMONT/FOREST PARK/ROCKRIDGE/TEMESCAL/THOUSAND OAKS"/>
    <s v="Urban"/>
    <s v="NA"/>
    <x v="3"/>
    <m/>
    <m/>
    <m/>
    <n v="24"/>
    <m/>
    <m/>
    <m/>
    <n v="24"/>
    <m/>
    <m/>
    <n v="24"/>
    <m/>
    <m/>
    <m/>
    <m/>
    <m/>
    <m/>
    <m/>
    <m/>
    <m/>
    <m/>
    <n v="1"/>
    <n v="1"/>
    <n v="10"/>
    <m/>
    <n v="4"/>
    <n v="5"/>
    <n v="3"/>
    <n v="24"/>
    <m/>
    <m/>
    <n v="24"/>
    <m/>
    <m/>
    <m/>
    <n v="24"/>
    <m/>
    <m/>
    <m/>
    <m/>
    <n v="24"/>
    <m/>
    <m/>
    <m/>
    <m/>
    <m/>
    <m/>
    <m/>
    <m/>
    <n v="2"/>
    <m/>
    <m/>
    <m/>
    <m/>
    <m/>
    <m/>
    <m/>
    <n v="22"/>
    <m/>
    <m/>
    <m/>
    <m/>
    <m/>
    <m/>
    <m/>
    <n v="13"/>
    <m/>
    <m/>
    <n v="11"/>
    <m/>
    <m/>
    <m/>
    <m/>
    <m/>
    <m/>
    <m/>
    <m/>
    <m/>
    <m/>
    <m/>
    <m/>
    <m/>
    <m/>
    <m/>
    <m/>
    <m/>
    <n v="24"/>
    <m/>
    <m/>
    <m/>
    <m/>
    <m/>
    <m/>
    <m/>
    <m/>
    <m/>
    <m/>
    <m/>
    <m/>
    <m/>
    <m/>
    <m/>
    <m/>
    <m/>
    <m/>
    <n v="24"/>
    <m/>
    <m/>
    <m/>
    <m/>
    <m/>
    <m/>
    <m/>
    <m/>
    <m/>
    <m/>
    <m/>
    <m/>
    <m/>
    <m/>
    <m/>
    <m/>
    <m/>
    <m/>
    <m/>
    <m/>
    <m/>
    <m/>
    <n v="24"/>
    <m/>
    <m/>
    <m/>
    <m/>
    <m/>
    <n v="1325"/>
  </r>
  <r>
    <n v="106010844"/>
    <x v="4"/>
    <x v="0"/>
    <s v="2001 DWIGHT WAY"/>
    <s v="BERKELEY"/>
    <s v="94704"/>
    <x v="1"/>
    <x v="3"/>
    <s v="District 9"/>
    <s v="District 15"/>
    <s v="BERKELEY SOUTH AND WEST/EMERYVILLE/OAKLAND NORTHWEST"/>
    <s v="Urban"/>
    <s v="NA"/>
    <x v="4"/>
    <m/>
    <m/>
    <m/>
    <m/>
    <n v="2157"/>
    <m/>
    <n v="1242"/>
    <n v="915"/>
    <m/>
    <m/>
    <n v="533"/>
    <n v="460"/>
    <n v="334"/>
    <n v="289"/>
    <n v="257"/>
    <n v="149"/>
    <n v="90"/>
    <n v="45"/>
    <m/>
    <m/>
    <m/>
    <n v="160"/>
    <n v="500"/>
    <n v="212"/>
    <n v="3"/>
    <n v="75"/>
    <n v="188"/>
    <n v="1019"/>
    <n v="2157"/>
    <m/>
    <m/>
    <n v="13"/>
    <n v="2144"/>
    <m/>
    <m/>
    <n v="2154"/>
    <n v="3"/>
    <m/>
    <n v="184"/>
    <m/>
    <n v="1286"/>
    <n v="49"/>
    <n v="16"/>
    <n v="2"/>
    <m/>
    <n v="616"/>
    <n v="4"/>
    <m/>
    <n v="54"/>
    <n v="38"/>
    <m/>
    <m/>
    <n v="7"/>
    <m/>
    <n v="42"/>
    <n v="5"/>
    <n v="43"/>
    <n v="1883"/>
    <n v="38"/>
    <n v="2"/>
    <n v="40"/>
    <m/>
    <n v="5"/>
    <m/>
    <m/>
    <n v="546"/>
    <n v="498"/>
    <n v="3"/>
    <n v="1079"/>
    <n v="16"/>
    <m/>
    <n v="15"/>
    <m/>
    <m/>
    <m/>
    <m/>
    <m/>
    <m/>
    <n v="1"/>
    <m/>
    <m/>
    <m/>
    <m/>
    <m/>
    <n v="1"/>
    <n v="11"/>
    <n v="2121"/>
    <m/>
    <n v="2"/>
    <m/>
    <m/>
    <m/>
    <n v="4"/>
    <n v="17"/>
    <m/>
    <m/>
    <n v="2"/>
    <n v="157"/>
    <n v="2"/>
    <m/>
    <m/>
    <m/>
    <m/>
    <m/>
    <m/>
    <n v="1994"/>
    <n v="1"/>
    <n v="1"/>
    <m/>
    <m/>
    <m/>
    <m/>
    <m/>
    <m/>
    <m/>
    <m/>
    <m/>
    <m/>
    <m/>
    <n v="2"/>
    <n v="22"/>
    <n v="6"/>
    <n v="8"/>
    <n v="92"/>
    <m/>
    <m/>
    <m/>
    <n v="1"/>
    <n v="1917"/>
    <n v="26"/>
    <n v="70"/>
    <n v="6"/>
    <n v="7"/>
    <m/>
    <n v="16985"/>
  </r>
  <r>
    <n v="106010846"/>
    <x v="5"/>
    <x v="0"/>
    <s v="1411 EAST 31ST STREET"/>
    <s v="OAKLAND"/>
    <s v="94602"/>
    <x v="0"/>
    <x v="4"/>
    <s v="District 9"/>
    <s v="District 18"/>
    <s v="OAKLAND WEST CENTRAL"/>
    <s v="Urban"/>
    <s v="Teaching"/>
    <x v="5"/>
    <n v="11504"/>
    <n v="81"/>
    <n v="420"/>
    <m/>
    <n v="3082"/>
    <m/>
    <n v="7256"/>
    <n v="7830"/>
    <n v="1"/>
    <m/>
    <n v="345"/>
    <n v="2526"/>
    <n v="2498"/>
    <n v="2071"/>
    <n v="2616"/>
    <n v="2090"/>
    <n v="894"/>
    <n v="656"/>
    <m/>
    <n v="1391"/>
    <m/>
    <n v="2082"/>
    <n v="5432"/>
    <n v="4275"/>
    <n v="62"/>
    <n v="474"/>
    <n v="60"/>
    <n v="2702"/>
    <n v="7422"/>
    <n v="7662"/>
    <n v="3"/>
    <n v="1538"/>
    <n v="12219"/>
    <n v="1328"/>
    <n v="2"/>
    <n v="14829"/>
    <n v="258"/>
    <m/>
    <n v="275"/>
    <n v="30"/>
    <n v="12526"/>
    <n v="316"/>
    <n v="189"/>
    <n v="303"/>
    <n v="1329"/>
    <n v="1"/>
    <n v="118"/>
    <m/>
    <n v="401"/>
    <n v="338"/>
    <n v="7"/>
    <n v="243"/>
    <n v="334"/>
    <n v="84"/>
    <n v="6"/>
    <n v="283"/>
    <n v="477"/>
    <n v="10999"/>
    <n v="993"/>
    <n v="1"/>
    <n v="673"/>
    <m/>
    <n v="236"/>
    <n v="12"/>
    <m/>
    <n v="9846"/>
    <n v="3220"/>
    <m/>
    <n v="1287"/>
    <n v="317"/>
    <n v="64"/>
    <n v="40"/>
    <n v="25"/>
    <n v="288"/>
    <m/>
    <n v="13"/>
    <n v="96"/>
    <n v="522"/>
    <n v="1286"/>
    <n v="1141"/>
    <n v="20"/>
    <n v="441"/>
    <n v="24"/>
    <n v="425"/>
    <n v="678"/>
    <n v="1960"/>
    <n v="3362"/>
    <n v="366"/>
    <n v="354"/>
    <n v="198"/>
    <n v="597"/>
    <n v="336"/>
    <n v="358"/>
    <n v="1531"/>
    <n v="1332"/>
    <n v="47"/>
    <n v="216"/>
    <n v="2478"/>
    <n v="862"/>
    <n v="8"/>
    <n v="180"/>
    <n v="443"/>
    <n v="31"/>
    <n v="741"/>
    <n v="164"/>
    <n v="7131"/>
    <n v="241"/>
    <n v="644"/>
    <n v="187"/>
    <n v="238"/>
    <n v="40"/>
    <n v="27"/>
    <n v="36"/>
    <n v="41"/>
    <n v="61"/>
    <n v="1316"/>
    <m/>
    <m/>
    <n v="2"/>
    <n v="347"/>
    <n v="692"/>
    <n v="671"/>
    <n v="449"/>
    <n v="37"/>
    <n v="8"/>
    <n v="43"/>
    <n v="20"/>
    <n v="22"/>
    <n v="11843"/>
    <n v="119"/>
    <n v="705"/>
    <n v="126"/>
    <n v="5"/>
    <m/>
    <n v="112026"/>
  </r>
  <r>
    <n v="106010887"/>
    <x v="6"/>
    <x v="0"/>
    <s v="2800 BENEDICT DRIVE"/>
    <s v="SAN LEANDRO"/>
    <s v="94577"/>
    <x v="2"/>
    <x v="3"/>
    <s v="District 9"/>
    <s v="District 18"/>
    <s v="CASTRO VALLEY CENTRAL AND NORTH/OAK KNOLL/SAN LEANDRO NORTHEAST/SHEFFIELD VILLAGE/UNION CITY EAST"/>
    <s v="Urban"/>
    <s v="NA"/>
    <x v="6"/>
    <n v="500"/>
    <m/>
    <m/>
    <m/>
    <m/>
    <m/>
    <n v="226"/>
    <n v="274"/>
    <m/>
    <m/>
    <m/>
    <n v="9"/>
    <n v="20"/>
    <n v="48"/>
    <n v="91"/>
    <n v="124"/>
    <n v="125"/>
    <n v="83"/>
    <m/>
    <m/>
    <m/>
    <n v="79"/>
    <n v="84"/>
    <n v="50"/>
    <n v="1"/>
    <n v="59"/>
    <m/>
    <n v="227"/>
    <n v="500"/>
    <m/>
    <m/>
    <n v="500"/>
    <m/>
    <m/>
    <m/>
    <n v="457"/>
    <n v="43"/>
    <m/>
    <n v="467"/>
    <m/>
    <n v="9"/>
    <m/>
    <m/>
    <n v="24"/>
    <m/>
    <m/>
    <m/>
    <m/>
    <n v="68"/>
    <n v="10"/>
    <m/>
    <n v="55"/>
    <n v="39"/>
    <n v="1"/>
    <m/>
    <n v="13"/>
    <m/>
    <n v="7"/>
    <n v="307"/>
    <m/>
    <m/>
    <m/>
    <m/>
    <m/>
    <m/>
    <n v="87"/>
    <n v="275"/>
    <m/>
    <n v="137"/>
    <m/>
    <n v="1"/>
    <m/>
    <m/>
    <m/>
    <m/>
    <m/>
    <m/>
    <n v="2"/>
    <n v="12"/>
    <n v="15"/>
    <m/>
    <n v="3"/>
    <m/>
    <n v="5"/>
    <n v="14"/>
    <n v="21"/>
    <m/>
    <n v="27"/>
    <n v="3"/>
    <n v="16"/>
    <n v="320"/>
    <n v="56"/>
    <n v="6"/>
    <m/>
    <m/>
    <m/>
    <n v="10"/>
    <n v="200"/>
    <n v="53"/>
    <n v="1"/>
    <m/>
    <n v="6"/>
    <m/>
    <n v="33"/>
    <m/>
    <n v="150"/>
    <n v="3"/>
    <n v="28"/>
    <m/>
    <n v="10"/>
    <m/>
    <m/>
    <m/>
    <m/>
    <n v="6"/>
    <m/>
    <m/>
    <m/>
    <m/>
    <n v="104"/>
    <n v="15"/>
    <n v="16"/>
    <m/>
    <m/>
    <m/>
    <n v="4"/>
    <m/>
    <n v="2"/>
    <n v="339"/>
    <n v="9"/>
    <n v="9"/>
    <n v="2"/>
    <m/>
    <m/>
    <n v="20370"/>
  </r>
  <r>
    <n v="106010937"/>
    <x v="7"/>
    <x v="0"/>
    <s v="350 HAWTHORNE AVENUE"/>
    <s v="OAKLAND"/>
    <s v="94609"/>
    <x v="1"/>
    <x v="1"/>
    <s v="District 9"/>
    <s v="District 18"/>
    <s v="DIMOND/MONTCLAIR/OAKLAND EAST/OAKMORE/PIEDMONT/PIEDMONT PINES/TRESTLE GLEN"/>
    <s v="Urban"/>
    <s v="NA"/>
    <x v="7"/>
    <n v="11942"/>
    <m/>
    <n v="1220"/>
    <m/>
    <m/>
    <m/>
    <n v="6968"/>
    <n v="6194"/>
    <m/>
    <m/>
    <n v="26"/>
    <n v="457"/>
    <n v="745"/>
    <n v="1143"/>
    <n v="2158"/>
    <n v="3101"/>
    <n v="2543"/>
    <n v="2989"/>
    <m/>
    <m/>
    <m/>
    <n v="2299"/>
    <n v="5006"/>
    <n v="1197"/>
    <n v="25"/>
    <n v="378"/>
    <n v="111"/>
    <n v="4146"/>
    <n v="4375"/>
    <n v="8787"/>
    <m/>
    <n v="3256"/>
    <n v="9904"/>
    <m/>
    <n v="2"/>
    <n v="12054"/>
    <n v="1108"/>
    <m/>
    <n v="1594"/>
    <n v="27"/>
    <n v="10462"/>
    <n v="102"/>
    <n v="166"/>
    <n v="564"/>
    <m/>
    <n v="244"/>
    <n v="3"/>
    <m/>
    <n v="329"/>
    <n v="213"/>
    <m/>
    <n v="378"/>
    <n v="3194"/>
    <n v="209"/>
    <n v="16"/>
    <n v="359"/>
    <n v="27"/>
    <n v="6291"/>
    <n v="2131"/>
    <n v="4"/>
    <n v="11"/>
    <m/>
    <m/>
    <m/>
    <m/>
    <n v="3083"/>
    <n v="6858"/>
    <n v="18"/>
    <n v="2774"/>
    <n v="135"/>
    <n v="96"/>
    <n v="198"/>
    <m/>
    <m/>
    <m/>
    <n v="13"/>
    <n v="261"/>
    <n v="764"/>
    <n v="3150"/>
    <n v="1367"/>
    <n v="25"/>
    <n v="614"/>
    <n v="9"/>
    <n v="602"/>
    <n v="1749"/>
    <n v="1089"/>
    <n v="155"/>
    <n v="750"/>
    <n v="501"/>
    <n v="499"/>
    <n v="928"/>
    <n v="179"/>
    <n v="493"/>
    <n v="14"/>
    <m/>
    <m/>
    <n v="1154"/>
    <n v="1239"/>
    <n v="1305"/>
    <n v="7"/>
    <n v="213"/>
    <n v="464"/>
    <n v="116"/>
    <n v="917"/>
    <n v="131"/>
    <n v="6261"/>
    <n v="317"/>
    <n v="423"/>
    <n v="167"/>
    <n v="216"/>
    <n v="36"/>
    <n v="1"/>
    <n v="113"/>
    <n v="28"/>
    <n v="44"/>
    <n v="3"/>
    <n v="6"/>
    <m/>
    <n v="1"/>
    <n v="820"/>
    <n v="684"/>
    <n v="124"/>
    <n v="31"/>
    <n v="1"/>
    <n v="1"/>
    <n v="34"/>
    <n v="3"/>
    <n v="22"/>
    <n v="10710"/>
    <n v="81"/>
    <n v="586"/>
    <n v="42"/>
    <n v="23"/>
    <m/>
    <n v="79060"/>
  </r>
  <r>
    <n v="106010967"/>
    <x v="8"/>
    <x v="0"/>
    <s v="27200 CALAROGA AVENUE"/>
    <s v="HAYWARD"/>
    <s v="94545"/>
    <x v="1"/>
    <x v="4"/>
    <s v="District 10"/>
    <s v="District 20"/>
    <s v="SAN LEANDRO WEST/SAN LORENZO WEST/HAYWARD WEST"/>
    <s v="Urban"/>
    <s v="NA"/>
    <x v="8"/>
    <n v="6151"/>
    <m/>
    <m/>
    <m/>
    <m/>
    <m/>
    <n v="3508"/>
    <n v="2643"/>
    <m/>
    <m/>
    <n v="63"/>
    <n v="582"/>
    <n v="538"/>
    <n v="451"/>
    <n v="918"/>
    <n v="1170"/>
    <n v="850"/>
    <n v="858"/>
    <m/>
    <n v="721"/>
    <m/>
    <n v="1595"/>
    <n v="796"/>
    <n v="1904"/>
    <n v="4"/>
    <n v="260"/>
    <n v="5"/>
    <n v="1587"/>
    <n v="2095"/>
    <n v="4056"/>
    <m/>
    <n v="656"/>
    <n v="4774"/>
    <n v="721"/>
    <m/>
    <n v="5848"/>
    <n v="303"/>
    <m/>
    <n v="46"/>
    <n v="79"/>
    <n v="4440"/>
    <n v="25"/>
    <n v="186"/>
    <n v="583"/>
    <n v="717"/>
    <n v="73"/>
    <n v="2"/>
    <m/>
    <n v="225"/>
    <n v="123"/>
    <n v="1"/>
    <n v="192"/>
    <n v="951"/>
    <n v="26"/>
    <n v="18"/>
    <n v="10"/>
    <n v="72"/>
    <n v="3373"/>
    <n v="1156"/>
    <m/>
    <m/>
    <m/>
    <n v="4"/>
    <m/>
    <m/>
    <n v="3353"/>
    <n v="2112"/>
    <m/>
    <n v="601"/>
    <n v="47"/>
    <n v="16"/>
    <n v="11"/>
    <n v="9"/>
    <n v="2"/>
    <m/>
    <m/>
    <n v="65"/>
    <n v="120"/>
    <n v="959"/>
    <n v="770"/>
    <n v="6"/>
    <n v="308"/>
    <n v="3"/>
    <n v="226"/>
    <n v="408"/>
    <n v="256"/>
    <n v="45"/>
    <n v="404"/>
    <n v="87"/>
    <n v="11"/>
    <n v="662"/>
    <n v="115"/>
    <n v="233"/>
    <n v="752"/>
    <n v="721"/>
    <m/>
    <n v="274"/>
    <n v="818"/>
    <n v="619"/>
    <m/>
    <n v="123"/>
    <n v="203"/>
    <n v="1"/>
    <n v="573"/>
    <n v="15"/>
    <n v="2690"/>
    <n v="66"/>
    <n v="180"/>
    <n v="31"/>
    <n v="99"/>
    <m/>
    <m/>
    <n v="14"/>
    <n v="10"/>
    <n v="7"/>
    <n v="428"/>
    <m/>
    <m/>
    <m/>
    <n v="240"/>
    <n v="149"/>
    <n v="12"/>
    <n v="2"/>
    <n v="2"/>
    <m/>
    <n v="7"/>
    <n v="3"/>
    <n v="4"/>
    <n v="5233"/>
    <n v="101"/>
    <n v="389"/>
    <n v="7"/>
    <n v="2"/>
    <m/>
    <n v="24223"/>
  </r>
  <r>
    <n v="106010987"/>
    <x v="9"/>
    <x v="0"/>
    <s v="2000 MOWRY AVENUE"/>
    <s v="FREMONT"/>
    <s v="94538"/>
    <x v="3"/>
    <x v="1"/>
    <s v="District 10"/>
    <s v="District 20"/>
    <s v="FREMONT EAST/NILES/UNION CITY CENTRAL"/>
    <s v="Urban"/>
    <s v="NA"/>
    <x v="9"/>
    <n v="13736"/>
    <m/>
    <m/>
    <m/>
    <m/>
    <m/>
    <n v="8027"/>
    <n v="5709"/>
    <m/>
    <m/>
    <n v="84"/>
    <n v="791"/>
    <n v="1618"/>
    <n v="615"/>
    <n v="1322"/>
    <n v="2156"/>
    <n v="2461"/>
    <n v="2625"/>
    <m/>
    <n v="1974"/>
    <n v="90"/>
    <n v="5179"/>
    <n v="500"/>
    <n v="1511"/>
    <n v="21"/>
    <n v="1713"/>
    <n v="578"/>
    <n v="4234"/>
    <n v="6099"/>
    <n v="7637"/>
    <m/>
    <n v="2974"/>
    <n v="8902"/>
    <n v="1855"/>
    <n v="5"/>
    <n v="12761"/>
    <n v="975"/>
    <m/>
    <n v="5"/>
    <n v="3"/>
    <n v="11339"/>
    <n v="45"/>
    <n v="100"/>
    <n v="385"/>
    <n v="1856"/>
    <n v="1"/>
    <n v="2"/>
    <m/>
    <n v="152"/>
    <m/>
    <n v="3"/>
    <n v="285"/>
    <n v="3332"/>
    <n v="117"/>
    <n v="29"/>
    <n v="75"/>
    <n v="5"/>
    <n v="7997"/>
    <n v="1735"/>
    <n v="1"/>
    <n v="2"/>
    <m/>
    <n v="3"/>
    <m/>
    <m/>
    <n v="1846"/>
    <n v="6030"/>
    <n v="113"/>
    <n v="5408"/>
    <n v="229"/>
    <n v="78"/>
    <n v="32"/>
    <m/>
    <m/>
    <m/>
    <n v="11"/>
    <n v="81"/>
    <n v="381"/>
    <n v="1741"/>
    <n v="1239"/>
    <n v="16"/>
    <n v="421"/>
    <n v="8"/>
    <n v="461"/>
    <n v="863"/>
    <n v="847"/>
    <n v="75"/>
    <n v="1765"/>
    <n v="213"/>
    <n v="33"/>
    <n v="1023"/>
    <n v="267"/>
    <n v="425"/>
    <n v="1923"/>
    <n v="1856"/>
    <n v="87"/>
    <n v="560"/>
    <n v="2620"/>
    <n v="1021"/>
    <n v="8"/>
    <n v="66"/>
    <n v="266"/>
    <n v="33"/>
    <n v="2060"/>
    <n v="127"/>
    <n v="4037"/>
    <n v="215"/>
    <n v="213"/>
    <n v="101"/>
    <n v="376"/>
    <n v="18"/>
    <n v="1"/>
    <n v="84"/>
    <n v="82"/>
    <n v="75"/>
    <n v="1773"/>
    <m/>
    <m/>
    <m/>
    <n v="385"/>
    <n v="520"/>
    <n v="25"/>
    <n v="4"/>
    <n v="9"/>
    <n v="1"/>
    <n v="10"/>
    <n v="2"/>
    <n v="1"/>
    <n v="12227"/>
    <n v="44"/>
    <n v="469"/>
    <n v="37"/>
    <n v="1"/>
    <n v="1"/>
    <n v="61378"/>
  </r>
  <r>
    <n v="106013619"/>
    <x v="10"/>
    <x v="0"/>
    <s v="13855 EAST 14TH STREET"/>
    <s v="SAN LEANDRO"/>
    <s v="94578"/>
    <x v="0"/>
    <x v="3"/>
    <s v="District 9"/>
    <s v="District 18"/>
    <s v="ASHLAND/BROOKFIELD VILLAGE/CASTRO VALLEY SOUTH/ELMHURST/HAYWARD NORTHEAST/SAN LEANDRO NORTH CENTRAL/"/>
    <s v="Urban"/>
    <s v="NA"/>
    <x v="10"/>
    <n v="3186"/>
    <m/>
    <m/>
    <m/>
    <m/>
    <m/>
    <n v="1611"/>
    <n v="1575"/>
    <m/>
    <m/>
    <n v="14"/>
    <n v="195"/>
    <n v="245"/>
    <n v="333"/>
    <n v="695"/>
    <n v="678"/>
    <n v="465"/>
    <n v="561"/>
    <m/>
    <m/>
    <m/>
    <n v="397"/>
    <n v="1325"/>
    <n v="169"/>
    <n v="12"/>
    <n v="436"/>
    <n v="2"/>
    <n v="845"/>
    <n v="366"/>
    <n v="2820"/>
    <m/>
    <n v="251"/>
    <n v="2933"/>
    <n v="2"/>
    <m/>
    <n v="3008"/>
    <n v="177"/>
    <n v="1"/>
    <n v="65"/>
    <n v="33"/>
    <n v="2987"/>
    <n v="9"/>
    <m/>
    <n v="90"/>
    <m/>
    <n v="2"/>
    <m/>
    <m/>
    <n v="99"/>
    <n v="109"/>
    <n v="1"/>
    <n v="83"/>
    <n v="367"/>
    <n v="35"/>
    <n v="22"/>
    <n v="34"/>
    <n v="2"/>
    <n v="1814"/>
    <n v="614"/>
    <m/>
    <n v="5"/>
    <m/>
    <n v="1"/>
    <m/>
    <m/>
    <n v="1256"/>
    <n v="1507"/>
    <n v="155"/>
    <n v="174"/>
    <n v="58"/>
    <n v="11"/>
    <n v="23"/>
    <n v="2"/>
    <m/>
    <m/>
    <n v="1"/>
    <n v="70"/>
    <n v="67"/>
    <n v="594"/>
    <n v="455"/>
    <n v="2"/>
    <n v="260"/>
    <n v="1"/>
    <n v="219"/>
    <n v="356"/>
    <n v="286"/>
    <n v="54"/>
    <n v="85"/>
    <n v="42"/>
    <n v="4"/>
    <n v="483"/>
    <n v="146"/>
    <n v="60"/>
    <n v="1"/>
    <m/>
    <m/>
    <n v="95"/>
    <n v="477"/>
    <n v="279"/>
    <n v="1"/>
    <n v="1"/>
    <n v="121"/>
    <n v="4"/>
    <n v="126"/>
    <n v="8"/>
    <n v="1580"/>
    <n v="66"/>
    <n v="112"/>
    <n v="36"/>
    <n v="248"/>
    <n v="4"/>
    <m/>
    <n v="22"/>
    <m/>
    <n v="6"/>
    <m/>
    <m/>
    <m/>
    <m/>
    <n v="255"/>
    <n v="102"/>
    <n v="7"/>
    <n v="13"/>
    <n v="2"/>
    <m/>
    <n v="7"/>
    <n v="2"/>
    <n v="5"/>
    <n v="2529"/>
    <n v="44"/>
    <n v="214"/>
    <n v="6"/>
    <m/>
    <m/>
    <n v="12876"/>
  </r>
  <r>
    <n v="106013687"/>
    <x v="11"/>
    <x v="0"/>
    <s v="3012 SUMMIT STREET"/>
    <s v="OAKLAND"/>
    <s v="94609"/>
    <x v="1"/>
    <x v="5"/>
    <s v="District 9"/>
    <s v="District 18"/>
    <s v="DIMOND/MONTCLAIR/OAKLAND EAST/OAKMORE/PIEDMONT/PIEDMONT PINES/TRESTLE GLEN"/>
    <s v="Urban"/>
    <s v="NA"/>
    <x v="11"/>
    <m/>
    <m/>
    <m/>
    <n v="444"/>
    <m/>
    <m/>
    <n v="168"/>
    <n v="276"/>
    <m/>
    <m/>
    <n v="7"/>
    <n v="98"/>
    <n v="95"/>
    <n v="86"/>
    <n v="101"/>
    <n v="47"/>
    <n v="9"/>
    <n v="1"/>
    <m/>
    <m/>
    <m/>
    <n v="18"/>
    <n v="33"/>
    <n v="53"/>
    <n v="1"/>
    <n v="14"/>
    <n v="29"/>
    <n v="296"/>
    <n v="444"/>
    <m/>
    <m/>
    <n v="382"/>
    <n v="62"/>
    <m/>
    <m/>
    <n v="444"/>
    <m/>
    <m/>
    <n v="22"/>
    <m/>
    <n v="416"/>
    <n v="5"/>
    <n v="1"/>
    <m/>
    <m/>
    <m/>
    <m/>
    <m/>
    <n v="14"/>
    <n v="34"/>
    <m/>
    <m/>
    <m/>
    <m/>
    <n v="1"/>
    <n v="1"/>
    <m/>
    <n v="392"/>
    <m/>
    <m/>
    <n v="2"/>
    <m/>
    <m/>
    <m/>
    <m/>
    <n v="8"/>
    <n v="10"/>
    <n v="1"/>
    <n v="375"/>
    <n v="43"/>
    <n v="1"/>
    <n v="6"/>
    <m/>
    <m/>
    <m/>
    <m/>
    <m/>
    <m/>
    <m/>
    <m/>
    <m/>
    <m/>
    <m/>
    <m/>
    <m/>
    <m/>
    <n v="443"/>
    <m/>
    <m/>
    <m/>
    <m/>
    <m/>
    <m/>
    <n v="1"/>
    <m/>
    <m/>
    <m/>
    <n v="352"/>
    <m/>
    <m/>
    <m/>
    <m/>
    <m/>
    <m/>
    <m/>
    <n v="91"/>
    <m/>
    <m/>
    <n v="1"/>
    <m/>
    <m/>
    <m/>
    <m/>
    <m/>
    <m/>
    <m/>
    <m/>
    <m/>
    <m/>
    <m/>
    <n v="6"/>
    <n v="1"/>
    <n v="1"/>
    <m/>
    <m/>
    <m/>
    <m/>
    <n v="1"/>
    <n v="410"/>
    <n v="6"/>
    <n v="15"/>
    <n v="4"/>
    <m/>
    <m/>
    <n v="6574"/>
  </r>
  <r>
    <n v="106014034"/>
    <x v="12"/>
    <x v="0"/>
    <s v="39001 SUNDALE DRIVE"/>
    <s v="FREMONT"/>
    <s v="94538"/>
    <x v="2"/>
    <x v="0"/>
    <s v="District 10"/>
    <s v="District 25"/>
    <s v="CENTERVILLE/FREMONT WEST/IRVINGTON/NEWARK EAST CENTRAL"/>
    <s v="Urban"/>
    <s v="NA"/>
    <x v="12"/>
    <m/>
    <m/>
    <m/>
    <m/>
    <n v="5739"/>
    <m/>
    <n v="3013"/>
    <n v="2726"/>
    <m/>
    <m/>
    <n v="2239"/>
    <n v="1151"/>
    <n v="661"/>
    <n v="596"/>
    <n v="599"/>
    <n v="344"/>
    <n v="114"/>
    <n v="23"/>
    <m/>
    <m/>
    <n v="12"/>
    <n v="684"/>
    <n v="407"/>
    <n v="1089"/>
    <n v="8"/>
    <n v="23"/>
    <m/>
    <n v="3528"/>
    <n v="5739"/>
    <m/>
    <m/>
    <m/>
    <n v="5732"/>
    <m/>
    <n v="7"/>
    <n v="5739"/>
    <m/>
    <m/>
    <m/>
    <m/>
    <n v="5403"/>
    <m/>
    <n v="327"/>
    <n v="1"/>
    <m/>
    <n v="6"/>
    <n v="2"/>
    <m/>
    <m/>
    <n v="89"/>
    <n v="16"/>
    <m/>
    <n v="15"/>
    <m/>
    <m/>
    <m/>
    <n v="17"/>
    <n v="4834"/>
    <m/>
    <m/>
    <n v="752"/>
    <m/>
    <m/>
    <n v="16"/>
    <m/>
    <n v="868"/>
    <n v="676"/>
    <m/>
    <n v="3892"/>
    <n v="4"/>
    <m/>
    <n v="264"/>
    <n v="2"/>
    <n v="12"/>
    <n v="21"/>
    <m/>
    <m/>
    <m/>
    <m/>
    <m/>
    <m/>
    <m/>
    <m/>
    <m/>
    <m/>
    <m/>
    <n v="5737"/>
    <m/>
    <n v="1"/>
    <m/>
    <m/>
    <m/>
    <n v="1"/>
    <m/>
    <m/>
    <m/>
    <m/>
    <n v="9"/>
    <m/>
    <m/>
    <m/>
    <m/>
    <m/>
    <m/>
    <m/>
    <n v="5730"/>
    <m/>
    <m/>
    <m/>
    <m/>
    <m/>
    <m/>
    <m/>
    <m/>
    <m/>
    <m/>
    <m/>
    <m/>
    <m/>
    <m/>
    <n v="3"/>
    <n v="1"/>
    <n v="1"/>
    <n v="51"/>
    <n v="1"/>
    <m/>
    <m/>
    <m/>
    <n v="5657"/>
    <n v="2"/>
    <n v="22"/>
    <n v="1"/>
    <m/>
    <m/>
    <n v="41183"/>
  </r>
  <r>
    <n v="106014050"/>
    <x v="13"/>
    <x v="0"/>
    <s v="5555 WEST LAS POSITAS BLVD."/>
    <s v="PLEASANTON"/>
    <s v="94588"/>
    <x v="1"/>
    <x v="2"/>
    <s v="District 7"/>
    <s v="District 16"/>
    <s v="DUBLIN/PLEASANTON/SANTA RITA/SUNOL"/>
    <s v="Urban"/>
    <s v="NA"/>
    <x v="13"/>
    <n v="8695"/>
    <n v="479"/>
    <m/>
    <m/>
    <n v="156"/>
    <m/>
    <n v="5566"/>
    <n v="3764"/>
    <m/>
    <m/>
    <n v="82"/>
    <n v="631"/>
    <n v="1318"/>
    <n v="587"/>
    <n v="944"/>
    <n v="1258"/>
    <n v="1419"/>
    <n v="1584"/>
    <m/>
    <n v="1463"/>
    <n v="44"/>
    <n v="1641"/>
    <n v="437"/>
    <n v="824"/>
    <n v="10"/>
    <n v="733"/>
    <n v="241"/>
    <n v="5444"/>
    <n v="5278"/>
    <n v="4051"/>
    <n v="1"/>
    <n v="3347"/>
    <n v="4591"/>
    <n v="1392"/>
    <m/>
    <n v="8968"/>
    <n v="362"/>
    <m/>
    <n v="489"/>
    <n v="18"/>
    <n v="7022"/>
    <n v="7"/>
    <n v="69"/>
    <n v="294"/>
    <n v="1392"/>
    <n v="3"/>
    <n v="36"/>
    <m/>
    <n v="293"/>
    <n v="57"/>
    <n v="1"/>
    <n v="183"/>
    <n v="1101"/>
    <n v="114"/>
    <n v="36"/>
    <n v="13"/>
    <n v="4"/>
    <n v="6253"/>
    <n v="1239"/>
    <m/>
    <m/>
    <m/>
    <n v="34"/>
    <n v="2"/>
    <m/>
    <n v="1596"/>
    <n v="3486"/>
    <n v="90"/>
    <n v="3498"/>
    <n v="48"/>
    <n v="186"/>
    <n v="385"/>
    <m/>
    <m/>
    <n v="41"/>
    <n v="3"/>
    <n v="34"/>
    <n v="323"/>
    <n v="964"/>
    <n v="797"/>
    <n v="5"/>
    <n v="320"/>
    <n v="4"/>
    <n v="448"/>
    <n v="630"/>
    <n v="521"/>
    <n v="209"/>
    <n v="877"/>
    <n v="131"/>
    <n v="156"/>
    <n v="681"/>
    <n v="134"/>
    <n v="242"/>
    <n v="1414"/>
    <n v="1391"/>
    <n v="46"/>
    <n v="234"/>
    <n v="2485"/>
    <n v="690"/>
    <n v="1"/>
    <n v="166"/>
    <n v="198"/>
    <n v="22"/>
    <n v="991"/>
    <n v="76"/>
    <n v="2562"/>
    <n v="165"/>
    <n v="153"/>
    <n v="79"/>
    <n v="122"/>
    <n v="4"/>
    <m/>
    <n v="28"/>
    <n v="10"/>
    <n v="7"/>
    <n v="1337"/>
    <m/>
    <m/>
    <m/>
    <n v="77"/>
    <n v="258"/>
    <n v="29"/>
    <n v="2"/>
    <n v="3"/>
    <n v="1"/>
    <n v="16"/>
    <n v="1"/>
    <n v="8"/>
    <n v="8498"/>
    <n v="26"/>
    <n v="383"/>
    <n v="27"/>
    <n v="1"/>
    <m/>
    <n v="42063"/>
  </r>
  <r>
    <n v="106014132"/>
    <x v="14"/>
    <x v="0"/>
    <s v="39400 PASEO PADRE PARKWAY"/>
    <s v="FREMONT"/>
    <s v="94538"/>
    <x v="1"/>
    <x v="0"/>
    <s v="District 10"/>
    <s v="District 25"/>
    <s v="FREMONT EAST/NILES/UNION CITY CENTRAL"/>
    <s v="Urban"/>
    <s v="NA"/>
    <x v="14"/>
    <n v="3531"/>
    <m/>
    <m/>
    <m/>
    <m/>
    <m/>
    <n v="1907"/>
    <n v="1624"/>
    <m/>
    <m/>
    <n v="25"/>
    <n v="109"/>
    <n v="222"/>
    <n v="376"/>
    <n v="489"/>
    <n v="646"/>
    <n v="727"/>
    <n v="937"/>
    <m/>
    <m/>
    <m/>
    <n v="758"/>
    <n v="238"/>
    <n v="568"/>
    <n v="18"/>
    <n v="33"/>
    <n v="4"/>
    <n v="1912"/>
    <n v="744"/>
    <n v="2787"/>
    <m/>
    <n v="612"/>
    <n v="2919"/>
    <m/>
    <m/>
    <n v="2965"/>
    <n v="566"/>
    <m/>
    <n v="73"/>
    <m/>
    <n v="3142"/>
    <m/>
    <n v="150"/>
    <n v="116"/>
    <m/>
    <n v="50"/>
    <m/>
    <m/>
    <n v="148"/>
    <n v="24"/>
    <m/>
    <n v="145"/>
    <n v="935"/>
    <n v="98"/>
    <n v="9"/>
    <n v="20"/>
    <m/>
    <n v="1682"/>
    <n v="451"/>
    <n v="2"/>
    <n v="16"/>
    <m/>
    <n v="1"/>
    <m/>
    <m/>
    <n v="156"/>
    <n v="2062"/>
    <m/>
    <n v="1264"/>
    <n v="35"/>
    <n v="9"/>
    <n v="5"/>
    <m/>
    <m/>
    <m/>
    <n v="3"/>
    <n v="44"/>
    <n v="130"/>
    <n v="573"/>
    <n v="497"/>
    <n v="1"/>
    <n v="434"/>
    <n v="2"/>
    <n v="207"/>
    <n v="619"/>
    <n v="317"/>
    <n v="25"/>
    <n v="108"/>
    <n v="38"/>
    <n v="18"/>
    <n v="334"/>
    <n v="94"/>
    <n v="68"/>
    <n v="19"/>
    <m/>
    <m/>
    <n v="92"/>
    <n v="502"/>
    <n v="653"/>
    <n v="2"/>
    <n v="25"/>
    <n v="139"/>
    <n v="10"/>
    <n v="256"/>
    <n v="22"/>
    <n v="1412"/>
    <n v="39"/>
    <n v="89"/>
    <n v="125"/>
    <n v="59"/>
    <n v="16"/>
    <m/>
    <n v="66"/>
    <n v="12"/>
    <n v="6"/>
    <n v="3"/>
    <n v="2"/>
    <n v="1"/>
    <m/>
    <n v="182"/>
    <n v="179"/>
    <n v="19"/>
    <n v="2"/>
    <n v="3"/>
    <m/>
    <n v="10"/>
    <m/>
    <n v="20"/>
    <n v="2697"/>
    <n v="187"/>
    <n v="219"/>
    <n v="13"/>
    <m/>
    <m/>
    <n v="13347"/>
  </r>
  <r>
    <n v="106014207"/>
    <x v="15"/>
    <x v="0"/>
    <s v="2633 EAST 27TH STREET"/>
    <s v="OAKLAND"/>
    <s v="94601"/>
    <x v="2"/>
    <x v="5"/>
    <s v="District 9"/>
    <s v="District 18"/>
    <s v="OAKLAND WEST CENTRAL"/>
    <s v="Urban"/>
    <s v="NA"/>
    <x v="15"/>
    <m/>
    <m/>
    <m/>
    <m/>
    <n v="1407"/>
    <m/>
    <n v="804"/>
    <n v="603"/>
    <m/>
    <m/>
    <n v="108"/>
    <n v="438"/>
    <n v="259"/>
    <n v="206"/>
    <n v="208"/>
    <n v="131"/>
    <n v="45"/>
    <n v="12"/>
    <m/>
    <m/>
    <m/>
    <n v="84"/>
    <n v="171"/>
    <n v="216"/>
    <n v="7"/>
    <n v="142"/>
    <n v="18"/>
    <n v="769"/>
    <n v="1407"/>
    <m/>
    <m/>
    <m/>
    <n v="1407"/>
    <m/>
    <m/>
    <n v="1407"/>
    <m/>
    <m/>
    <m/>
    <m/>
    <n v="38"/>
    <n v="1"/>
    <m/>
    <m/>
    <m/>
    <n v="1368"/>
    <m/>
    <m/>
    <n v="11"/>
    <n v="68"/>
    <m/>
    <m/>
    <m/>
    <m/>
    <n v="1"/>
    <m/>
    <n v="1"/>
    <n v="1257"/>
    <m/>
    <m/>
    <n v="62"/>
    <m/>
    <n v="3"/>
    <n v="4"/>
    <m/>
    <n v="52"/>
    <n v="306"/>
    <n v="15"/>
    <n v="1033"/>
    <n v="1"/>
    <m/>
    <m/>
    <m/>
    <m/>
    <m/>
    <m/>
    <m/>
    <m/>
    <m/>
    <m/>
    <m/>
    <m/>
    <m/>
    <m/>
    <m/>
    <m/>
    <n v="1404"/>
    <m/>
    <m/>
    <m/>
    <m/>
    <m/>
    <n v="2"/>
    <n v="1"/>
    <m/>
    <m/>
    <m/>
    <m/>
    <m/>
    <m/>
    <m/>
    <m/>
    <m/>
    <m/>
    <m/>
    <n v="1407"/>
    <m/>
    <m/>
    <m/>
    <m/>
    <m/>
    <m/>
    <m/>
    <m/>
    <m/>
    <m/>
    <m/>
    <m/>
    <m/>
    <m/>
    <m/>
    <m/>
    <m/>
    <m/>
    <m/>
    <m/>
    <m/>
    <m/>
    <n v="1407"/>
    <m/>
    <m/>
    <m/>
    <m/>
    <m/>
    <n v="8260"/>
  </r>
  <r>
    <n v="106014226"/>
    <x v="16"/>
    <x v="0"/>
    <s v="2050 FAIRMONT DRIVE"/>
    <s v="SAN LEANDRO"/>
    <s v="94578"/>
    <x v="2"/>
    <x v="5"/>
    <s v="District 10"/>
    <s v="District 20"/>
    <s v="CASTRO VALLEY CENTRAL AND NORTH/OAK KNOLL/SAN LEANDRO NORTHEAST/SHEFFIELD VILLAGE/UNION CITY EAST"/>
    <s v="Urban"/>
    <s v="NA"/>
    <x v="16"/>
    <m/>
    <m/>
    <m/>
    <m/>
    <n v="523"/>
    <m/>
    <n v="330"/>
    <n v="193"/>
    <m/>
    <m/>
    <n v="523"/>
    <m/>
    <m/>
    <m/>
    <m/>
    <m/>
    <m/>
    <m/>
    <m/>
    <m/>
    <m/>
    <n v="10"/>
    <n v="142"/>
    <n v="170"/>
    <n v="1"/>
    <n v="62"/>
    <n v="9"/>
    <n v="129"/>
    <n v="523"/>
    <m/>
    <m/>
    <m/>
    <n v="523"/>
    <m/>
    <m/>
    <n v="523"/>
    <m/>
    <m/>
    <n v="1"/>
    <m/>
    <n v="509"/>
    <m/>
    <m/>
    <m/>
    <m/>
    <n v="2"/>
    <n v="11"/>
    <m/>
    <m/>
    <n v="6"/>
    <m/>
    <m/>
    <m/>
    <m/>
    <n v="1"/>
    <m/>
    <n v="24"/>
    <n v="474"/>
    <m/>
    <m/>
    <n v="11"/>
    <m/>
    <n v="7"/>
    <m/>
    <m/>
    <n v="9"/>
    <m/>
    <n v="9"/>
    <n v="120"/>
    <m/>
    <m/>
    <m/>
    <m/>
    <n v="384"/>
    <n v="1"/>
    <m/>
    <m/>
    <m/>
    <m/>
    <m/>
    <m/>
    <m/>
    <m/>
    <m/>
    <m/>
    <m/>
    <n v="523"/>
    <m/>
    <m/>
    <m/>
    <m/>
    <m/>
    <m/>
    <m/>
    <m/>
    <m/>
    <m/>
    <m/>
    <m/>
    <m/>
    <m/>
    <m/>
    <m/>
    <m/>
    <m/>
    <n v="523"/>
    <m/>
    <m/>
    <m/>
    <m/>
    <m/>
    <m/>
    <m/>
    <m/>
    <m/>
    <m/>
    <m/>
    <m/>
    <m/>
    <m/>
    <m/>
    <m/>
    <m/>
    <m/>
    <m/>
    <m/>
    <m/>
    <m/>
    <n v="523"/>
    <m/>
    <m/>
    <m/>
    <m/>
    <m/>
    <n v="3723"/>
  </r>
  <r>
    <n v="106014233"/>
    <x v="17"/>
    <x v="0"/>
    <s v="20103 LAKE CHABOT RD"/>
    <s v="CASTRO VALLEY"/>
    <s v="94546"/>
    <x v="1"/>
    <x v="0"/>
    <s v="District 10"/>
    <s v="District 20"/>
    <s v="CASTRO VALLEY CENTRAL AND NORTH/OAK KNOLL/SAN LEANDRO NORTHEAST/SHEFFIELD VILLAGE/UNION CITY EAST"/>
    <s v="Urban"/>
    <s v="NA"/>
    <x v="17"/>
    <n v="9262"/>
    <m/>
    <m/>
    <m/>
    <m/>
    <m/>
    <n v="5116"/>
    <n v="4146"/>
    <m/>
    <m/>
    <n v="108"/>
    <n v="820"/>
    <n v="955"/>
    <n v="702"/>
    <n v="1213"/>
    <n v="1516"/>
    <n v="1213"/>
    <n v="1697"/>
    <n v="1"/>
    <n v="1037"/>
    <m/>
    <n v="1416"/>
    <n v="1187"/>
    <n v="2040"/>
    <n v="17"/>
    <n v="240"/>
    <n v="87"/>
    <n v="4275"/>
    <n v="3001"/>
    <n v="6261"/>
    <m/>
    <n v="1223"/>
    <n v="7010"/>
    <n v="1026"/>
    <n v="3"/>
    <n v="8614"/>
    <n v="648"/>
    <m/>
    <n v="210"/>
    <n v="8"/>
    <n v="7214"/>
    <n v="50"/>
    <n v="175"/>
    <n v="429"/>
    <n v="1020"/>
    <n v="144"/>
    <n v="12"/>
    <m/>
    <n v="451"/>
    <n v="111"/>
    <n v="2"/>
    <n v="265"/>
    <n v="1118"/>
    <n v="229"/>
    <n v="36"/>
    <n v="334"/>
    <n v="18"/>
    <n v="5122"/>
    <n v="1566"/>
    <n v="2"/>
    <n v="7"/>
    <m/>
    <n v="1"/>
    <m/>
    <m/>
    <n v="2405"/>
    <n v="3599"/>
    <n v="11"/>
    <n v="2880"/>
    <n v="181"/>
    <n v="65"/>
    <n v="121"/>
    <m/>
    <m/>
    <m/>
    <n v="6"/>
    <n v="93"/>
    <n v="337"/>
    <n v="1254"/>
    <n v="790"/>
    <n v="7"/>
    <n v="295"/>
    <n v="5"/>
    <n v="331"/>
    <n v="1058"/>
    <n v="1340"/>
    <n v="87"/>
    <n v="464"/>
    <n v="226"/>
    <n v="24"/>
    <n v="490"/>
    <n v="142"/>
    <n v="220"/>
    <n v="1055"/>
    <n v="1026"/>
    <n v="12"/>
    <n v="280"/>
    <n v="589"/>
    <n v="668"/>
    <n v="5"/>
    <n v="58"/>
    <n v="310"/>
    <n v="46"/>
    <n v="794"/>
    <n v="266"/>
    <n v="4041"/>
    <n v="249"/>
    <n v="286"/>
    <n v="118"/>
    <n v="306"/>
    <n v="8"/>
    <n v="9"/>
    <n v="97"/>
    <n v="92"/>
    <n v="20"/>
    <n v="1019"/>
    <n v="1"/>
    <m/>
    <m/>
    <n v="373"/>
    <n v="708"/>
    <n v="389"/>
    <n v="67"/>
    <n v="23"/>
    <n v="1"/>
    <n v="14"/>
    <n v="4"/>
    <n v="4"/>
    <n v="7165"/>
    <n v="41"/>
    <n v="409"/>
    <n v="57"/>
    <n v="7"/>
    <m/>
    <n v="44718"/>
  </r>
  <r>
    <n v="106014326"/>
    <x v="18"/>
    <x v="0"/>
    <s v="275 W. MACARTHUR BLVD."/>
    <s v="OAKLAND"/>
    <s v="94611"/>
    <x v="1"/>
    <x v="1"/>
    <s v="District 9"/>
    <s v="District 15"/>
    <s v="DIMOND/MONTCLAIR/OAKLAND EAST/OAKMORE/PIEDMONT/PIEDMONT PINES/TRESTLE GLEN"/>
    <s v="Urban"/>
    <s v="NA"/>
    <x v="18"/>
    <n v="23029"/>
    <m/>
    <m/>
    <m/>
    <m/>
    <m/>
    <n v="13465"/>
    <n v="9564"/>
    <m/>
    <m/>
    <n v="1016"/>
    <n v="1432"/>
    <n v="2797"/>
    <n v="1506"/>
    <n v="2325"/>
    <n v="3259"/>
    <n v="2966"/>
    <n v="3330"/>
    <n v="2"/>
    <n v="3442"/>
    <n v="954"/>
    <n v="3425"/>
    <n v="6011"/>
    <n v="3702"/>
    <n v="64"/>
    <n v="631"/>
    <n v="282"/>
    <n v="8914"/>
    <n v="12432"/>
    <n v="10597"/>
    <m/>
    <n v="4353"/>
    <n v="15763"/>
    <n v="2907"/>
    <n v="6"/>
    <n v="21200"/>
    <n v="1829"/>
    <m/>
    <n v="1180"/>
    <n v="1"/>
    <n v="17976"/>
    <n v="156"/>
    <n v="157"/>
    <n v="248"/>
    <n v="2893"/>
    <n v="418"/>
    <m/>
    <m/>
    <n v="645"/>
    <n v="138"/>
    <n v="1"/>
    <n v="471"/>
    <n v="2926"/>
    <n v="327"/>
    <n v="64"/>
    <n v="124"/>
    <n v="17"/>
    <n v="16472"/>
    <n v="1762"/>
    <n v="5"/>
    <n v="58"/>
    <m/>
    <n v="3"/>
    <n v="11"/>
    <n v="5"/>
    <n v="2579"/>
    <n v="8197"/>
    <m/>
    <n v="11756"/>
    <n v="355"/>
    <n v="31"/>
    <n v="111"/>
    <m/>
    <m/>
    <m/>
    <n v="237"/>
    <n v="248"/>
    <n v="1280"/>
    <n v="2717"/>
    <n v="1945"/>
    <n v="20"/>
    <n v="1005"/>
    <n v="22"/>
    <n v="572"/>
    <n v="2283"/>
    <n v="1476"/>
    <n v="186"/>
    <n v="1558"/>
    <n v="467"/>
    <n v="439"/>
    <n v="1425"/>
    <n v="356"/>
    <n v="666"/>
    <n v="3056"/>
    <n v="2903"/>
    <n v="168"/>
    <n v="320"/>
    <n v="5283"/>
    <n v="2065"/>
    <n v="9"/>
    <n v="209"/>
    <n v="684"/>
    <n v="119"/>
    <n v="1925"/>
    <n v="588"/>
    <n v="5777"/>
    <n v="593"/>
    <n v="533"/>
    <n v="357"/>
    <n v="270"/>
    <n v="18"/>
    <n v="6"/>
    <n v="719"/>
    <n v="564"/>
    <n v="118"/>
    <n v="2809"/>
    <n v="3"/>
    <n v="59"/>
    <n v="1"/>
    <n v="820"/>
    <n v="814"/>
    <n v="197"/>
    <n v="33"/>
    <n v="5"/>
    <n v="1"/>
    <n v="18"/>
    <n v="10"/>
    <n v="22"/>
    <n v="19709"/>
    <n v="334"/>
    <n v="943"/>
    <n v="91"/>
    <n v="32"/>
    <m/>
    <n v="92153"/>
  </r>
  <r>
    <n v="106014337"/>
    <x v="19"/>
    <x v="0"/>
    <s v="2500 MERCED STREET"/>
    <s v="SAN LEANDRO"/>
    <s v="94577"/>
    <x v="1"/>
    <x v="4"/>
    <s v="District 9"/>
    <s v="District 18"/>
    <s v="SAN LEANDRO WEST/SAN LORENZO WEST/HAYWARD WEST"/>
    <s v="Urban"/>
    <s v="NA"/>
    <x v="19"/>
    <n v="15046"/>
    <m/>
    <m/>
    <m/>
    <m/>
    <m/>
    <n v="9562"/>
    <n v="5482"/>
    <n v="2"/>
    <m/>
    <n v="98"/>
    <n v="1662"/>
    <n v="2587"/>
    <n v="676"/>
    <n v="1130"/>
    <n v="1789"/>
    <n v="1536"/>
    <n v="1706"/>
    <n v="6"/>
    <n v="3856"/>
    <m/>
    <n v="4610"/>
    <n v="1943"/>
    <n v="3478"/>
    <n v="28"/>
    <n v="171"/>
    <n v="135"/>
    <n v="4681"/>
    <n v="10270"/>
    <n v="4776"/>
    <m/>
    <n v="2633"/>
    <n v="8647"/>
    <n v="3766"/>
    <m/>
    <n v="14114"/>
    <n v="932"/>
    <m/>
    <n v="233"/>
    <m/>
    <n v="10105"/>
    <n v="55"/>
    <n v="207"/>
    <n v="534"/>
    <n v="3768"/>
    <n v="144"/>
    <m/>
    <m/>
    <n v="238"/>
    <n v="43"/>
    <m/>
    <n v="302"/>
    <n v="3242"/>
    <n v="138"/>
    <n v="21"/>
    <n v="35"/>
    <n v="7"/>
    <n v="9757"/>
    <n v="1248"/>
    <n v="2"/>
    <n v="11"/>
    <m/>
    <m/>
    <n v="1"/>
    <n v="1"/>
    <n v="1014"/>
    <n v="4378"/>
    <m/>
    <n v="9495"/>
    <n v="141"/>
    <n v="13"/>
    <n v="5"/>
    <m/>
    <m/>
    <m/>
    <n v="4"/>
    <n v="61"/>
    <n v="197"/>
    <n v="1087"/>
    <n v="746"/>
    <m/>
    <n v="221"/>
    <n v="2"/>
    <n v="336"/>
    <n v="1213"/>
    <n v="663"/>
    <n v="53"/>
    <n v="1636"/>
    <n v="110"/>
    <n v="61"/>
    <n v="570"/>
    <n v="110"/>
    <n v="176"/>
    <n v="3941"/>
    <n v="3768"/>
    <n v="91"/>
    <n v="191"/>
    <n v="3949"/>
    <n v="671"/>
    <n v="2"/>
    <n v="82"/>
    <n v="349"/>
    <n v="22"/>
    <n v="1992"/>
    <n v="48"/>
    <n v="2493"/>
    <n v="130"/>
    <n v="197"/>
    <n v="265"/>
    <n v="286"/>
    <n v="4"/>
    <n v="1"/>
    <n v="63"/>
    <n v="921"/>
    <n v="38"/>
    <n v="3341"/>
    <m/>
    <n v="1"/>
    <m/>
    <n v="444"/>
    <n v="328"/>
    <n v="56"/>
    <n v="10"/>
    <n v="1"/>
    <m/>
    <n v="40"/>
    <m/>
    <n v="9"/>
    <n v="13452"/>
    <n v="123"/>
    <n v="540"/>
    <n v="35"/>
    <n v="8"/>
    <m/>
    <n v="47059"/>
  </r>
  <r>
    <n v="106034002"/>
    <x v="20"/>
    <x v="1"/>
    <s v="200 MISSION BLVD"/>
    <s v="JACKSON"/>
    <s v="95642"/>
    <x v="1"/>
    <x v="3"/>
    <s v="District 8"/>
    <s v="District 5"/>
    <s v="IONE/JACKSON/PINE GROVE/SUTTER CREEK"/>
    <s v="Rural"/>
    <s v="Small/Rural"/>
    <x v="20"/>
    <n v="2636"/>
    <m/>
    <m/>
    <m/>
    <m/>
    <m/>
    <n v="1499"/>
    <n v="1137"/>
    <m/>
    <m/>
    <n v="35"/>
    <n v="232"/>
    <n v="198"/>
    <n v="131"/>
    <n v="331"/>
    <n v="465"/>
    <n v="423"/>
    <n v="522"/>
    <m/>
    <n v="297"/>
    <n v="2"/>
    <n v="26"/>
    <n v="7"/>
    <n v="152"/>
    <n v="17"/>
    <n v="16"/>
    <n v="57"/>
    <n v="2361"/>
    <n v="776"/>
    <n v="1860"/>
    <m/>
    <n v="341"/>
    <n v="2001"/>
    <n v="292"/>
    <n v="2"/>
    <n v="2461"/>
    <n v="175"/>
    <m/>
    <n v="11"/>
    <n v="5"/>
    <n v="2219"/>
    <n v="1"/>
    <n v="23"/>
    <n v="38"/>
    <n v="292"/>
    <n v="3"/>
    <n v="44"/>
    <m/>
    <n v="176"/>
    <n v="32"/>
    <n v="1"/>
    <n v="64"/>
    <n v="261"/>
    <n v="55"/>
    <n v="4"/>
    <n v="11"/>
    <n v="10"/>
    <n v="1720"/>
    <n v="289"/>
    <n v="7"/>
    <n v="2"/>
    <m/>
    <n v="4"/>
    <m/>
    <m/>
    <n v="735"/>
    <n v="1282"/>
    <n v="19"/>
    <n v="464"/>
    <n v="32"/>
    <n v="3"/>
    <n v="97"/>
    <n v="4"/>
    <m/>
    <m/>
    <m/>
    <n v="17"/>
    <n v="43"/>
    <n v="291"/>
    <n v="430"/>
    <n v="4"/>
    <n v="76"/>
    <m/>
    <n v="112"/>
    <n v="304"/>
    <n v="193"/>
    <n v="20"/>
    <n v="88"/>
    <n v="37"/>
    <n v="6"/>
    <n v="238"/>
    <n v="79"/>
    <n v="75"/>
    <n v="326"/>
    <n v="292"/>
    <n v="5"/>
    <n v="140"/>
    <n v="113"/>
    <n v="296"/>
    <m/>
    <n v="14"/>
    <n v="83"/>
    <n v="1"/>
    <n v="165"/>
    <n v="10"/>
    <n v="1415"/>
    <n v="31"/>
    <n v="46"/>
    <n v="2"/>
    <n v="20"/>
    <m/>
    <m/>
    <n v="5"/>
    <n v="3"/>
    <n v="1"/>
    <n v="291"/>
    <m/>
    <m/>
    <m/>
    <n v="72"/>
    <n v="132"/>
    <n v="13"/>
    <n v="3"/>
    <n v="1"/>
    <m/>
    <n v="2"/>
    <m/>
    <m/>
    <n v="2286"/>
    <n v="16"/>
    <n v="90"/>
    <n v="18"/>
    <n v="3"/>
    <m/>
    <n v="9709"/>
  </r>
  <r>
    <n v="106040802"/>
    <x v="21"/>
    <x v="2"/>
    <s v="240 SPRUCE STREET"/>
    <s v="GRIDLEY"/>
    <s v="95948"/>
    <x v="1"/>
    <x v="5"/>
    <s v="District 4"/>
    <s v="District 3"/>
    <s v="BIGGS/EAST BIGGS/GRIDLEY"/>
    <s v="Rural"/>
    <s v="Small/Rural"/>
    <x v="21"/>
    <n v="438"/>
    <n v="188"/>
    <m/>
    <m/>
    <m/>
    <m/>
    <n v="341"/>
    <n v="285"/>
    <m/>
    <m/>
    <n v="7"/>
    <n v="34"/>
    <n v="29"/>
    <n v="54"/>
    <n v="83"/>
    <n v="112"/>
    <n v="134"/>
    <n v="173"/>
    <m/>
    <m/>
    <m/>
    <n v="8"/>
    <n v="7"/>
    <n v="122"/>
    <m/>
    <n v="5"/>
    <n v="3"/>
    <n v="481"/>
    <n v="227"/>
    <n v="399"/>
    <m/>
    <n v="203"/>
    <n v="423"/>
    <m/>
    <m/>
    <n v="193"/>
    <n v="433"/>
    <m/>
    <n v="171"/>
    <n v="4"/>
    <n v="443"/>
    <m/>
    <n v="2"/>
    <n v="6"/>
    <m/>
    <m/>
    <m/>
    <m/>
    <n v="38"/>
    <n v="12"/>
    <m/>
    <n v="15"/>
    <n v="6"/>
    <m/>
    <n v="1"/>
    <n v="3"/>
    <n v="5"/>
    <n v="368"/>
    <n v="173"/>
    <n v="5"/>
    <m/>
    <m/>
    <m/>
    <m/>
    <m/>
    <n v="160"/>
    <n v="412"/>
    <m/>
    <n v="47"/>
    <n v="7"/>
    <m/>
    <m/>
    <m/>
    <m/>
    <m/>
    <m/>
    <n v="1"/>
    <n v="11"/>
    <n v="114"/>
    <n v="76"/>
    <m/>
    <n v="45"/>
    <m/>
    <n v="27"/>
    <n v="69"/>
    <n v="41"/>
    <n v="13"/>
    <n v="32"/>
    <n v="23"/>
    <n v="11"/>
    <n v="81"/>
    <n v="24"/>
    <n v="58"/>
    <m/>
    <m/>
    <m/>
    <m/>
    <n v="16"/>
    <n v="20"/>
    <m/>
    <m/>
    <n v="3"/>
    <n v="1"/>
    <n v="8"/>
    <m/>
    <n v="578"/>
    <m/>
    <m/>
    <m/>
    <m/>
    <m/>
    <m/>
    <m/>
    <m/>
    <m/>
    <m/>
    <m/>
    <m/>
    <m/>
    <n v="1"/>
    <n v="46"/>
    <n v="1"/>
    <n v="1"/>
    <m/>
    <m/>
    <m/>
    <m/>
    <m/>
    <n v="564"/>
    <n v="10"/>
    <n v="1"/>
    <n v="2"/>
    <m/>
    <m/>
    <n v="10453"/>
  </r>
  <r>
    <n v="106040875"/>
    <x v="22"/>
    <x v="2"/>
    <s v="5974 PENTZ ROAD"/>
    <s v="PARADISE"/>
    <s v="95969"/>
    <x v="1"/>
    <x v="0"/>
    <s v="District 4"/>
    <s v="District 3"/>
    <s v="MAGALIA/PARADISE/STIRLING CITY"/>
    <s v="Rural"/>
    <s v="NA"/>
    <x v="22"/>
    <n v="5610"/>
    <m/>
    <m/>
    <m/>
    <m/>
    <m/>
    <n v="3429"/>
    <n v="2181"/>
    <m/>
    <m/>
    <n v="59"/>
    <n v="634"/>
    <n v="471"/>
    <n v="265"/>
    <n v="565"/>
    <n v="807"/>
    <n v="843"/>
    <n v="1030"/>
    <m/>
    <n v="911"/>
    <n v="25"/>
    <n v="69"/>
    <n v="24"/>
    <n v="261"/>
    <n v="16"/>
    <n v="95"/>
    <n v="130"/>
    <n v="5015"/>
    <n v="2266"/>
    <n v="3344"/>
    <m/>
    <n v="1104"/>
    <n v="3623"/>
    <n v="883"/>
    <m/>
    <n v="4980"/>
    <n v="630"/>
    <m/>
    <n v="2"/>
    <n v="1"/>
    <n v="4548"/>
    <n v="16"/>
    <n v="40"/>
    <n v="121"/>
    <n v="880"/>
    <n v="1"/>
    <n v="1"/>
    <m/>
    <n v="124"/>
    <n v="66"/>
    <m/>
    <n v="65"/>
    <n v="618"/>
    <n v="120"/>
    <n v="6"/>
    <n v="19"/>
    <m/>
    <n v="3960"/>
    <n v="628"/>
    <m/>
    <m/>
    <m/>
    <n v="1"/>
    <n v="3"/>
    <m/>
    <n v="1789"/>
    <n v="2665"/>
    <m/>
    <n v="1052"/>
    <n v="46"/>
    <n v="8"/>
    <n v="50"/>
    <m/>
    <m/>
    <m/>
    <m/>
    <n v="42"/>
    <n v="91"/>
    <n v="556"/>
    <n v="630"/>
    <n v="3"/>
    <n v="93"/>
    <n v="4"/>
    <n v="230"/>
    <n v="458"/>
    <n v="356"/>
    <n v="32"/>
    <n v="299"/>
    <n v="131"/>
    <n v="34"/>
    <n v="535"/>
    <n v="107"/>
    <n v="198"/>
    <n v="912"/>
    <n v="883"/>
    <n v="16"/>
    <n v="81"/>
    <n v="469"/>
    <n v="429"/>
    <n v="1"/>
    <n v="16"/>
    <n v="157"/>
    <n v="11"/>
    <n v="436"/>
    <n v="16"/>
    <n v="2166"/>
    <n v="72"/>
    <n v="65"/>
    <n v="53"/>
    <n v="52"/>
    <n v="5"/>
    <n v="1"/>
    <n v="404"/>
    <n v="229"/>
    <n v="16"/>
    <n v="863"/>
    <n v="2"/>
    <n v="66"/>
    <m/>
    <n v="113"/>
    <n v="256"/>
    <n v="27"/>
    <n v="7"/>
    <n v="2"/>
    <n v="1"/>
    <n v="37"/>
    <n v="5"/>
    <n v="3"/>
    <n v="4448"/>
    <n v="61"/>
    <n v="638"/>
    <n v="12"/>
    <m/>
    <m/>
    <n v="18563"/>
  </r>
  <r>
    <n v="106040937"/>
    <x v="23"/>
    <x v="2"/>
    <s v="2767 OLIVE HIGHWAY"/>
    <s v="OROVILLE"/>
    <s v="95966"/>
    <x v="1"/>
    <x v="0"/>
    <s v="District 4"/>
    <s v="District 3"/>
    <s v="OROVILLE/PALERMO/THERMALITO"/>
    <s v="Rural"/>
    <s v="NA"/>
    <x v="23"/>
    <n v="12838"/>
    <m/>
    <m/>
    <m/>
    <m/>
    <m/>
    <n v="6982"/>
    <n v="5856"/>
    <m/>
    <m/>
    <n v="225"/>
    <n v="949"/>
    <n v="1074"/>
    <n v="1443"/>
    <n v="2574"/>
    <n v="2476"/>
    <n v="1911"/>
    <n v="1603"/>
    <m/>
    <n v="508"/>
    <n v="75"/>
    <n v="478"/>
    <n v="352"/>
    <n v="838"/>
    <n v="335"/>
    <n v="229"/>
    <n v="55"/>
    <n v="10551"/>
    <n v="1781"/>
    <n v="11057"/>
    <m/>
    <n v="694"/>
    <n v="11696"/>
    <n v="448"/>
    <m/>
    <n v="12211"/>
    <n v="627"/>
    <m/>
    <n v="16"/>
    <n v="186"/>
    <n v="12096"/>
    <n v="1"/>
    <n v="22"/>
    <n v="42"/>
    <n v="448"/>
    <n v="1"/>
    <n v="26"/>
    <m/>
    <n v="236"/>
    <n v="694"/>
    <m/>
    <n v="116"/>
    <n v="458"/>
    <n v="46"/>
    <n v="23"/>
    <m/>
    <n v="69"/>
    <n v="10142"/>
    <n v="1011"/>
    <m/>
    <m/>
    <m/>
    <n v="43"/>
    <m/>
    <m/>
    <n v="5507"/>
    <n v="5864"/>
    <m/>
    <n v="1138"/>
    <n v="139"/>
    <n v="34"/>
    <n v="145"/>
    <n v="8"/>
    <n v="3"/>
    <m/>
    <n v="5"/>
    <n v="72"/>
    <n v="250"/>
    <n v="1506"/>
    <n v="1280"/>
    <n v="32"/>
    <n v="403"/>
    <n v="11"/>
    <n v="519"/>
    <n v="3575"/>
    <n v="1239"/>
    <n v="122"/>
    <n v="524"/>
    <n v="509"/>
    <n v="42"/>
    <n v="428"/>
    <n v="132"/>
    <n v="1184"/>
    <n v="538"/>
    <n v="448"/>
    <n v="19"/>
    <n v="54"/>
    <n v="930"/>
    <n v="1097"/>
    <n v="4"/>
    <n v="163"/>
    <n v="320"/>
    <n v="23"/>
    <n v="508"/>
    <n v="45"/>
    <n v="8206"/>
    <n v="205"/>
    <n v="309"/>
    <n v="222"/>
    <n v="181"/>
    <n v="10"/>
    <n v="1"/>
    <n v="2"/>
    <n v="78"/>
    <n v="33"/>
    <n v="447"/>
    <m/>
    <m/>
    <m/>
    <n v="350"/>
    <n v="466"/>
    <n v="87"/>
    <n v="49"/>
    <n v="8"/>
    <n v="2"/>
    <n v="7"/>
    <n v="7"/>
    <n v="9"/>
    <n v="10481"/>
    <n v="108"/>
    <n v="1201"/>
    <n v="63"/>
    <m/>
    <m/>
    <n v="42788"/>
  </r>
  <r>
    <n v="106040962"/>
    <x v="24"/>
    <x v="2"/>
    <s v="1531 ESPLANADE"/>
    <s v="CHICO"/>
    <s v="95926"/>
    <x v="1"/>
    <x v="4"/>
    <s v="District 4"/>
    <s v="District 3"/>
    <s v="CHAPMANTOWN/CHICO"/>
    <s v="Urban"/>
    <s v="NA"/>
    <x v="24"/>
    <n v="16796"/>
    <m/>
    <n v="472"/>
    <m/>
    <n v="772"/>
    <m/>
    <n v="9836"/>
    <n v="8204"/>
    <m/>
    <m/>
    <n v="291"/>
    <n v="1669"/>
    <n v="1675"/>
    <n v="1247"/>
    <n v="2385"/>
    <n v="3153"/>
    <n v="2752"/>
    <n v="2997"/>
    <m/>
    <n v="1766"/>
    <n v="105"/>
    <n v="269"/>
    <n v="288"/>
    <n v="2023"/>
    <n v="132"/>
    <n v="798"/>
    <n v="98"/>
    <n v="14432"/>
    <n v="7077"/>
    <n v="10963"/>
    <m/>
    <n v="2753"/>
    <n v="13651"/>
    <n v="1636"/>
    <m/>
    <n v="16537"/>
    <n v="1503"/>
    <m/>
    <n v="761"/>
    <n v="83"/>
    <n v="14329"/>
    <n v="83"/>
    <n v="226"/>
    <n v="331"/>
    <n v="1632"/>
    <n v="592"/>
    <n v="3"/>
    <m/>
    <n v="346"/>
    <n v="260"/>
    <n v="1"/>
    <n v="422"/>
    <n v="2276"/>
    <n v="217"/>
    <n v="93"/>
    <n v="425"/>
    <n v="82"/>
    <n v="12116"/>
    <n v="1795"/>
    <m/>
    <n v="1"/>
    <m/>
    <n v="3"/>
    <n v="3"/>
    <m/>
    <n v="4723"/>
    <n v="8395"/>
    <m/>
    <n v="4639"/>
    <n v="87"/>
    <n v="63"/>
    <n v="121"/>
    <m/>
    <n v="12"/>
    <m/>
    <n v="6"/>
    <n v="134"/>
    <n v="429"/>
    <n v="2622"/>
    <n v="1959"/>
    <n v="16"/>
    <n v="785"/>
    <n v="12"/>
    <n v="833"/>
    <n v="1243"/>
    <n v="1673"/>
    <n v="865"/>
    <n v="1038"/>
    <n v="411"/>
    <n v="274"/>
    <n v="1492"/>
    <n v="430"/>
    <n v="398"/>
    <n v="1728"/>
    <n v="1635"/>
    <n v="57"/>
    <n v="530"/>
    <n v="1302"/>
    <n v="1695"/>
    <n v="8"/>
    <n v="46"/>
    <n v="606"/>
    <n v="77"/>
    <n v="1496"/>
    <n v="224"/>
    <n v="8475"/>
    <n v="430"/>
    <n v="493"/>
    <n v="206"/>
    <n v="353"/>
    <n v="12"/>
    <n v="2"/>
    <n v="155"/>
    <n v="222"/>
    <n v="95"/>
    <n v="1612"/>
    <n v="1"/>
    <m/>
    <m/>
    <n v="415"/>
    <n v="789"/>
    <n v="346"/>
    <n v="75"/>
    <n v="19"/>
    <n v="1"/>
    <n v="13"/>
    <m/>
    <n v="27"/>
    <n v="15174"/>
    <n v="118"/>
    <n v="961"/>
    <n v="95"/>
    <n v="7"/>
    <m/>
    <n v="80148"/>
  </r>
  <r>
    <n v="106044006"/>
    <x v="25"/>
    <x v="2"/>
    <s v="592 RIO LINDO AVENUE"/>
    <s v="CHICO"/>
    <s v="95926"/>
    <x v="0"/>
    <x v="5"/>
    <s v="District 4"/>
    <s v="District 3"/>
    <s v="CHAPMANTOWN/CHICO"/>
    <s v="Urban"/>
    <s v="NA"/>
    <x v="25"/>
    <m/>
    <m/>
    <m/>
    <m/>
    <n v="386"/>
    <m/>
    <n v="191"/>
    <n v="195"/>
    <m/>
    <m/>
    <n v="10"/>
    <n v="109"/>
    <n v="106"/>
    <n v="78"/>
    <n v="48"/>
    <n v="32"/>
    <n v="3"/>
    <m/>
    <m/>
    <m/>
    <m/>
    <n v="5"/>
    <n v="20"/>
    <n v="42"/>
    <n v="14"/>
    <n v="12"/>
    <m/>
    <n v="293"/>
    <n v="386"/>
    <m/>
    <m/>
    <n v="3"/>
    <n v="382"/>
    <m/>
    <n v="1"/>
    <n v="386"/>
    <m/>
    <m/>
    <m/>
    <m/>
    <n v="368"/>
    <n v="2"/>
    <n v="7"/>
    <m/>
    <m/>
    <m/>
    <n v="9"/>
    <m/>
    <n v="1"/>
    <n v="5"/>
    <m/>
    <m/>
    <m/>
    <m/>
    <n v="1"/>
    <m/>
    <n v="1"/>
    <n v="351"/>
    <n v="1"/>
    <n v="10"/>
    <n v="13"/>
    <m/>
    <n v="3"/>
    <m/>
    <m/>
    <n v="281"/>
    <n v="56"/>
    <m/>
    <m/>
    <n v="48"/>
    <m/>
    <m/>
    <m/>
    <n v="1"/>
    <m/>
    <m/>
    <m/>
    <m/>
    <m/>
    <m/>
    <m/>
    <m/>
    <m/>
    <m/>
    <m/>
    <m/>
    <n v="383"/>
    <m/>
    <m/>
    <n v="2"/>
    <m/>
    <m/>
    <n v="1"/>
    <m/>
    <m/>
    <m/>
    <m/>
    <m/>
    <m/>
    <m/>
    <m/>
    <m/>
    <m/>
    <m/>
    <m/>
    <n v="386"/>
    <m/>
    <m/>
    <m/>
    <m/>
    <m/>
    <m/>
    <m/>
    <m/>
    <m/>
    <m/>
    <m/>
    <m/>
    <m/>
    <m/>
    <m/>
    <m/>
    <m/>
    <m/>
    <m/>
    <m/>
    <m/>
    <m/>
    <n v="386"/>
    <m/>
    <m/>
    <m/>
    <m/>
    <m/>
    <n v="5380"/>
  </r>
  <r>
    <n v="106050932"/>
    <x v="26"/>
    <x v="3"/>
    <s v="768 MOUNTAIN RANCH ROAD"/>
    <s v="SAN ANDREAS"/>
    <s v="95249"/>
    <x v="1"/>
    <x v="5"/>
    <s v="District 8"/>
    <s v="District 5"/>
    <s v="ANGELS CAMP/ARNOLD/COPPEROPOLIS/MOUNTAIN RANCH/MURPHYS/SAN ANDREAS/VALLEY SPRINGS/WEST POINT"/>
    <s v="Rural"/>
    <s v="Small/Rural"/>
    <x v="26"/>
    <n v="976"/>
    <m/>
    <m/>
    <m/>
    <m/>
    <m/>
    <n v="511"/>
    <n v="465"/>
    <m/>
    <m/>
    <n v="10"/>
    <n v="34"/>
    <n v="37"/>
    <n v="62"/>
    <n v="168"/>
    <n v="217"/>
    <n v="223"/>
    <n v="225"/>
    <m/>
    <m/>
    <m/>
    <n v="12"/>
    <n v="2"/>
    <n v="25"/>
    <n v="3"/>
    <n v="4"/>
    <n v="6"/>
    <n v="924"/>
    <n v="131"/>
    <n v="845"/>
    <m/>
    <n v="108"/>
    <n v="865"/>
    <m/>
    <n v="3"/>
    <n v="813"/>
    <n v="163"/>
    <m/>
    <n v="2"/>
    <n v="1"/>
    <n v="965"/>
    <n v="2"/>
    <m/>
    <n v="5"/>
    <m/>
    <m/>
    <n v="1"/>
    <m/>
    <n v="72"/>
    <n v="15"/>
    <m/>
    <n v="28"/>
    <n v="157"/>
    <n v="24"/>
    <n v="5"/>
    <n v="2"/>
    <n v="10"/>
    <n v="458"/>
    <n v="198"/>
    <n v="3"/>
    <n v="2"/>
    <m/>
    <n v="2"/>
    <m/>
    <m/>
    <n v="212"/>
    <n v="619"/>
    <m/>
    <n v="128"/>
    <n v="7"/>
    <n v="2"/>
    <n v="8"/>
    <m/>
    <m/>
    <m/>
    <m/>
    <n v="10"/>
    <n v="23"/>
    <n v="121"/>
    <n v="127"/>
    <n v="2"/>
    <n v="50"/>
    <m/>
    <n v="33"/>
    <n v="108"/>
    <n v="102"/>
    <n v="28"/>
    <n v="88"/>
    <n v="30"/>
    <n v="4"/>
    <n v="163"/>
    <n v="54"/>
    <n v="32"/>
    <n v="1"/>
    <m/>
    <m/>
    <n v="20"/>
    <n v="98"/>
    <n v="61"/>
    <m/>
    <n v="2"/>
    <n v="29"/>
    <n v="2"/>
    <n v="110"/>
    <n v="1"/>
    <n v="592"/>
    <n v="8"/>
    <n v="11"/>
    <n v="1"/>
    <n v="40"/>
    <m/>
    <m/>
    <m/>
    <m/>
    <m/>
    <n v="1"/>
    <m/>
    <m/>
    <m/>
    <n v="21"/>
    <n v="84"/>
    <n v="6"/>
    <m/>
    <m/>
    <n v="2"/>
    <m/>
    <n v="2"/>
    <n v="1"/>
    <n v="775"/>
    <n v="11"/>
    <n v="72"/>
    <n v="2"/>
    <m/>
    <m/>
    <n v="3640"/>
  </r>
  <r>
    <n v="106060870"/>
    <x v="27"/>
    <x v="4"/>
    <s v="199 EAST WEBSTER STREET"/>
    <s v="COLUSA"/>
    <s v="95932"/>
    <x v="1"/>
    <x v="3"/>
    <s v="District 4"/>
    <s v="District 3"/>
    <s v="COLUSA"/>
    <s v="Rural"/>
    <s v="Small/Rural"/>
    <x v="27"/>
    <n v="148"/>
    <n v="54"/>
    <m/>
    <m/>
    <m/>
    <m/>
    <n v="120"/>
    <n v="82"/>
    <m/>
    <m/>
    <n v="4"/>
    <n v="21"/>
    <n v="19"/>
    <n v="13"/>
    <n v="17"/>
    <n v="36"/>
    <n v="33"/>
    <n v="36"/>
    <m/>
    <n v="21"/>
    <n v="2"/>
    <n v="4"/>
    <m/>
    <n v="63"/>
    <n v="3"/>
    <m/>
    <m/>
    <n v="132"/>
    <n v="116"/>
    <n v="86"/>
    <m/>
    <n v="53"/>
    <n v="129"/>
    <n v="20"/>
    <m/>
    <n v="172"/>
    <n v="30"/>
    <m/>
    <n v="55"/>
    <m/>
    <n v="123"/>
    <m/>
    <m/>
    <n v="2"/>
    <n v="20"/>
    <m/>
    <n v="2"/>
    <m/>
    <n v="16"/>
    <n v="6"/>
    <m/>
    <n v="4"/>
    <n v="15"/>
    <n v="1"/>
    <m/>
    <m/>
    <m/>
    <n v="135"/>
    <n v="23"/>
    <m/>
    <m/>
    <m/>
    <n v="2"/>
    <m/>
    <m/>
    <n v="70"/>
    <n v="92"/>
    <m/>
    <n v="34"/>
    <n v="6"/>
    <m/>
    <m/>
    <m/>
    <m/>
    <m/>
    <m/>
    <n v="1"/>
    <n v="5"/>
    <n v="29"/>
    <n v="17"/>
    <n v="1"/>
    <n v="8"/>
    <m/>
    <n v="14"/>
    <n v="8"/>
    <n v="15"/>
    <m/>
    <n v="5"/>
    <n v="3"/>
    <n v="3"/>
    <n v="34"/>
    <n v="4"/>
    <n v="5"/>
    <n v="29"/>
    <n v="20"/>
    <n v="1"/>
    <m/>
    <n v="72"/>
    <n v="7"/>
    <m/>
    <n v="2"/>
    <m/>
    <m/>
    <n v="1"/>
    <m/>
    <n v="79"/>
    <m/>
    <n v="1"/>
    <n v="17"/>
    <m/>
    <m/>
    <m/>
    <m/>
    <n v="1"/>
    <m/>
    <n v="22"/>
    <m/>
    <m/>
    <m/>
    <n v="4"/>
    <n v="6"/>
    <n v="4"/>
    <m/>
    <m/>
    <m/>
    <m/>
    <m/>
    <m/>
    <n v="180"/>
    <n v="1"/>
    <n v="6"/>
    <n v="1"/>
    <m/>
    <m/>
    <n v="1336"/>
  </r>
  <r>
    <n v="106070924"/>
    <x v="28"/>
    <x v="5"/>
    <s v="2500 ALHAMBRA AVENUE"/>
    <s v="MARTINEZ"/>
    <s v="94553"/>
    <x v="0"/>
    <x v="2"/>
    <s v="District 3"/>
    <s v="District 14"/>
    <s v="CROCKETT/HERCULES/MARTINEZ WEST/PINOLE/PORT COSTA/RICHMOND NORTHEAST/RODEO"/>
    <s v="Urban"/>
    <s v="NA"/>
    <x v="28"/>
    <n v="9333"/>
    <m/>
    <m/>
    <m/>
    <n v="758"/>
    <m/>
    <n v="6097"/>
    <n v="3988"/>
    <m/>
    <n v="6"/>
    <n v="212"/>
    <n v="1696"/>
    <n v="1623"/>
    <n v="932"/>
    <n v="1322"/>
    <n v="1155"/>
    <n v="568"/>
    <n v="417"/>
    <m/>
    <n v="2166"/>
    <m/>
    <n v="1246"/>
    <n v="1561"/>
    <n v="4167"/>
    <n v="46"/>
    <n v="389"/>
    <n v="11"/>
    <n v="2671"/>
    <n v="4794"/>
    <n v="5297"/>
    <m/>
    <n v="2"/>
    <n v="7980"/>
    <n v="2097"/>
    <n v="12"/>
    <n v="9701"/>
    <n v="390"/>
    <m/>
    <n v="94"/>
    <n v="406"/>
    <n v="7378"/>
    <n v="5"/>
    <n v="18"/>
    <n v="13"/>
    <n v="2101"/>
    <n v="4"/>
    <n v="72"/>
    <m/>
    <n v="16"/>
    <n v="10"/>
    <n v="2"/>
    <n v="29"/>
    <n v="20"/>
    <n v="14"/>
    <n v="30"/>
    <m/>
    <n v="47"/>
    <n v="9805"/>
    <n v="39"/>
    <m/>
    <m/>
    <n v="1"/>
    <n v="78"/>
    <m/>
    <m/>
    <n v="7528"/>
    <n v="1705"/>
    <m/>
    <n v="473"/>
    <n v="298"/>
    <m/>
    <n v="87"/>
    <m/>
    <m/>
    <m/>
    <n v="4"/>
    <n v="69"/>
    <n v="253"/>
    <n v="735"/>
    <n v="868"/>
    <n v="13"/>
    <n v="336"/>
    <n v="7"/>
    <n v="349"/>
    <n v="341"/>
    <n v="309"/>
    <n v="1011"/>
    <n v="142"/>
    <n v="183"/>
    <n v="52"/>
    <n v="417"/>
    <n v="233"/>
    <n v="353"/>
    <n v="2251"/>
    <n v="2097"/>
    <n v="68"/>
    <n v="25"/>
    <n v="836"/>
    <n v="616"/>
    <n v="1"/>
    <n v="258"/>
    <n v="262"/>
    <n v="44"/>
    <n v="152"/>
    <n v="77"/>
    <n v="5346"/>
    <n v="41"/>
    <n v="236"/>
    <n v="43"/>
    <n v="44"/>
    <n v="20"/>
    <n v="1"/>
    <m/>
    <n v="19"/>
    <n v="134"/>
    <n v="1936"/>
    <m/>
    <m/>
    <m/>
    <n v="237"/>
    <n v="187"/>
    <n v="25"/>
    <n v="18"/>
    <n v="16"/>
    <n v="2"/>
    <n v="2"/>
    <n v="18"/>
    <n v="4"/>
    <n v="9226"/>
    <n v="258"/>
    <n v="59"/>
    <n v="38"/>
    <n v="1"/>
    <m/>
    <n v="46257"/>
  </r>
  <r>
    <n v="106070934"/>
    <x v="29"/>
    <x v="5"/>
    <s v="3901 LONE TREE WAY"/>
    <s v="ANTIOCH"/>
    <s v="94509"/>
    <x v="1"/>
    <x v="0"/>
    <s v="District 7"/>
    <s v="District 11"/>
    <s v="BRENTWOOD CENTRAL AND WEST/OAKLEY"/>
    <s v="Urban"/>
    <s v="NA"/>
    <x v="29"/>
    <n v="7938"/>
    <m/>
    <m/>
    <m/>
    <m/>
    <m/>
    <n v="4571"/>
    <n v="3367"/>
    <m/>
    <m/>
    <n v="132"/>
    <n v="791"/>
    <n v="818"/>
    <n v="674"/>
    <n v="1197"/>
    <n v="1244"/>
    <n v="1012"/>
    <n v="1042"/>
    <m/>
    <n v="947"/>
    <n v="81"/>
    <n v="618"/>
    <n v="1565"/>
    <n v="2018"/>
    <n v="17"/>
    <n v="174"/>
    <n v="44"/>
    <n v="3502"/>
    <n v="2011"/>
    <n v="5926"/>
    <n v="1"/>
    <n v="450"/>
    <n v="6603"/>
    <n v="881"/>
    <n v="4"/>
    <n v="7659"/>
    <n v="279"/>
    <m/>
    <n v="62"/>
    <n v="3"/>
    <n v="6647"/>
    <n v="5"/>
    <n v="119"/>
    <n v="175"/>
    <n v="881"/>
    <n v="40"/>
    <n v="2"/>
    <n v="4"/>
    <n v="300"/>
    <n v="266"/>
    <n v="7"/>
    <n v="165"/>
    <n v="961"/>
    <n v="93"/>
    <n v="6"/>
    <n v="11"/>
    <n v="20"/>
    <n v="5361"/>
    <n v="740"/>
    <n v="1"/>
    <n v="7"/>
    <m/>
    <m/>
    <m/>
    <m/>
    <n v="3042"/>
    <n v="2807"/>
    <n v="10"/>
    <n v="1813"/>
    <n v="185"/>
    <n v="10"/>
    <n v="71"/>
    <m/>
    <m/>
    <m/>
    <n v="1"/>
    <n v="113"/>
    <n v="95"/>
    <n v="1271"/>
    <n v="752"/>
    <n v="6"/>
    <n v="301"/>
    <n v="2"/>
    <n v="321"/>
    <n v="992"/>
    <n v="478"/>
    <n v="63"/>
    <n v="141"/>
    <n v="149"/>
    <n v="6"/>
    <n v="939"/>
    <n v="163"/>
    <n v="283"/>
    <n v="958"/>
    <n v="882"/>
    <n v="22"/>
    <n v="476"/>
    <n v="823"/>
    <n v="415"/>
    <n v="4"/>
    <n v="28"/>
    <n v="157"/>
    <n v="13"/>
    <n v="249"/>
    <n v="40"/>
    <n v="4262"/>
    <n v="115"/>
    <n v="162"/>
    <n v="89"/>
    <n v="68"/>
    <n v="1"/>
    <m/>
    <n v="71"/>
    <n v="72"/>
    <n v="7"/>
    <n v="884"/>
    <m/>
    <n v="2"/>
    <m/>
    <n v="214"/>
    <n v="335"/>
    <n v="30"/>
    <n v="13"/>
    <m/>
    <m/>
    <n v="9"/>
    <n v="2"/>
    <n v="16"/>
    <n v="6868"/>
    <n v="68"/>
    <n v="343"/>
    <n v="33"/>
    <n v="7"/>
    <m/>
    <n v="34107"/>
  </r>
  <r>
    <n v="106070988"/>
    <x v="30"/>
    <x v="5"/>
    <s v="1601 YGNACIO VALLEY ROAD"/>
    <s v="WALNUT CREEK"/>
    <s v="94598"/>
    <x v="1"/>
    <x v="6"/>
    <s v="District 7"/>
    <s v="District 16"/>
    <s v="CLAYTON/CONCORD SOUTH/WALNUT CREEK CENTRAL AND EAST"/>
    <s v="Urban"/>
    <s v="NA"/>
    <x v="30"/>
    <n v="21109"/>
    <m/>
    <n v="595"/>
    <m/>
    <m/>
    <m/>
    <n v="12807"/>
    <n v="8897"/>
    <m/>
    <m/>
    <n v="610"/>
    <n v="1423"/>
    <n v="2676"/>
    <n v="1326"/>
    <n v="2153"/>
    <n v="2853"/>
    <n v="3016"/>
    <n v="4103"/>
    <m/>
    <n v="3059"/>
    <n v="485"/>
    <n v="2308"/>
    <n v="1232"/>
    <n v="2746"/>
    <n v="60"/>
    <n v="644"/>
    <n v="774"/>
    <n v="13940"/>
    <n v="10241"/>
    <n v="11463"/>
    <m/>
    <n v="5809"/>
    <n v="13075"/>
    <n v="2785"/>
    <n v="35"/>
    <n v="20017"/>
    <n v="1687"/>
    <m/>
    <n v="867"/>
    <n v="12"/>
    <n v="15941"/>
    <n v="63"/>
    <n v="423"/>
    <n v="512"/>
    <n v="2780"/>
    <n v="1106"/>
    <m/>
    <m/>
    <n v="580"/>
    <n v="139"/>
    <n v="25"/>
    <n v="532"/>
    <n v="5954"/>
    <n v="326"/>
    <n v="96"/>
    <n v="304"/>
    <n v="10"/>
    <n v="11002"/>
    <n v="2715"/>
    <m/>
    <n v="3"/>
    <n v="1"/>
    <n v="14"/>
    <n v="3"/>
    <m/>
    <n v="2694"/>
    <n v="8767"/>
    <m/>
    <n v="8926"/>
    <n v="659"/>
    <n v="211"/>
    <n v="447"/>
    <m/>
    <m/>
    <m/>
    <n v="37"/>
    <n v="179"/>
    <n v="1008"/>
    <n v="2238"/>
    <n v="1826"/>
    <n v="27"/>
    <n v="462"/>
    <n v="18"/>
    <n v="738"/>
    <n v="1260"/>
    <n v="2957"/>
    <n v="123"/>
    <n v="1922"/>
    <n v="629"/>
    <n v="241"/>
    <n v="1336"/>
    <n v="312"/>
    <n v="552"/>
    <n v="2946"/>
    <n v="2783"/>
    <n v="110"/>
    <n v="250"/>
    <n v="783"/>
    <n v="1410"/>
    <n v="23"/>
    <n v="427"/>
    <n v="542"/>
    <n v="112"/>
    <n v="3002"/>
    <n v="423"/>
    <n v="9757"/>
    <n v="496"/>
    <n v="691"/>
    <n v="184"/>
    <n v="361"/>
    <n v="22"/>
    <n v="16"/>
    <n v="139"/>
    <n v="658"/>
    <n v="133"/>
    <n v="2275"/>
    <m/>
    <m/>
    <m/>
    <n v="654"/>
    <n v="1447"/>
    <n v="768"/>
    <n v="213"/>
    <n v="30"/>
    <n v="4"/>
    <n v="158"/>
    <n v="5"/>
    <n v="27"/>
    <n v="16920"/>
    <n v="121"/>
    <n v="1225"/>
    <n v="123"/>
    <n v="7"/>
    <n v="2"/>
    <n v="105784"/>
  </r>
  <r>
    <n v="106070990"/>
    <x v="31"/>
    <x v="5"/>
    <s v="1425 SOUTH MAIN STREET"/>
    <s v="WALNUT CREEK"/>
    <s v="94596"/>
    <x v="1"/>
    <x v="4"/>
    <s v="District 7"/>
    <s v="District 16"/>
    <s v="CLAYTON/CONCORD SOUTH/WALNUT CREEK CENTRAL AND EAST"/>
    <s v="Urban"/>
    <s v="NA"/>
    <x v="31"/>
    <n v="14874"/>
    <m/>
    <m/>
    <m/>
    <m/>
    <m/>
    <n v="9135"/>
    <n v="5739"/>
    <m/>
    <m/>
    <n v="213"/>
    <n v="1140"/>
    <n v="2597"/>
    <n v="698"/>
    <n v="961"/>
    <n v="1508"/>
    <n v="1675"/>
    <n v="2402"/>
    <n v="2"/>
    <n v="3504"/>
    <n v="174"/>
    <n v="2340"/>
    <n v="617"/>
    <n v="1817"/>
    <n v="31"/>
    <n v="812"/>
    <n v="67"/>
    <n v="9190"/>
    <n v="8201"/>
    <n v="6673"/>
    <m/>
    <n v="1154"/>
    <n v="10455"/>
    <n v="3261"/>
    <n v="4"/>
    <n v="13337"/>
    <n v="1537"/>
    <m/>
    <n v="223"/>
    <n v="2"/>
    <n v="10511"/>
    <n v="133"/>
    <n v="337"/>
    <n v="247"/>
    <n v="3263"/>
    <n v="158"/>
    <m/>
    <m/>
    <n v="323"/>
    <n v="78"/>
    <n v="1"/>
    <n v="286"/>
    <n v="1937"/>
    <n v="275"/>
    <n v="33"/>
    <n v="58"/>
    <n v="43"/>
    <n v="10624"/>
    <n v="1182"/>
    <n v="4"/>
    <n v="28"/>
    <m/>
    <m/>
    <m/>
    <n v="2"/>
    <n v="781"/>
    <n v="5000"/>
    <m/>
    <n v="8944"/>
    <n v="126"/>
    <n v="17"/>
    <n v="6"/>
    <m/>
    <m/>
    <m/>
    <n v="15"/>
    <n v="79"/>
    <n v="425"/>
    <n v="1482"/>
    <n v="1333"/>
    <n v="5"/>
    <n v="289"/>
    <n v="9"/>
    <n v="352"/>
    <n v="1573"/>
    <n v="816"/>
    <n v="145"/>
    <n v="168"/>
    <n v="137"/>
    <n v="154"/>
    <n v="629"/>
    <n v="204"/>
    <n v="202"/>
    <n v="3462"/>
    <n v="3259"/>
    <n v="136"/>
    <n v="329"/>
    <n v="3755"/>
    <n v="1271"/>
    <n v="8"/>
    <n v="74"/>
    <n v="445"/>
    <n v="26"/>
    <n v="570"/>
    <n v="87"/>
    <n v="3016"/>
    <n v="106"/>
    <n v="301"/>
    <n v="217"/>
    <n v="306"/>
    <n v="18"/>
    <n v="3"/>
    <n v="124"/>
    <n v="985"/>
    <n v="75"/>
    <n v="3147"/>
    <m/>
    <n v="10"/>
    <n v="1"/>
    <n v="789"/>
    <n v="611"/>
    <n v="79"/>
    <n v="6"/>
    <n v="2"/>
    <m/>
    <n v="9"/>
    <n v="3"/>
    <n v="16"/>
    <n v="12258"/>
    <n v="187"/>
    <n v="853"/>
    <n v="58"/>
    <n v="3"/>
    <m/>
    <n v="54240"/>
  </r>
  <r>
    <n v="106071018"/>
    <x v="32"/>
    <x v="5"/>
    <s v="2540 EAST STREET"/>
    <s v="CONCORD"/>
    <s v="94520"/>
    <x v="1"/>
    <x v="4"/>
    <s v="District 7"/>
    <s v="District 14"/>
    <s v="AVON/CLYDE/CONCORD CENTRAL/PITTSBURG SOUTHWEST"/>
    <s v="Urban"/>
    <s v="NA"/>
    <x v="32"/>
    <n v="10615"/>
    <m/>
    <m/>
    <m/>
    <m/>
    <m/>
    <n v="5265"/>
    <n v="5350"/>
    <m/>
    <m/>
    <n v="40"/>
    <n v="292"/>
    <n v="512"/>
    <n v="949"/>
    <n v="1878"/>
    <n v="2593"/>
    <n v="2233"/>
    <n v="2118"/>
    <m/>
    <m/>
    <m/>
    <n v="941"/>
    <n v="1119"/>
    <n v="1534"/>
    <n v="40"/>
    <n v="301"/>
    <n v="90"/>
    <n v="6590"/>
    <n v="2674"/>
    <n v="7941"/>
    <m/>
    <n v="1771"/>
    <n v="8840"/>
    <m/>
    <n v="4"/>
    <n v="9917"/>
    <n v="698"/>
    <m/>
    <n v="396"/>
    <n v="116"/>
    <n v="9532"/>
    <n v="6"/>
    <n v="111"/>
    <n v="275"/>
    <m/>
    <n v="176"/>
    <n v="3"/>
    <m/>
    <n v="241"/>
    <n v="215"/>
    <m/>
    <n v="365"/>
    <n v="2742"/>
    <n v="145"/>
    <n v="48"/>
    <n v="45"/>
    <n v="27"/>
    <n v="5253"/>
    <n v="1524"/>
    <m/>
    <n v="1"/>
    <m/>
    <n v="1"/>
    <n v="8"/>
    <m/>
    <n v="2030"/>
    <n v="6060"/>
    <m/>
    <n v="1865"/>
    <n v="322"/>
    <n v="55"/>
    <n v="281"/>
    <m/>
    <n v="2"/>
    <m/>
    <n v="13"/>
    <n v="122"/>
    <n v="455"/>
    <n v="2541"/>
    <n v="1415"/>
    <n v="15"/>
    <n v="557"/>
    <n v="4"/>
    <n v="704"/>
    <n v="1121"/>
    <n v="898"/>
    <n v="108"/>
    <n v="911"/>
    <n v="253"/>
    <n v="48"/>
    <n v="926"/>
    <n v="197"/>
    <n v="307"/>
    <n v="20"/>
    <m/>
    <m/>
    <n v="1013"/>
    <n v="838"/>
    <n v="1076"/>
    <n v="2"/>
    <n v="77"/>
    <n v="366"/>
    <n v="40"/>
    <n v="1103"/>
    <n v="79"/>
    <n v="4534"/>
    <n v="375"/>
    <n v="262"/>
    <n v="325"/>
    <n v="390"/>
    <n v="4"/>
    <n v="1"/>
    <n v="25"/>
    <n v="74"/>
    <n v="27"/>
    <n v="3"/>
    <m/>
    <m/>
    <n v="1"/>
    <n v="483"/>
    <n v="395"/>
    <n v="33"/>
    <n v="7"/>
    <n v="4"/>
    <m/>
    <n v="55"/>
    <n v="1"/>
    <n v="13"/>
    <n v="8470"/>
    <n v="59"/>
    <n v="1062"/>
    <n v="32"/>
    <n v="1"/>
    <m/>
    <n v="52413"/>
  </r>
  <r>
    <n v="106074017"/>
    <x v="33"/>
    <x v="5"/>
    <s v="6001 NORRIS CANYON ROAD"/>
    <s v="SAN RAMON"/>
    <s v="94583"/>
    <x v="2"/>
    <x v="0"/>
    <s v="District 7"/>
    <s v="District 16"/>
    <s v="ALAMO/DANVILLE/DIABLO/SAN RAMON"/>
    <s v="Urban"/>
    <s v="NA"/>
    <x v="33"/>
    <n v="5822"/>
    <m/>
    <m/>
    <m/>
    <m/>
    <m/>
    <n v="3479"/>
    <n v="2342"/>
    <m/>
    <n v="1"/>
    <n v="49"/>
    <n v="274"/>
    <n v="751"/>
    <n v="445"/>
    <n v="590"/>
    <n v="748"/>
    <n v="872"/>
    <n v="1271"/>
    <m/>
    <n v="810"/>
    <n v="12"/>
    <n v="679"/>
    <n v="194"/>
    <n v="326"/>
    <n v="12"/>
    <n v="717"/>
    <n v="57"/>
    <n v="3837"/>
    <n v="3048"/>
    <n v="2774"/>
    <m/>
    <n v="678"/>
    <n v="4359"/>
    <n v="785"/>
    <m/>
    <n v="5313"/>
    <n v="506"/>
    <n v="3"/>
    <n v="59"/>
    <n v="4"/>
    <n v="4646"/>
    <m/>
    <n v="238"/>
    <n v="51"/>
    <n v="785"/>
    <n v="37"/>
    <n v="2"/>
    <m/>
    <n v="114"/>
    <n v="34"/>
    <n v="9"/>
    <n v="91"/>
    <n v="895"/>
    <n v="83"/>
    <n v="10"/>
    <n v="26"/>
    <n v="57"/>
    <n v="3837"/>
    <n v="663"/>
    <m/>
    <m/>
    <m/>
    <n v="3"/>
    <m/>
    <m/>
    <n v="199"/>
    <n v="1740"/>
    <n v="3"/>
    <n v="3638"/>
    <n v="28"/>
    <n v="169"/>
    <n v="44"/>
    <n v="1"/>
    <m/>
    <m/>
    <n v="5"/>
    <n v="53"/>
    <n v="142"/>
    <n v="710"/>
    <n v="564"/>
    <n v="5"/>
    <n v="148"/>
    <n v="2"/>
    <n v="267"/>
    <n v="340"/>
    <n v="378"/>
    <n v="54"/>
    <n v="580"/>
    <n v="117"/>
    <n v="11"/>
    <n v="568"/>
    <n v="135"/>
    <n v="120"/>
    <n v="823"/>
    <n v="785"/>
    <n v="15"/>
    <n v="149"/>
    <n v="672"/>
    <n v="447"/>
    <n v="2"/>
    <n v="36"/>
    <n v="148"/>
    <n v="13"/>
    <n v="642"/>
    <n v="57"/>
    <n v="2376"/>
    <n v="86"/>
    <n v="75"/>
    <n v="136"/>
    <n v="70"/>
    <n v="2"/>
    <m/>
    <n v="22"/>
    <n v="99"/>
    <n v="16"/>
    <n v="774"/>
    <m/>
    <m/>
    <m/>
    <n v="287"/>
    <n v="215"/>
    <n v="5"/>
    <m/>
    <n v="2"/>
    <m/>
    <n v="15"/>
    <n v="1"/>
    <n v="3"/>
    <n v="4696"/>
    <n v="36"/>
    <n v="549"/>
    <n v="13"/>
    <m/>
    <m/>
    <n v="21202"/>
  </r>
  <r>
    <n v="106074039"/>
    <x v="34"/>
    <x v="5"/>
    <s v="2740 GRANT STREET"/>
    <s v="CONCORD"/>
    <s v="94520"/>
    <x v="1"/>
    <x v="3"/>
    <s v="District 7"/>
    <s v="District 14"/>
    <s v="CONCORD WEST/MARTINEZ EAST/MARTINEZ WATERFRONT/PACHECO/PLEASANT HILL EAST"/>
    <s v="Urban"/>
    <s v="NA"/>
    <x v="34"/>
    <m/>
    <m/>
    <m/>
    <n v="509"/>
    <n v="2123"/>
    <m/>
    <n v="1494"/>
    <n v="1138"/>
    <m/>
    <m/>
    <n v="1315"/>
    <n v="371"/>
    <n v="231"/>
    <n v="239"/>
    <n v="256"/>
    <n v="143"/>
    <n v="36"/>
    <n v="3"/>
    <m/>
    <m/>
    <n v="38"/>
    <n v="164"/>
    <n v="212"/>
    <n v="481"/>
    <n v="6"/>
    <n v="122"/>
    <n v="203"/>
    <n v="1444"/>
    <n v="2632"/>
    <m/>
    <m/>
    <n v="16"/>
    <n v="2616"/>
    <m/>
    <m/>
    <n v="2632"/>
    <m/>
    <m/>
    <n v="67"/>
    <m/>
    <n v="860"/>
    <n v="1"/>
    <m/>
    <m/>
    <m/>
    <n v="1704"/>
    <m/>
    <m/>
    <n v="22"/>
    <n v="228"/>
    <m/>
    <m/>
    <m/>
    <n v="2"/>
    <n v="96"/>
    <n v="5"/>
    <m/>
    <n v="2276"/>
    <m/>
    <m/>
    <n v="2"/>
    <m/>
    <n v="1"/>
    <m/>
    <m/>
    <n v="734"/>
    <n v="281"/>
    <m/>
    <n v="1383"/>
    <n v="84"/>
    <m/>
    <n v="150"/>
    <m/>
    <m/>
    <m/>
    <m/>
    <m/>
    <m/>
    <m/>
    <m/>
    <m/>
    <m/>
    <m/>
    <m/>
    <m/>
    <m/>
    <n v="2631"/>
    <m/>
    <m/>
    <m/>
    <m/>
    <m/>
    <n v="1"/>
    <m/>
    <m/>
    <m/>
    <m/>
    <m/>
    <m/>
    <m/>
    <m/>
    <m/>
    <m/>
    <m/>
    <m/>
    <n v="2632"/>
    <m/>
    <m/>
    <m/>
    <m/>
    <m/>
    <m/>
    <m/>
    <m/>
    <m/>
    <m/>
    <m/>
    <m/>
    <m/>
    <m/>
    <n v="42"/>
    <n v="9"/>
    <n v="18"/>
    <n v="345"/>
    <m/>
    <m/>
    <m/>
    <n v="6"/>
    <n v="1794"/>
    <n v="103"/>
    <n v="288"/>
    <n v="27"/>
    <m/>
    <m/>
    <n v="14870"/>
  </r>
  <r>
    <n v="106074097"/>
    <x v="35"/>
    <x v="5"/>
    <s v="4501 SAND CREEK ROAD"/>
    <s v="ANTIOCH"/>
    <s v="94531"/>
    <x v="1"/>
    <x v="2"/>
    <s v="District 7"/>
    <s v="District 11"/>
    <s v="BRENTWOOD CENTRAL AND WEST/OAKLEY"/>
    <s v="Urban"/>
    <s v="NA"/>
    <x v="35"/>
    <n v="9524"/>
    <m/>
    <m/>
    <m/>
    <m/>
    <m/>
    <n v="5949"/>
    <n v="3575"/>
    <m/>
    <m/>
    <n v="79"/>
    <n v="952"/>
    <n v="1139"/>
    <n v="573"/>
    <n v="934"/>
    <n v="1559"/>
    <n v="1391"/>
    <n v="1139"/>
    <n v="3"/>
    <n v="1754"/>
    <n v="1"/>
    <n v="936"/>
    <n v="1310"/>
    <n v="1695"/>
    <n v="38"/>
    <n v="123"/>
    <n v="11"/>
    <n v="5411"/>
    <n v="5721"/>
    <n v="3803"/>
    <m/>
    <n v="1984"/>
    <n v="5851"/>
    <n v="1689"/>
    <m/>
    <n v="8912"/>
    <n v="612"/>
    <m/>
    <n v="246"/>
    <m/>
    <n v="7287"/>
    <n v="14"/>
    <n v="65"/>
    <n v="41"/>
    <n v="1689"/>
    <n v="182"/>
    <m/>
    <m/>
    <n v="311"/>
    <n v="38"/>
    <m/>
    <n v="174"/>
    <n v="1538"/>
    <n v="155"/>
    <n v="8"/>
    <n v="10"/>
    <n v="3"/>
    <n v="6696"/>
    <n v="578"/>
    <n v="1"/>
    <n v="12"/>
    <m/>
    <m/>
    <m/>
    <m/>
    <n v="997"/>
    <n v="3565"/>
    <m/>
    <n v="4869"/>
    <n v="72"/>
    <n v="13"/>
    <n v="8"/>
    <m/>
    <m/>
    <m/>
    <n v="7"/>
    <n v="41"/>
    <n v="180"/>
    <n v="848"/>
    <n v="690"/>
    <m/>
    <n v="150"/>
    <n v="4"/>
    <n v="212"/>
    <n v="986"/>
    <n v="476"/>
    <n v="73"/>
    <n v="1635"/>
    <n v="83"/>
    <n v="18"/>
    <n v="367"/>
    <n v="137"/>
    <n v="94"/>
    <n v="1766"/>
    <n v="1693"/>
    <n v="64"/>
    <n v="88"/>
    <n v="1789"/>
    <n v="602"/>
    <n v="3"/>
    <n v="34"/>
    <n v="213"/>
    <n v="13"/>
    <n v="1826"/>
    <n v="40"/>
    <n v="2219"/>
    <n v="61"/>
    <n v="155"/>
    <n v="104"/>
    <n v="93"/>
    <m/>
    <n v="1"/>
    <n v="47"/>
    <n v="559"/>
    <n v="20"/>
    <n v="1655"/>
    <m/>
    <n v="2"/>
    <m/>
    <n v="297"/>
    <n v="235"/>
    <n v="46"/>
    <n v="9"/>
    <m/>
    <m/>
    <n v="25"/>
    <n v="2"/>
    <n v="6"/>
    <n v="8387"/>
    <n v="85"/>
    <n v="395"/>
    <n v="36"/>
    <n v="1"/>
    <m/>
    <n v="25974"/>
  </r>
  <r>
    <n v="106084001"/>
    <x v="36"/>
    <x v="6"/>
    <s v="800 EAST WASHINGTON BOULEVARD"/>
    <s v="CRESCENT CITY"/>
    <s v="95531"/>
    <x v="1"/>
    <x v="5"/>
    <s v="District 2"/>
    <s v="District 2"/>
    <s v="CRESCENT CITY/GASQUET/KLAMATH/SMITH RIVER"/>
    <s v="Rural"/>
    <s v="Small/Rural"/>
    <x v="36"/>
    <n v="2255"/>
    <m/>
    <n v="96"/>
    <m/>
    <m/>
    <m/>
    <n v="1346"/>
    <n v="1004"/>
    <n v="1"/>
    <m/>
    <n v="55"/>
    <n v="235"/>
    <n v="169"/>
    <n v="103"/>
    <n v="261"/>
    <n v="350"/>
    <n v="424"/>
    <n v="404"/>
    <m/>
    <n v="324"/>
    <n v="26"/>
    <n v="65"/>
    <n v="14"/>
    <n v="148"/>
    <n v="84"/>
    <n v="24"/>
    <n v="22"/>
    <n v="1994"/>
    <n v="719"/>
    <n v="1632"/>
    <m/>
    <n v="205"/>
    <n v="1847"/>
    <n v="299"/>
    <m/>
    <n v="2204"/>
    <n v="147"/>
    <m/>
    <n v="107"/>
    <m/>
    <n v="1847"/>
    <n v="9"/>
    <n v="28"/>
    <n v="59"/>
    <n v="298"/>
    <m/>
    <n v="3"/>
    <m/>
    <n v="138"/>
    <n v="65"/>
    <m/>
    <n v="66"/>
    <n v="241"/>
    <n v="18"/>
    <n v="5"/>
    <n v="50"/>
    <n v="8"/>
    <n v="1580"/>
    <n v="174"/>
    <n v="2"/>
    <n v="2"/>
    <m/>
    <n v="2"/>
    <m/>
    <m/>
    <n v="622"/>
    <n v="1120"/>
    <n v="24"/>
    <n v="285"/>
    <n v="89"/>
    <n v="9"/>
    <n v="201"/>
    <m/>
    <n v="1"/>
    <m/>
    <m/>
    <n v="20"/>
    <n v="30"/>
    <n v="259"/>
    <n v="255"/>
    <n v="1"/>
    <n v="44"/>
    <m/>
    <n v="80"/>
    <n v="447"/>
    <n v="174"/>
    <n v="22"/>
    <n v="30"/>
    <n v="39"/>
    <n v="24"/>
    <n v="203"/>
    <n v="62"/>
    <n v="40"/>
    <n v="314"/>
    <n v="298"/>
    <n v="9"/>
    <n v="49"/>
    <n v="113"/>
    <n v="136"/>
    <m/>
    <n v="25"/>
    <n v="55"/>
    <m/>
    <n v="78"/>
    <n v="7"/>
    <n v="1491"/>
    <n v="20"/>
    <n v="33"/>
    <n v="7"/>
    <n v="8"/>
    <m/>
    <n v="1"/>
    <n v="2"/>
    <n v="35"/>
    <m/>
    <n v="291"/>
    <m/>
    <m/>
    <m/>
    <n v="44"/>
    <n v="132"/>
    <n v="18"/>
    <n v="1"/>
    <n v="2"/>
    <m/>
    <n v="4"/>
    <m/>
    <n v="3"/>
    <n v="2038"/>
    <n v="10"/>
    <n v="82"/>
    <n v="16"/>
    <n v="1"/>
    <m/>
    <n v="9010"/>
  </r>
  <r>
    <n v="106090793"/>
    <x v="37"/>
    <x v="7"/>
    <s v="2170 SOUTH AVENUE"/>
    <s v="SOUTH LAKE TAHOE"/>
    <s v="96150"/>
    <x v="1"/>
    <x v="0"/>
    <s v="District 1"/>
    <s v="District 5"/>
    <s v="SOUTH LAKE TAHOE"/>
    <s v="Rural"/>
    <s v="Small/Rural"/>
    <x v="37"/>
    <n v="2426"/>
    <n v="70"/>
    <m/>
    <m/>
    <m/>
    <m/>
    <n v="1408"/>
    <n v="1088"/>
    <m/>
    <m/>
    <n v="48"/>
    <n v="278"/>
    <n v="306"/>
    <n v="161"/>
    <n v="388"/>
    <n v="439"/>
    <n v="252"/>
    <n v="202"/>
    <m/>
    <n v="387"/>
    <n v="35"/>
    <n v="80"/>
    <n v="30"/>
    <n v="379"/>
    <n v="15"/>
    <n v="12"/>
    <n v="19"/>
    <n v="1961"/>
    <n v="1314"/>
    <n v="1182"/>
    <m/>
    <n v="885"/>
    <n v="1252"/>
    <n v="359"/>
    <m/>
    <n v="2451"/>
    <n v="45"/>
    <m/>
    <n v="81"/>
    <m/>
    <n v="2046"/>
    <n v="4"/>
    <m/>
    <n v="7"/>
    <n v="358"/>
    <m/>
    <m/>
    <m/>
    <n v="89"/>
    <n v="26"/>
    <n v="4"/>
    <n v="23"/>
    <n v="258"/>
    <n v="17"/>
    <n v="15"/>
    <n v="6"/>
    <m/>
    <n v="1937"/>
    <n v="115"/>
    <n v="2"/>
    <m/>
    <m/>
    <n v="4"/>
    <m/>
    <m/>
    <n v="737"/>
    <n v="722"/>
    <m/>
    <n v="806"/>
    <n v="73"/>
    <n v="36"/>
    <n v="122"/>
    <m/>
    <m/>
    <m/>
    <n v="1"/>
    <n v="10"/>
    <n v="63"/>
    <n v="159"/>
    <n v="224"/>
    <n v="1"/>
    <n v="47"/>
    <n v="2"/>
    <n v="79"/>
    <n v="128"/>
    <n v="292"/>
    <n v="56"/>
    <n v="370"/>
    <n v="11"/>
    <n v="6"/>
    <n v="181"/>
    <n v="55"/>
    <n v="45"/>
    <n v="387"/>
    <n v="359"/>
    <n v="20"/>
    <n v="15"/>
    <n v="183"/>
    <n v="142"/>
    <n v="2"/>
    <n v="23"/>
    <n v="43"/>
    <m/>
    <n v="516"/>
    <n v="18"/>
    <n v="1059"/>
    <n v="27"/>
    <n v="62"/>
    <n v="28"/>
    <n v="10"/>
    <n v="2"/>
    <m/>
    <m/>
    <n v="42"/>
    <n v="2"/>
    <n v="322"/>
    <m/>
    <m/>
    <m/>
    <n v="78"/>
    <n v="120"/>
    <n v="54"/>
    <n v="7"/>
    <n v="1"/>
    <m/>
    <n v="13"/>
    <n v="5"/>
    <n v="7"/>
    <n v="2031"/>
    <n v="44"/>
    <n v="113"/>
    <n v="23"/>
    <m/>
    <m/>
    <n v="8731"/>
  </r>
  <r>
    <n v="106090933"/>
    <x v="38"/>
    <x v="7"/>
    <s v="1100 MARSHALL WAY"/>
    <s v="PLACERVILLE"/>
    <s v="95667"/>
    <x v="1"/>
    <x v="0"/>
    <s v="District 1"/>
    <s v="District 5"/>
    <s v="COOL/DIAMOND SPRINGS/LATROBE/PILOT HILL/PLACERVILLE"/>
    <s v="Rural"/>
    <s v="Small/Rural"/>
    <x v="38"/>
    <n v="5728"/>
    <n v="400"/>
    <m/>
    <m/>
    <m/>
    <m/>
    <n v="3510"/>
    <n v="2618"/>
    <m/>
    <m/>
    <n v="71"/>
    <n v="414"/>
    <n v="446"/>
    <n v="374"/>
    <n v="808"/>
    <n v="1051"/>
    <n v="1082"/>
    <n v="1362"/>
    <m/>
    <n v="513"/>
    <n v="7"/>
    <n v="43"/>
    <n v="50"/>
    <n v="381"/>
    <n v="37"/>
    <n v="102"/>
    <n v="3"/>
    <n v="5512"/>
    <n v="1951"/>
    <n v="4177"/>
    <m/>
    <n v="1051"/>
    <n v="4585"/>
    <n v="489"/>
    <n v="3"/>
    <n v="5876"/>
    <n v="252"/>
    <m/>
    <n v="415"/>
    <n v="12"/>
    <n v="4787"/>
    <n v="3"/>
    <n v="113"/>
    <n v="271"/>
    <n v="495"/>
    <n v="1"/>
    <n v="30"/>
    <n v="1"/>
    <n v="303"/>
    <n v="69"/>
    <m/>
    <n v="151"/>
    <n v="598"/>
    <n v="122"/>
    <n v="16"/>
    <n v="2"/>
    <n v="6"/>
    <n v="3782"/>
    <n v="1051"/>
    <n v="5"/>
    <n v="6"/>
    <m/>
    <n v="17"/>
    <m/>
    <m/>
    <n v="1655"/>
    <n v="3268"/>
    <m/>
    <n v="1139"/>
    <n v="21"/>
    <n v="24"/>
    <n v="20"/>
    <n v="1"/>
    <m/>
    <m/>
    <n v="1"/>
    <n v="51"/>
    <n v="206"/>
    <n v="711"/>
    <n v="776"/>
    <n v="12"/>
    <n v="145"/>
    <n v="2"/>
    <n v="284"/>
    <n v="738"/>
    <n v="500"/>
    <n v="72"/>
    <n v="440"/>
    <n v="135"/>
    <n v="67"/>
    <n v="612"/>
    <n v="166"/>
    <n v="175"/>
    <n v="523"/>
    <n v="495"/>
    <n v="17"/>
    <n v="292"/>
    <n v="1433"/>
    <n v="527"/>
    <m/>
    <n v="27"/>
    <n v="187"/>
    <n v="3"/>
    <n v="442"/>
    <n v="25"/>
    <n v="2231"/>
    <n v="88"/>
    <n v="164"/>
    <n v="93"/>
    <n v="73"/>
    <n v="3"/>
    <n v="1"/>
    <n v="17"/>
    <n v="19"/>
    <n v="7"/>
    <n v="496"/>
    <m/>
    <m/>
    <m/>
    <n v="145"/>
    <n v="287"/>
    <n v="75"/>
    <n v="7"/>
    <n v="3"/>
    <m/>
    <n v="9"/>
    <n v="4"/>
    <n v="10"/>
    <n v="5112"/>
    <n v="84"/>
    <n v="357"/>
    <n v="33"/>
    <n v="2"/>
    <m/>
    <n v="26082"/>
  </r>
  <r>
    <n v="106094002"/>
    <x v="39"/>
    <x v="7"/>
    <s v="935-B SPRING STREET"/>
    <s v="PLACERVILLE"/>
    <s v="95667"/>
    <x v="2"/>
    <x v="5"/>
    <s v="District 1"/>
    <s v="District 5"/>
    <s v="COOL/DIAMOND SPRINGS/LATROBE/PILOT HILL/PLACERVILLE"/>
    <s v="Rural"/>
    <s v="NA"/>
    <x v="39"/>
    <m/>
    <m/>
    <m/>
    <m/>
    <n v="470"/>
    <m/>
    <n v="243"/>
    <n v="227"/>
    <m/>
    <m/>
    <n v="25"/>
    <n v="153"/>
    <n v="135"/>
    <n v="71"/>
    <n v="77"/>
    <n v="9"/>
    <m/>
    <m/>
    <m/>
    <m/>
    <m/>
    <n v="10"/>
    <n v="10"/>
    <n v="27"/>
    <n v="7"/>
    <n v="1"/>
    <m/>
    <n v="415"/>
    <n v="470"/>
    <m/>
    <m/>
    <m/>
    <n v="470"/>
    <m/>
    <m/>
    <n v="470"/>
    <m/>
    <m/>
    <m/>
    <n v="1"/>
    <m/>
    <m/>
    <m/>
    <m/>
    <m/>
    <n v="469"/>
    <m/>
    <m/>
    <n v="5"/>
    <n v="13"/>
    <m/>
    <m/>
    <m/>
    <m/>
    <n v="1"/>
    <n v="1"/>
    <n v="16"/>
    <n v="431"/>
    <m/>
    <m/>
    <m/>
    <m/>
    <n v="3"/>
    <m/>
    <m/>
    <n v="461"/>
    <n v="1"/>
    <m/>
    <m/>
    <n v="2"/>
    <m/>
    <m/>
    <m/>
    <n v="6"/>
    <m/>
    <m/>
    <m/>
    <m/>
    <m/>
    <m/>
    <m/>
    <m/>
    <m/>
    <m/>
    <m/>
    <m/>
    <n v="470"/>
    <m/>
    <m/>
    <m/>
    <m/>
    <m/>
    <m/>
    <m/>
    <m/>
    <m/>
    <m/>
    <m/>
    <m/>
    <m/>
    <m/>
    <m/>
    <m/>
    <m/>
    <m/>
    <n v="470"/>
    <m/>
    <m/>
    <m/>
    <m/>
    <m/>
    <m/>
    <m/>
    <m/>
    <m/>
    <m/>
    <m/>
    <m/>
    <m/>
    <m/>
    <m/>
    <m/>
    <m/>
    <m/>
    <m/>
    <m/>
    <m/>
    <m/>
    <n v="470"/>
    <m/>
    <m/>
    <m/>
    <m/>
    <m/>
    <n v="2933"/>
  </r>
  <r>
    <n v="106100005"/>
    <x v="40"/>
    <x v="8"/>
    <s v="2755 HERNDON AVENUE"/>
    <s v="CLOVIS"/>
    <s v="93611"/>
    <x v="1"/>
    <x v="4"/>
    <s v="District 8"/>
    <s v="District 23"/>
    <s v="AUBERRY/CALWA/CENTERVILLE/CLOVIS EAST/DEL REY/FOWLER/FRIANT/SANGER/SHAVER LAKE"/>
    <s v="Rural"/>
    <s v="NA"/>
    <x v="40"/>
    <n v="21216"/>
    <m/>
    <m/>
    <m/>
    <m/>
    <m/>
    <n v="14111"/>
    <n v="7105"/>
    <m/>
    <m/>
    <n v="335"/>
    <n v="3538"/>
    <n v="3112"/>
    <n v="1243"/>
    <n v="1558"/>
    <n v="1990"/>
    <n v="1940"/>
    <n v="1902"/>
    <n v="1"/>
    <n v="5597"/>
    <m/>
    <n v="1706"/>
    <n v="735"/>
    <n v="7261"/>
    <n v="200"/>
    <n v="419"/>
    <n v="19"/>
    <n v="10876"/>
    <n v="13544"/>
    <n v="7672"/>
    <m/>
    <n v="2954"/>
    <n v="12675"/>
    <n v="5584"/>
    <n v="3"/>
    <n v="20786"/>
    <n v="429"/>
    <n v="1"/>
    <n v="10"/>
    <n v="3"/>
    <n v="15290"/>
    <n v="19"/>
    <n v="194"/>
    <n v="110"/>
    <n v="5583"/>
    <n v="3"/>
    <m/>
    <n v="4"/>
    <n v="310"/>
    <n v="112"/>
    <n v="4"/>
    <n v="305"/>
    <n v="1784"/>
    <n v="203"/>
    <n v="12"/>
    <n v="345"/>
    <n v="32"/>
    <n v="16983"/>
    <n v="1114"/>
    <m/>
    <n v="2"/>
    <m/>
    <n v="1"/>
    <n v="9"/>
    <m/>
    <n v="7143"/>
    <n v="5353"/>
    <m/>
    <n v="8150"/>
    <n v="206"/>
    <n v="40"/>
    <n v="324"/>
    <m/>
    <m/>
    <m/>
    <n v="5"/>
    <n v="79"/>
    <n v="749"/>
    <n v="1422"/>
    <n v="1562"/>
    <n v="15"/>
    <n v="625"/>
    <n v="8"/>
    <n v="996"/>
    <n v="1198"/>
    <n v="818"/>
    <n v="62"/>
    <n v="561"/>
    <n v="144"/>
    <n v="88"/>
    <n v="895"/>
    <n v="239"/>
    <n v="323"/>
    <n v="5830"/>
    <n v="5583"/>
    <n v="14"/>
    <n v="278"/>
    <n v="581"/>
    <n v="1268"/>
    <n v="4"/>
    <n v="659"/>
    <n v="642"/>
    <n v="47"/>
    <n v="1030"/>
    <n v="97"/>
    <n v="9807"/>
    <n v="219"/>
    <n v="366"/>
    <n v="159"/>
    <n v="258"/>
    <n v="46"/>
    <m/>
    <n v="131"/>
    <n v="88"/>
    <n v="42"/>
    <n v="5494"/>
    <m/>
    <m/>
    <m/>
    <n v="499"/>
    <n v="498"/>
    <n v="39"/>
    <n v="9"/>
    <m/>
    <m/>
    <n v="129"/>
    <m/>
    <n v="12"/>
    <n v="19399"/>
    <n v="89"/>
    <n v="505"/>
    <n v="37"/>
    <m/>
    <m/>
    <n v="73569"/>
  </r>
  <r>
    <n v="106100697"/>
    <x v="41"/>
    <x v="8"/>
    <s v="1191 PHELPS AVENUE"/>
    <s v="COALINGA"/>
    <s v="93210"/>
    <x v="3"/>
    <x v="0"/>
    <s v="District 12"/>
    <s v="District 31"/>
    <s v="COALINGA"/>
    <s v="Rural"/>
    <s v="Small/Rural"/>
    <x v="41"/>
    <n v="127"/>
    <n v="53"/>
    <m/>
    <m/>
    <m/>
    <m/>
    <n v="86"/>
    <n v="94"/>
    <m/>
    <m/>
    <n v="5"/>
    <n v="7"/>
    <n v="13"/>
    <n v="22"/>
    <n v="30"/>
    <n v="30"/>
    <n v="30"/>
    <n v="43"/>
    <m/>
    <m/>
    <m/>
    <n v="1"/>
    <n v="11"/>
    <n v="82"/>
    <m/>
    <n v="2"/>
    <n v="1"/>
    <n v="83"/>
    <n v="56"/>
    <n v="124"/>
    <m/>
    <n v="53"/>
    <n v="127"/>
    <m/>
    <m/>
    <n v="111"/>
    <n v="69"/>
    <m/>
    <n v="51"/>
    <m/>
    <n v="112"/>
    <n v="1"/>
    <n v="1"/>
    <n v="12"/>
    <m/>
    <m/>
    <n v="3"/>
    <m/>
    <n v="41"/>
    <n v="2"/>
    <m/>
    <n v="10"/>
    <n v="2"/>
    <m/>
    <m/>
    <m/>
    <n v="3"/>
    <n v="114"/>
    <n v="7"/>
    <m/>
    <m/>
    <m/>
    <n v="1"/>
    <m/>
    <m/>
    <n v="82"/>
    <n v="56"/>
    <m/>
    <n v="28"/>
    <n v="4"/>
    <n v="2"/>
    <n v="8"/>
    <m/>
    <m/>
    <m/>
    <m/>
    <n v="1"/>
    <m/>
    <n v="27"/>
    <n v="14"/>
    <m/>
    <n v="7"/>
    <m/>
    <n v="26"/>
    <n v="6"/>
    <n v="10"/>
    <n v="4"/>
    <n v="6"/>
    <n v="5"/>
    <n v="12"/>
    <n v="34"/>
    <n v="16"/>
    <n v="11"/>
    <n v="1"/>
    <m/>
    <m/>
    <m/>
    <n v="1"/>
    <m/>
    <m/>
    <m/>
    <m/>
    <m/>
    <m/>
    <m/>
    <n v="161"/>
    <m/>
    <n v="2"/>
    <m/>
    <m/>
    <m/>
    <m/>
    <n v="16"/>
    <m/>
    <m/>
    <m/>
    <m/>
    <m/>
    <m/>
    <m/>
    <n v="7"/>
    <n v="1"/>
    <n v="2"/>
    <m/>
    <m/>
    <m/>
    <m/>
    <n v="1"/>
    <n v="155"/>
    <m/>
    <n v="11"/>
    <n v="3"/>
    <m/>
    <m/>
    <n v="22759"/>
  </r>
  <r>
    <n v="106100717"/>
    <x v="42"/>
    <x v="8"/>
    <s v="2823 FRESNO STREET"/>
    <s v="FRESNO"/>
    <s v="93721"/>
    <x v="1"/>
    <x v="6"/>
    <s v="District 14"/>
    <s v="District 31"/>
    <s v="FRESNO WEST CENTRAL"/>
    <s v="Urban"/>
    <s v="Teaching"/>
    <x v="42"/>
    <n v="41407"/>
    <n v="320"/>
    <n v="686"/>
    <m/>
    <n v="3278"/>
    <m/>
    <n v="24631"/>
    <n v="21057"/>
    <n v="1"/>
    <n v="2"/>
    <n v="1393"/>
    <n v="6850"/>
    <n v="5824"/>
    <n v="5108"/>
    <n v="7169"/>
    <n v="6358"/>
    <n v="4143"/>
    <n v="2815"/>
    <m/>
    <n v="5721"/>
    <n v="310"/>
    <n v="3206"/>
    <n v="3848"/>
    <n v="21454"/>
    <n v="191"/>
    <n v="947"/>
    <n v="41"/>
    <n v="16004"/>
    <n v="21410"/>
    <n v="24278"/>
    <n v="3"/>
    <n v="6460"/>
    <n v="33872"/>
    <n v="5332"/>
    <n v="27"/>
    <n v="45097"/>
    <n v="594"/>
    <m/>
    <n v="2741"/>
    <n v="45"/>
    <n v="33626"/>
    <n v="2145"/>
    <n v="87"/>
    <n v="839"/>
    <n v="5222"/>
    <n v="662"/>
    <n v="320"/>
    <n v="4"/>
    <n v="633"/>
    <n v="1218"/>
    <n v="18"/>
    <n v="998"/>
    <n v="4888"/>
    <n v="496"/>
    <n v="166"/>
    <n v="896"/>
    <n v="68"/>
    <n v="32487"/>
    <n v="3196"/>
    <m/>
    <n v="54"/>
    <m/>
    <n v="457"/>
    <n v="116"/>
    <m/>
    <n v="24602"/>
    <n v="12013"/>
    <m/>
    <n v="5690"/>
    <n v="990"/>
    <n v="319"/>
    <n v="1765"/>
    <m/>
    <n v="312"/>
    <m/>
    <n v="88"/>
    <n v="215"/>
    <n v="1451"/>
    <n v="5888"/>
    <n v="3409"/>
    <n v="74"/>
    <n v="2332"/>
    <n v="28"/>
    <n v="1383"/>
    <n v="2431"/>
    <n v="5066"/>
    <n v="3755"/>
    <n v="1531"/>
    <n v="1002"/>
    <n v="459"/>
    <n v="2107"/>
    <n v="973"/>
    <n v="1546"/>
    <n v="6475"/>
    <n v="5236"/>
    <n v="242"/>
    <n v="1564"/>
    <n v="4917"/>
    <n v="3568"/>
    <n v="35"/>
    <n v="459"/>
    <n v="1500"/>
    <n v="215"/>
    <n v="2474"/>
    <n v="1004"/>
    <n v="19889"/>
    <n v="1015"/>
    <n v="1407"/>
    <n v="386"/>
    <n v="1298"/>
    <n v="59"/>
    <n v="23"/>
    <n v="413"/>
    <n v="112"/>
    <n v="125"/>
    <n v="5223"/>
    <n v="4"/>
    <m/>
    <n v="1"/>
    <n v="1963"/>
    <n v="1704"/>
    <n v="1267"/>
    <n v="489"/>
    <n v="136"/>
    <n v="13"/>
    <n v="190"/>
    <n v="15"/>
    <n v="156"/>
    <n v="36978"/>
    <n v="332"/>
    <n v="2065"/>
    <n v="371"/>
    <n v="12"/>
    <m/>
    <n v="283937"/>
  </r>
  <r>
    <n v="106100797"/>
    <x v="43"/>
    <x v="8"/>
    <s v="372 WEST CYPRESS AVENUE"/>
    <s v="REEDLEY"/>
    <s v="93654"/>
    <x v="1"/>
    <x v="5"/>
    <s v="District 14"/>
    <s v="District 31"/>
    <s v="ORANGE COVE/PARLIER/REEDLEY/SQUAW VALLEY/TIVY VALLEY/WONDER VALLEY"/>
    <s v="Rural"/>
    <s v="Small/Rural"/>
    <x v="43"/>
    <n v="3281"/>
    <m/>
    <m/>
    <m/>
    <m/>
    <m/>
    <n v="2372"/>
    <n v="909"/>
    <m/>
    <m/>
    <n v="127"/>
    <n v="811"/>
    <n v="507"/>
    <n v="122"/>
    <n v="62"/>
    <n v="85"/>
    <n v="74"/>
    <n v="144"/>
    <m/>
    <n v="1349"/>
    <m/>
    <n v="17"/>
    <n v="3"/>
    <n v="2825"/>
    <m/>
    <n v="13"/>
    <m/>
    <n v="423"/>
    <n v="2801"/>
    <n v="479"/>
    <n v="1"/>
    <n v="401"/>
    <n v="1529"/>
    <n v="1349"/>
    <n v="2"/>
    <n v="3206"/>
    <n v="75"/>
    <m/>
    <m/>
    <m/>
    <n v="1903"/>
    <n v="5"/>
    <m/>
    <n v="22"/>
    <n v="1347"/>
    <n v="4"/>
    <m/>
    <m/>
    <n v="119"/>
    <n v="9"/>
    <n v="3"/>
    <n v="3"/>
    <n v="33"/>
    <n v="10"/>
    <m/>
    <n v="1"/>
    <m/>
    <n v="3025"/>
    <n v="72"/>
    <m/>
    <m/>
    <n v="2"/>
    <n v="1"/>
    <n v="3"/>
    <m/>
    <n v="2583"/>
    <n v="267"/>
    <m/>
    <n v="385"/>
    <n v="27"/>
    <n v="1"/>
    <n v="17"/>
    <m/>
    <m/>
    <n v="1"/>
    <m/>
    <n v="9"/>
    <n v="8"/>
    <n v="83"/>
    <n v="48"/>
    <m/>
    <n v="35"/>
    <m/>
    <n v="113"/>
    <n v="75"/>
    <n v="12"/>
    <n v="8"/>
    <n v="7"/>
    <n v="10"/>
    <n v="1"/>
    <n v="84"/>
    <n v="25"/>
    <n v="23"/>
    <n v="1391"/>
    <n v="1348"/>
    <n v="1"/>
    <n v="2"/>
    <n v="1231"/>
    <n v="1"/>
    <m/>
    <n v="55"/>
    <n v="4"/>
    <m/>
    <n v="1"/>
    <n v="9"/>
    <n v="606"/>
    <n v="7"/>
    <n v="3"/>
    <n v="11"/>
    <n v="2"/>
    <m/>
    <m/>
    <n v="1"/>
    <m/>
    <n v="2"/>
    <n v="1346"/>
    <m/>
    <m/>
    <m/>
    <n v="4"/>
    <n v="23"/>
    <n v="2"/>
    <m/>
    <m/>
    <m/>
    <m/>
    <m/>
    <n v="5"/>
    <n v="3219"/>
    <n v="5"/>
    <n v="20"/>
    <n v="3"/>
    <m/>
    <m/>
    <n v="6838"/>
  </r>
  <r>
    <n v="106100899"/>
    <x v="44"/>
    <x v="8"/>
    <s v="1303 EAST HERNDON AVENUE"/>
    <s v="FRESNO"/>
    <s v="93720"/>
    <x v="1"/>
    <x v="1"/>
    <s v="District 8"/>
    <s v="District 23"/>
    <s v="FRESNO NORTH CENTRAL"/>
    <s v="Urban"/>
    <s v="NA"/>
    <x v="44"/>
    <n v="24159"/>
    <m/>
    <m/>
    <m/>
    <m/>
    <m/>
    <n v="14314"/>
    <n v="9845"/>
    <m/>
    <m/>
    <n v="358"/>
    <n v="2605"/>
    <n v="2253"/>
    <n v="1660"/>
    <n v="2795"/>
    <n v="3651"/>
    <n v="3674"/>
    <n v="4060"/>
    <m/>
    <n v="3103"/>
    <m/>
    <n v="1529"/>
    <n v="1626"/>
    <n v="8800"/>
    <n v="88"/>
    <n v="271"/>
    <n v="156"/>
    <n v="11689"/>
    <n v="12206"/>
    <n v="11953"/>
    <m/>
    <n v="3690"/>
    <n v="17374"/>
    <n v="3095"/>
    <m/>
    <n v="21735"/>
    <n v="2424"/>
    <m/>
    <n v="136"/>
    <n v="3"/>
    <n v="20445"/>
    <n v="118"/>
    <m/>
    <n v="364"/>
    <n v="3086"/>
    <n v="7"/>
    <m/>
    <m/>
    <n v="207"/>
    <n v="296"/>
    <n v="461"/>
    <n v="698"/>
    <n v="3510"/>
    <n v="377"/>
    <n v="9"/>
    <n v="779"/>
    <n v="114"/>
    <n v="15796"/>
    <n v="1903"/>
    <n v="1"/>
    <n v="1"/>
    <m/>
    <n v="3"/>
    <n v="2"/>
    <n v="2"/>
    <n v="8770"/>
    <n v="10632"/>
    <n v="4"/>
    <n v="4383"/>
    <n v="119"/>
    <n v="150"/>
    <n v="101"/>
    <m/>
    <m/>
    <m/>
    <n v="23"/>
    <n v="173"/>
    <n v="827"/>
    <n v="3377"/>
    <n v="2607"/>
    <n v="21"/>
    <n v="977"/>
    <n v="19"/>
    <n v="1376"/>
    <n v="1954"/>
    <n v="1356"/>
    <n v="138"/>
    <n v="1128"/>
    <n v="442"/>
    <n v="137"/>
    <n v="1958"/>
    <n v="488"/>
    <n v="642"/>
    <n v="3412"/>
    <n v="3095"/>
    <n v="9"/>
    <n v="1106"/>
    <n v="1970"/>
    <n v="1954"/>
    <n v="7"/>
    <n v="418"/>
    <n v="870"/>
    <n v="98"/>
    <n v="1646"/>
    <n v="182"/>
    <n v="10515"/>
    <n v="341"/>
    <n v="591"/>
    <n v="259"/>
    <n v="387"/>
    <n v="72"/>
    <n v="13"/>
    <n v="647"/>
    <n v="73"/>
    <n v="42"/>
    <n v="2961"/>
    <n v="6"/>
    <m/>
    <n v="1"/>
    <n v="1027"/>
    <n v="813"/>
    <n v="66"/>
    <n v="15"/>
    <n v="9"/>
    <n v="2"/>
    <n v="107"/>
    <n v="1"/>
    <n v="13"/>
    <n v="20799"/>
    <n v="149"/>
    <n v="1106"/>
    <n v="47"/>
    <n v="4"/>
    <n v="1"/>
    <n v="101242"/>
  </r>
  <r>
    <n v="106104023"/>
    <x v="45"/>
    <x v="8"/>
    <s v="7173 N. SHARON AVENUE"/>
    <s v="FRESNO"/>
    <s v="93720"/>
    <x v="4"/>
    <x v="3"/>
    <s v="District 8"/>
    <s v="District 23"/>
    <s v="FRESNO NORTHWEST"/>
    <s v="Urban"/>
    <s v="NA"/>
    <x v="45"/>
    <n v="1689"/>
    <m/>
    <m/>
    <m/>
    <m/>
    <m/>
    <n v="1007"/>
    <n v="682"/>
    <m/>
    <m/>
    <n v="1"/>
    <n v="15"/>
    <n v="15"/>
    <n v="41"/>
    <n v="136"/>
    <n v="341"/>
    <n v="530"/>
    <n v="610"/>
    <m/>
    <m/>
    <m/>
    <n v="58"/>
    <n v="36"/>
    <n v="173"/>
    <n v="3"/>
    <m/>
    <n v="22"/>
    <n v="1397"/>
    <n v="1689"/>
    <m/>
    <m/>
    <n v="1478"/>
    <n v="211"/>
    <m/>
    <m/>
    <n v="1587"/>
    <n v="102"/>
    <m/>
    <n v="1653"/>
    <m/>
    <n v="36"/>
    <m/>
    <m/>
    <m/>
    <m/>
    <m/>
    <m/>
    <m/>
    <n v="135"/>
    <n v="19"/>
    <m/>
    <n v="2"/>
    <n v="593"/>
    <n v="2"/>
    <m/>
    <m/>
    <n v="2"/>
    <n v="711"/>
    <n v="224"/>
    <m/>
    <m/>
    <n v="1"/>
    <m/>
    <m/>
    <m/>
    <n v="98"/>
    <n v="1399"/>
    <n v="4"/>
    <n v="151"/>
    <m/>
    <n v="36"/>
    <m/>
    <m/>
    <m/>
    <n v="1"/>
    <m/>
    <m/>
    <n v="3"/>
    <n v="236"/>
    <n v="9"/>
    <m/>
    <n v="1"/>
    <m/>
    <n v="5"/>
    <n v="6"/>
    <n v="253"/>
    <n v="1"/>
    <n v="24"/>
    <n v="452"/>
    <n v="650"/>
    <n v="21"/>
    <n v="1"/>
    <n v="26"/>
    <n v="1"/>
    <m/>
    <m/>
    <m/>
    <n v="88"/>
    <m/>
    <m/>
    <m/>
    <m/>
    <m/>
    <m/>
    <m/>
    <n v="1599"/>
    <m/>
    <n v="1"/>
    <n v="1"/>
    <m/>
    <m/>
    <m/>
    <m/>
    <m/>
    <m/>
    <m/>
    <m/>
    <m/>
    <m/>
    <n v="10"/>
    <n v="289"/>
    <n v="27"/>
    <n v="1"/>
    <m/>
    <m/>
    <m/>
    <m/>
    <m/>
    <n v="1351"/>
    <n v="1"/>
    <n v="6"/>
    <n v="4"/>
    <m/>
    <m/>
    <n v="18406"/>
  </r>
  <r>
    <n v="106104047"/>
    <x v="46"/>
    <x v="8"/>
    <s v="6125 NORTH FRESNO STREET"/>
    <s v="FRESNO"/>
    <s v="93710"/>
    <x v="5"/>
    <x v="5"/>
    <s v="District 8"/>
    <s v="District 23"/>
    <s v="FRESNO NORTH CENTRAL"/>
    <s v="Urban"/>
    <s v="NA"/>
    <x v="46"/>
    <n v="1971"/>
    <m/>
    <m/>
    <m/>
    <m/>
    <m/>
    <n v="1106"/>
    <n v="865"/>
    <m/>
    <m/>
    <n v="3"/>
    <n v="20"/>
    <n v="65"/>
    <n v="159"/>
    <n v="413"/>
    <n v="758"/>
    <n v="459"/>
    <n v="94"/>
    <m/>
    <m/>
    <m/>
    <n v="49"/>
    <n v="46"/>
    <n v="362"/>
    <n v="5"/>
    <n v="16"/>
    <m/>
    <n v="1493"/>
    <n v="1971"/>
    <m/>
    <m/>
    <n v="1968"/>
    <n v="1"/>
    <m/>
    <n v="2"/>
    <n v="1959"/>
    <n v="12"/>
    <m/>
    <m/>
    <n v="10"/>
    <n v="1961"/>
    <m/>
    <m/>
    <m/>
    <m/>
    <m/>
    <m/>
    <m/>
    <m/>
    <n v="24"/>
    <n v="11"/>
    <m/>
    <n v="120"/>
    <m/>
    <m/>
    <n v="1"/>
    <m/>
    <n v="1815"/>
    <m/>
    <m/>
    <m/>
    <m/>
    <m/>
    <m/>
    <m/>
    <n v="39"/>
    <n v="930"/>
    <m/>
    <n v="782"/>
    <n v="1"/>
    <n v="204"/>
    <n v="15"/>
    <m/>
    <m/>
    <m/>
    <m/>
    <m/>
    <n v="12"/>
    <m/>
    <n v="2"/>
    <m/>
    <n v="1"/>
    <m/>
    <n v="93"/>
    <m/>
    <n v="63"/>
    <m/>
    <n v="1796"/>
    <m/>
    <n v="1"/>
    <m/>
    <n v="2"/>
    <n v="1"/>
    <m/>
    <m/>
    <m/>
    <m/>
    <m/>
    <n v="1"/>
    <m/>
    <n v="19"/>
    <n v="1"/>
    <m/>
    <n v="1835"/>
    <n v="19"/>
    <n v="2"/>
    <m/>
    <n v="9"/>
    <n v="49"/>
    <m/>
    <m/>
    <m/>
    <m/>
    <n v="36"/>
    <m/>
    <m/>
    <m/>
    <m/>
    <m/>
    <m/>
    <m/>
    <m/>
    <m/>
    <m/>
    <m/>
    <m/>
    <m/>
    <m/>
    <n v="1971"/>
    <m/>
    <m/>
    <m/>
    <m/>
    <m/>
    <n v="3177"/>
  </r>
  <r>
    <n v="106104062"/>
    <x v="47"/>
    <x v="8"/>
    <s v="7300 NORTH FRESNO STREET"/>
    <s v="FRESNO"/>
    <s v="93720"/>
    <x v="1"/>
    <x v="2"/>
    <s v="District 8"/>
    <s v="District 23"/>
    <s v="FRESNO NORTH CENTRAL"/>
    <s v="Urban"/>
    <s v="NA"/>
    <x v="47"/>
    <n v="9401"/>
    <m/>
    <m/>
    <m/>
    <m/>
    <m/>
    <n v="5772"/>
    <n v="3627"/>
    <n v="2"/>
    <m/>
    <n v="88"/>
    <n v="954"/>
    <n v="992"/>
    <n v="471"/>
    <n v="902"/>
    <n v="1341"/>
    <n v="1471"/>
    <n v="1667"/>
    <m/>
    <n v="1515"/>
    <m/>
    <n v="811"/>
    <n v="546"/>
    <n v="2986"/>
    <n v="54"/>
    <n v="73"/>
    <n v="16"/>
    <n v="4915"/>
    <n v="4405"/>
    <n v="4996"/>
    <m/>
    <n v="1319"/>
    <n v="6618"/>
    <n v="1463"/>
    <n v="1"/>
    <n v="8368"/>
    <n v="1033"/>
    <m/>
    <n v="125"/>
    <m/>
    <n v="7497"/>
    <n v="27"/>
    <n v="72"/>
    <n v="102"/>
    <n v="1464"/>
    <n v="114"/>
    <m/>
    <m/>
    <n v="132"/>
    <n v="35"/>
    <n v="5"/>
    <n v="220"/>
    <n v="1149"/>
    <n v="263"/>
    <n v="11"/>
    <n v="8"/>
    <n v="6"/>
    <n v="6834"/>
    <n v="686"/>
    <n v="3"/>
    <n v="40"/>
    <n v="3"/>
    <n v="1"/>
    <m/>
    <n v="5"/>
    <n v="472"/>
    <n v="4092"/>
    <m/>
    <n v="4723"/>
    <n v="88"/>
    <n v="23"/>
    <n v="3"/>
    <m/>
    <m/>
    <m/>
    <n v="1"/>
    <n v="80"/>
    <n v="180"/>
    <n v="1179"/>
    <n v="880"/>
    <n v="1"/>
    <n v="468"/>
    <n v="7"/>
    <n v="272"/>
    <n v="1154"/>
    <n v="536"/>
    <n v="24"/>
    <n v="707"/>
    <n v="116"/>
    <n v="28"/>
    <n v="467"/>
    <n v="92"/>
    <n v="176"/>
    <n v="1519"/>
    <n v="1464"/>
    <n v="50"/>
    <n v="182"/>
    <n v="2186"/>
    <n v="939"/>
    <n v="2"/>
    <n v="15"/>
    <n v="344"/>
    <n v="23"/>
    <n v="882"/>
    <n v="157"/>
    <n v="2407"/>
    <n v="67"/>
    <n v="158"/>
    <n v="169"/>
    <n v="167"/>
    <n v="8"/>
    <n v="4"/>
    <n v="45"/>
    <n v="175"/>
    <n v="14"/>
    <n v="1439"/>
    <n v="3"/>
    <n v="15"/>
    <m/>
    <n v="259"/>
    <n v="389"/>
    <n v="42"/>
    <n v="5"/>
    <n v="1"/>
    <m/>
    <n v="66"/>
    <n v="1"/>
    <n v="5"/>
    <n v="8256"/>
    <n v="83"/>
    <n v="276"/>
    <n v="18"/>
    <m/>
    <m/>
    <n v="30296"/>
  </r>
  <r>
    <n v="106104089"/>
    <x v="48"/>
    <x v="8"/>
    <s v="4411 E. KINGS CANYON ROAD"/>
    <s v="FRESNO"/>
    <s v="93702"/>
    <x v="2"/>
    <x v="5"/>
    <s v="District 14"/>
    <s v="District 31"/>
    <s v="FRESNO EAST CENTRAL"/>
    <s v="Urban"/>
    <s v="NA"/>
    <x v="48"/>
    <m/>
    <m/>
    <m/>
    <m/>
    <n v="367"/>
    <m/>
    <n v="115"/>
    <n v="252"/>
    <m/>
    <m/>
    <n v="18"/>
    <n v="136"/>
    <n v="103"/>
    <n v="70"/>
    <n v="31"/>
    <n v="7"/>
    <n v="2"/>
    <m/>
    <m/>
    <m/>
    <m/>
    <n v="22"/>
    <n v="72"/>
    <n v="160"/>
    <n v="2"/>
    <n v="5"/>
    <m/>
    <n v="106"/>
    <n v="367"/>
    <m/>
    <m/>
    <m/>
    <n v="367"/>
    <m/>
    <m/>
    <n v="367"/>
    <m/>
    <m/>
    <m/>
    <m/>
    <n v="319"/>
    <n v="31"/>
    <m/>
    <m/>
    <m/>
    <m/>
    <n v="17"/>
    <m/>
    <n v="9"/>
    <m/>
    <m/>
    <m/>
    <m/>
    <m/>
    <m/>
    <m/>
    <m/>
    <n v="332"/>
    <m/>
    <m/>
    <n v="11"/>
    <m/>
    <n v="15"/>
    <m/>
    <m/>
    <n v="325"/>
    <m/>
    <m/>
    <m/>
    <m/>
    <m/>
    <m/>
    <m/>
    <n v="42"/>
    <m/>
    <m/>
    <m/>
    <m/>
    <m/>
    <m/>
    <m/>
    <m/>
    <m/>
    <m/>
    <m/>
    <m/>
    <n v="367"/>
    <m/>
    <m/>
    <m/>
    <m/>
    <m/>
    <m/>
    <m/>
    <m/>
    <m/>
    <m/>
    <m/>
    <m/>
    <m/>
    <m/>
    <m/>
    <m/>
    <m/>
    <m/>
    <n v="367"/>
    <m/>
    <m/>
    <m/>
    <m/>
    <m/>
    <m/>
    <m/>
    <m/>
    <m/>
    <m/>
    <m/>
    <m/>
    <m/>
    <m/>
    <m/>
    <m/>
    <m/>
    <m/>
    <m/>
    <m/>
    <m/>
    <m/>
    <n v="367"/>
    <m/>
    <m/>
    <m/>
    <m/>
    <m/>
    <n v="6143"/>
  </r>
  <r>
    <n v="106105125"/>
    <x v="49"/>
    <x v="8"/>
    <s v="4411 E. KINGS CANYON ROAD"/>
    <s v="FRESNO"/>
    <s v="93702"/>
    <x v="2"/>
    <x v="5"/>
    <s v="District 14"/>
    <s v="District 31"/>
    <s v="FRESNO EAST CENTRAL"/>
    <s v="Urban"/>
    <s v="NA"/>
    <x v="49"/>
    <m/>
    <m/>
    <m/>
    <m/>
    <n v="729"/>
    <m/>
    <n v="472"/>
    <n v="255"/>
    <m/>
    <n v="2"/>
    <n v="727"/>
    <m/>
    <m/>
    <m/>
    <m/>
    <m/>
    <m/>
    <m/>
    <m/>
    <n v="2"/>
    <m/>
    <n v="14"/>
    <n v="65"/>
    <n v="387"/>
    <n v="3"/>
    <n v="19"/>
    <m/>
    <n v="241"/>
    <n v="729"/>
    <m/>
    <m/>
    <m/>
    <n v="729"/>
    <m/>
    <m/>
    <n v="729"/>
    <m/>
    <m/>
    <m/>
    <n v="1"/>
    <n v="317"/>
    <n v="410"/>
    <m/>
    <n v="1"/>
    <m/>
    <m/>
    <m/>
    <m/>
    <n v="1"/>
    <m/>
    <m/>
    <m/>
    <m/>
    <m/>
    <m/>
    <m/>
    <m/>
    <n v="719"/>
    <m/>
    <m/>
    <m/>
    <m/>
    <n v="9"/>
    <m/>
    <m/>
    <n v="646"/>
    <m/>
    <m/>
    <n v="73"/>
    <m/>
    <m/>
    <m/>
    <m/>
    <n v="10"/>
    <m/>
    <m/>
    <m/>
    <m/>
    <m/>
    <m/>
    <m/>
    <m/>
    <m/>
    <m/>
    <m/>
    <m/>
    <n v="729"/>
    <m/>
    <m/>
    <m/>
    <m/>
    <m/>
    <m/>
    <m/>
    <m/>
    <m/>
    <m/>
    <n v="729"/>
    <m/>
    <m/>
    <m/>
    <m/>
    <m/>
    <m/>
    <m/>
    <m/>
    <m/>
    <m/>
    <m/>
    <m/>
    <m/>
    <m/>
    <m/>
    <m/>
    <m/>
    <m/>
    <m/>
    <m/>
    <m/>
    <m/>
    <m/>
    <m/>
    <m/>
    <m/>
    <m/>
    <m/>
    <m/>
    <m/>
    <n v="729"/>
    <m/>
    <m/>
    <m/>
    <m/>
    <m/>
    <n v="3723"/>
  </r>
  <r>
    <n v="106110889"/>
    <x v="50"/>
    <x v="9"/>
    <s v="1133 WEST SYCAMORE STREET"/>
    <s v="WILLOWS"/>
    <s v="95988"/>
    <x v="1"/>
    <x v="5"/>
    <s v="District 4"/>
    <s v="District 3"/>
    <s v="ARTOIS/ELK CREEK/GLENN/GRINDSTONE INDIAN RANCHERIA/WILLOWS"/>
    <s v="Frontier"/>
    <s v="Small/Rural"/>
    <x v="50"/>
    <n v="208"/>
    <n v="45"/>
    <m/>
    <m/>
    <m/>
    <m/>
    <n v="157"/>
    <n v="96"/>
    <m/>
    <m/>
    <m/>
    <n v="2"/>
    <n v="14"/>
    <n v="13"/>
    <n v="36"/>
    <n v="49"/>
    <n v="45"/>
    <n v="94"/>
    <m/>
    <m/>
    <m/>
    <n v="3"/>
    <n v="4"/>
    <n v="20"/>
    <n v="1"/>
    <m/>
    <n v="2"/>
    <n v="223"/>
    <n v="50"/>
    <n v="203"/>
    <m/>
    <n v="21"/>
    <n v="232"/>
    <m/>
    <m/>
    <n v="208"/>
    <n v="45"/>
    <m/>
    <n v="46"/>
    <m/>
    <n v="178"/>
    <m/>
    <m/>
    <n v="29"/>
    <m/>
    <m/>
    <m/>
    <m/>
    <n v="17"/>
    <n v="7"/>
    <m/>
    <n v="2"/>
    <n v="1"/>
    <m/>
    <m/>
    <n v="1"/>
    <m/>
    <n v="159"/>
    <n v="65"/>
    <m/>
    <n v="1"/>
    <m/>
    <m/>
    <m/>
    <m/>
    <n v="24"/>
    <n v="186"/>
    <n v="1"/>
    <n v="12"/>
    <n v="2"/>
    <n v="1"/>
    <n v="27"/>
    <m/>
    <m/>
    <m/>
    <m/>
    <n v="5"/>
    <n v="1"/>
    <n v="19"/>
    <n v="29"/>
    <m/>
    <n v="13"/>
    <m/>
    <n v="23"/>
    <n v="10"/>
    <n v="14"/>
    <n v="2"/>
    <n v="9"/>
    <n v="3"/>
    <m/>
    <n v="65"/>
    <n v="19"/>
    <n v="41"/>
    <m/>
    <m/>
    <m/>
    <n v="2"/>
    <n v="143"/>
    <n v="3"/>
    <m/>
    <m/>
    <m/>
    <m/>
    <m/>
    <m/>
    <n v="89"/>
    <m/>
    <n v="4"/>
    <n v="8"/>
    <n v="4"/>
    <m/>
    <m/>
    <m/>
    <m/>
    <m/>
    <m/>
    <m/>
    <m/>
    <m/>
    <m/>
    <n v="13"/>
    <n v="1"/>
    <n v="1"/>
    <m/>
    <m/>
    <m/>
    <m/>
    <m/>
    <n v="234"/>
    <n v="3"/>
    <n v="1"/>
    <m/>
    <m/>
    <m/>
    <n v="1232"/>
  </r>
  <r>
    <n v="106121002"/>
    <x v="51"/>
    <x v="10"/>
    <s v="3800 JANES ROAD"/>
    <s v="ARCATA"/>
    <s v="95521"/>
    <x v="2"/>
    <x v="3"/>
    <s v="District 2"/>
    <s v="District 2"/>
    <s v="ARCATA/EUREKA"/>
    <s v="Rural"/>
    <s v="NA"/>
    <x v="51"/>
    <n v="2445"/>
    <m/>
    <m/>
    <m/>
    <m/>
    <m/>
    <n v="1562"/>
    <n v="883"/>
    <m/>
    <m/>
    <n v="62"/>
    <n v="405"/>
    <n v="381"/>
    <n v="133"/>
    <n v="190"/>
    <n v="264"/>
    <n v="169"/>
    <n v="196"/>
    <n v="2"/>
    <n v="615"/>
    <n v="28"/>
    <n v="35"/>
    <n v="48"/>
    <n v="151"/>
    <n v="340"/>
    <n v="8"/>
    <n v="1"/>
    <n v="1862"/>
    <n v="1017"/>
    <n v="1428"/>
    <m/>
    <n v="394"/>
    <n v="1453"/>
    <n v="598"/>
    <m/>
    <n v="2291"/>
    <n v="154"/>
    <m/>
    <n v="8"/>
    <m/>
    <n v="1836"/>
    <m/>
    <m/>
    <n v="4"/>
    <n v="591"/>
    <n v="6"/>
    <m/>
    <m/>
    <n v="84"/>
    <n v="36"/>
    <n v="3"/>
    <n v="24"/>
    <n v="50"/>
    <n v="10"/>
    <n v="6"/>
    <n v="14"/>
    <n v="19"/>
    <n v="2121"/>
    <n v="71"/>
    <n v="5"/>
    <m/>
    <m/>
    <n v="2"/>
    <m/>
    <m/>
    <n v="1158"/>
    <n v="580"/>
    <n v="2"/>
    <n v="594"/>
    <n v="12"/>
    <n v="12"/>
    <n v="70"/>
    <m/>
    <m/>
    <n v="17"/>
    <n v="3"/>
    <n v="7"/>
    <n v="34"/>
    <n v="100"/>
    <n v="246"/>
    <n v="2"/>
    <n v="87"/>
    <n v="2"/>
    <n v="56"/>
    <n v="168"/>
    <n v="190"/>
    <n v="7"/>
    <n v="29"/>
    <n v="12"/>
    <n v="9"/>
    <n v="170"/>
    <n v="90"/>
    <n v="12"/>
    <n v="617"/>
    <n v="599"/>
    <n v="5"/>
    <m/>
    <n v="55"/>
    <n v="171"/>
    <n v="1"/>
    <n v="25"/>
    <n v="99"/>
    <n v="2"/>
    <n v="111"/>
    <n v="2"/>
    <n v="1263"/>
    <n v="5"/>
    <n v="73"/>
    <m/>
    <n v="51"/>
    <m/>
    <m/>
    <m/>
    <n v="3"/>
    <n v="4"/>
    <n v="580"/>
    <m/>
    <m/>
    <m/>
    <n v="44"/>
    <n v="74"/>
    <n v="29"/>
    <n v="6"/>
    <n v="3"/>
    <m/>
    <n v="5"/>
    <m/>
    <n v="4"/>
    <n v="2176"/>
    <n v="19"/>
    <n v="67"/>
    <n v="18"/>
    <m/>
    <m/>
    <n v="8554"/>
  </r>
  <r>
    <n v="106121031"/>
    <x v="52"/>
    <x v="10"/>
    <s v="733 CEDAR STREET"/>
    <s v="GARBERVILLE"/>
    <s v="95542"/>
    <x v="3"/>
    <x v="5"/>
    <s v="District 2"/>
    <s v="District 2"/>
    <s v="GARBERVILLE/REDWAY"/>
    <s v="Frontier"/>
    <s v="Small/Rural"/>
    <x v="52"/>
    <n v="23"/>
    <n v="19"/>
    <m/>
    <m/>
    <m/>
    <m/>
    <n v="19"/>
    <n v="23"/>
    <m/>
    <m/>
    <m/>
    <n v="2"/>
    <m/>
    <n v="3"/>
    <n v="7"/>
    <n v="3"/>
    <n v="10"/>
    <n v="17"/>
    <m/>
    <m/>
    <m/>
    <m/>
    <m/>
    <n v="4"/>
    <m/>
    <m/>
    <m/>
    <n v="38"/>
    <n v="16"/>
    <n v="26"/>
    <m/>
    <n v="14"/>
    <n v="28"/>
    <m/>
    <m/>
    <n v="22"/>
    <n v="20"/>
    <m/>
    <n v="15"/>
    <m/>
    <n v="20"/>
    <m/>
    <m/>
    <n v="7"/>
    <m/>
    <m/>
    <m/>
    <m/>
    <n v="7"/>
    <n v="2"/>
    <m/>
    <n v="2"/>
    <m/>
    <m/>
    <m/>
    <m/>
    <m/>
    <n v="21"/>
    <n v="6"/>
    <n v="4"/>
    <m/>
    <m/>
    <m/>
    <m/>
    <m/>
    <n v="19"/>
    <n v="21"/>
    <m/>
    <n v="2"/>
    <m/>
    <m/>
    <m/>
    <m/>
    <m/>
    <m/>
    <m/>
    <m/>
    <n v="1"/>
    <n v="7"/>
    <n v="1"/>
    <m/>
    <n v="3"/>
    <m/>
    <n v="1"/>
    <m/>
    <n v="3"/>
    <n v="5"/>
    <n v="1"/>
    <n v="2"/>
    <n v="1"/>
    <n v="14"/>
    <n v="3"/>
    <m/>
    <m/>
    <m/>
    <m/>
    <m/>
    <m/>
    <m/>
    <m/>
    <m/>
    <m/>
    <m/>
    <m/>
    <m/>
    <n v="41"/>
    <m/>
    <n v="1"/>
    <m/>
    <m/>
    <m/>
    <m/>
    <m/>
    <m/>
    <m/>
    <m/>
    <m/>
    <m/>
    <m/>
    <m/>
    <n v="1"/>
    <m/>
    <m/>
    <m/>
    <m/>
    <m/>
    <m/>
    <m/>
    <n v="39"/>
    <m/>
    <n v="1"/>
    <n v="1"/>
    <m/>
    <m/>
    <n v="1667"/>
  </r>
  <r>
    <n v="106121051"/>
    <x v="53"/>
    <x v="10"/>
    <s v="3300 RENNER DRIVE"/>
    <s v="FORTUNA"/>
    <s v="95540"/>
    <x v="1"/>
    <x v="5"/>
    <s v="District 2"/>
    <s v="District 2"/>
    <s v="FERNDALE/FORTUNA/RIO DELL/SCOTIA"/>
    <s v="Rural"/>
    <s v="Small/Rural"/>
    <x v="53"/>
    <n v="1646"/>
    <n v="16"/>
    <m/>
    <m/>
    <m/>
    <m/>
    <n v="1016"/>
    <n v="646"/>
    <m/>
    <m/>
    <n v="26"/>
    <n v="241"/>
    <n v="228"/>
    <n v="86"/>
    <n v="120"/>
    <n v="219"/>
    <n v="147"/>
    <n v="205"/>
    <m/>
    <n v="371"/>
    <n v="19"/>
    <n v="25"/>
    <n v="13"/>
    <n v="165"/>
    <n v="27"/>
    <n v="68"/>
    <n v="28"/>
    <n v="1336"/>
    <n v="941"/>
    <n v="721"/>
    <m/>
    <n v="133"/>
    <n v="1170"/>
    <n v="358"/>
    <n v="1"/>
    <n v="1507"/>
    <n v="155"/>
    <m/>
    <n v="30"/>
    <n v="14"/>
    <n v="1179"/>
    <n v="4"/>
    <n v="24"/>
    <n v="14"/>
    <n v="357"/>
    <n v="40"/>
    <m/>
    <m/>
    <n v="77"/>
    <n v="23"/>
    <m/>
    <n v="28"/>
    <n v="113"/>
    <n v="19"/>
    <n v="11"/>
    <n v="7"/>
    <n v="16"/>
    <n v="1268"/>
    <n v="99"/>
    <m/>
    <n v="1"/>
    <m/>
    <m/>
    <m/>
    <m/>
    <n v="674"/>
    <n v="543"/>
    <m/>
    <n v="388"/>
    <n v="34"/>
    <n v="3"/>
    <n v="19"/>
    <n v="1"/>
    <m/>
    <m/>
    <n v="1"/>
    <n v="15"/>
    <n v="19"/>
    <n v="75"/>
    <n v="133"/>
    <n v="3"/>
    <n v="45"/>
    <m/>
    <n v="70"/>
    <n v="100"/>
    <n v="130"/>
    <n v="24"/>
    <n v="82"/>
    <n v="13"/>
    <n v="4"/>
    <n v="153"/>
    <n v="31"/>
    <n v="10"/>
    <n v="391"/>
    <n v="357"/>
    <n v="6"/>
    <n v="30"/>
    <n v="381"/>
    <n v="88"/>
    <m/>
    <n v="20"/>
    <n v="12"/>
    <m/>
    <n v="104"/>
    <n v="3"/>
    <n v="607"/>
    <n v="12"/>
    <n v="24"/>
    <n v="1"/>
    <n v="15"/>
    <m/>
    <n v="1"/>
    <n v="2"/>
    <n v="9"/>
    <n v="7"/>
    <n v="346"/>
    <m/>
    <m/>
    <m/>
    <n v="21"/>
    <n v="84"/>
    <n v="16"/>
    <n v="4"/>
    <m/>
    <m/>
    <m/>
    <n v="1"/>
    <n v="3"/>
    <n v="1389"/>
    <n v="9"/>
    <n v="129"/>
    <n v="6"/>
    <m/>
    <m/>
    <n v="5431"/>
  </r>
  <r>
    <n v="106121080"/>
    <x v="54"/>
    <x v="10"/>
    <s v="2700 DOLBEER STREET"/>
    <s v="EUREKA"/>
    <s v="95501"/>
    <x v="1"/>
    <x v="0"/>
    <s v="District 2"/>
    <s v="District 2"/>
    <s v="ARCATA/EUREKA"/>
    <s v="Rural"/>
    <s v="NA"/>
    <x v="54"/>
    <n v="7261"/>
    <m/>
    <n v="189"/>
    <m/>
    <m/>
    <m/>
    <n v="3784"/>
    <n v="3664"/>
    <m/>
    <n v="2"/>
    <n v="105"/>
    <n v="536"/>
    <n v="631"/>
    <n v="581"/>
    <n v="1046"/>
    <n v="1553"/>
    <n v="1259"/>
    <n v="1138"/>
    <m/>
    <n v="538"/>
    <n v="63"/>
    <n v="168"/>
    <n v="129"/>
    <n v="197"/>
    <n v="361"/>
    <n v="323"/>
    <n v="345"/>
    <n v="5927"/>
    <n v="2413"/>
    <n v="5037"/>
    <m/>
    <n v="1115"/>
    <n v="5833"/>
    <n v="494"/>
    <n v="8"/>
    <n v="6726"/>
    <n v="724"/>
    <m/>
    <n v="286"/>
    <n v="85"/>
    <n v="5783"/>
    <n v="71"/>
    <n v="52"/>
    <n v="94"/>
    <n v="481"/>
    <n v="573"/>
    <n v="25"/>
    <m/>
    <n v="200"/>
    <n v="199"/>
    <n v="4"/>
    <n v="246"/>
    <n v="931"/>
    <n v="143"/>
    <n v="42"/>
    <n v="146"/>
    <n v="57"/>
    <n v="4933"/>
    <n v="514"/>
    <m/>
    <n v="13"/>
    <m/>
    <n v="22"/>
    <m/>
    <m/>
    <n v="2229"/>
    <n v="3602"/>
    <m/>
    <n v="1218"/>
    <n v="134"/>
    <n v="44"/>
    <n v="222"/>
    <n v="1"/>
    <m/>
    <m/>
    <n v="8"/>
    <n v="71"/>
    <n v="281"/>
    <n v="1429"/>
    <n v="794"/>
    <n v="13"/>
    <n v="169"/>
    <n v="6"/>
    <n v="396"/>
    <n v="672"/>
    <n v="762"/>
    <n v="149"/>
    <n v="431"/>
    <n v="175"/>
    <n v="86"/>
    <n v="508"/>
    <n v="183"/>
    <n v="251"/>
    <n v="547"/>
    <n v="483"/>
    <n v="36"/>
    <n v="424"/>
    <n v="1333"/>
    <n v="509"/>
    <n v="2"/>
    <n v="114"/>
    <n v="261"/>
    <n v="15"/>
    <n v="652"/>
    <n v="84"/>
    <n v="2738"/>
    <n v="131"/>
    <n v="236"/>
    <n v="89"/>
    <n v="253"/>
    <n v="8"/>
    <m/>
    <n v="79"/>
    <n v="14"/>
    <n v="19"/>
    <n v="479"/>
    <n v="8"/>
    <n v="2"/>
    <m/>
    <n v="385"/>
    <n v="349"/>
    <n v="94"/>
    <n v="19"/>
    <n v="8"/>
    <n v="4"/>
    <n v="13"/>
    <n v="4"/>
    <n v="10"/>
    <n v="5506"/>
    <n v="70"/>
    <n v="935"/>
    <n v="51"/>
    <n v="1"/>
    <n v="1"/>
    <n v="34482"/>
  </r>
  <r>
    <n v="106124004"/>
    <x v="55"/>
    <x v="10"/>
    <s v="720 WOOD STREET"/>
    <s v="EUREKA"/>
    <s v="95501"/>
    <x v="0"/>
    <x v="5"/>
    <s v="District 2"/>
    <s v="District 2"/>
    <s v="ARCATA/EUREKA"/>
    <s v="Rural"/>
    <s v="NA"/>
    <x v="55"/>
    <m/>
    <m/>
    <m/>
    <m/>
    <n v="547"/>
    <m/>
    <n v="227"/>
    <n v="320"/>
    <m/>
    <m/>
    <n v="19"/>
    <n v="161"/>
    <n v="134"/>
    <n v="80"/>
    <n v="93"/>
    <n v="45"/>
    <n v="13"/>
    <n v="2"/>
    <m/>
    <m/>
    <m/>
    <n v="3"/>
    <n v="16"/>
    <n v="57"/>
    <n v="47"/>
    <n v="5"/>
    <m/>
    <n v="419"/>
    <n v="547"/>
    <m/>
    <m/>
    <n v="2"/>
    <n v="545"/>
    <m/>
    <m/>
    <n v="547"/>
    <m/>
    <m/>
    <m/>
    <m/>
    <n v="505"/>
    <m/>
    <n v="41"/>
    <m/>
    <m/>
    <m/>
    <n v="1"/>
    <m/>
    <n v="10"/>
    <n v="5"/>
    <m/>
    <m/>
    <m/>
    <m/>
    <m/>
    <m/>
    <n v="66"/>
    <n v="461"/>
    <n v="1"/>
    <m/>
    <m/>
    <m/>
    <n v="3"/>
    <n v="1"/>
    <m/>
    <n v="299"/>
    <n v="161"/>
    <n v="1"/>
    <n v="30"/>
    <n v="49"/>
    <m/>
    <n v="6"/>
    <m/>
    <n v="1"/>
    <m/>
    <m/>
    <m/>
    <m/>
    <m/>
    <m/>
    <m/>
    <m/>
    <m/>
    <m/>
    <m/>
    <m/>
    <n v="547"/>
    <m/>
    <m/>
    <m/>
    <m/>
    <m/>
    <m/>
    <m/>
    <m/>
    <m/>
    <m/>
    <n v="547"/>
    <m/>
    <m/>
    <m/>
    <m/>
    <m/>
    <m/>
    <m/>
    <m/>
    <m/>
    <m/>
    <m/>
    <m/>
    <m/>
    <m/>
    <m/>
    <m/>
    <m/>
    <m/>
    <m/>
    <m/>
    <m/>
    <m/>
    <m/>
    <m/>
    <m/>
    <m/>
    <m/>
    <m/>
    <m/>
    <m/>
    <n v="547"/>
    <m/>
    <m/>
    <m/>
    <m/>
    <m/>
    <n v="4420"/>
  </r>
  <r>
    <n v="106130699"/>
    <x v="56"/>
    <x v="11"/>
    <s v="1415 ROSS AVENUE"/>
    <s v="EL CENTRO"/>
    <s v="92243"/>
    <x v="0"/>
    <x v="2"/>
    <s v="District 40"/>
    <s v="District 56"/>
    <s v="EL CENTRO/HEBER/HOLTVILLE/IMPERIAL/SEELEY"/>
    <s v="Rural"/>
    <s v="NA"/>
    <x v="56"/>
    <n v="5679"/>
    <m/>
    <m/>
    <m/>
    <m/>
    <m/>
    <n v="3350"/>
    <n v="2329"/>
    <m/>
    <m/>
    <n v="114"/>
    <n v="756"/>
    <n v="630"/>
    <n v="289"/>
    <n v="520"/>
    <n v="620"/>
    <n v="649"/>
    <n v="854"/>
    <m/>
    <n v="1184"/>
    <n v="63"/>
    <n v="27"/>
    <n v="70"/>
    <n v="4962"/>
    <m/>
    <n v="154"/>
    <n v="6"/>
    <n v="460"/>
    <n v="2539"/>
    <n v="3139"/>
    <n v="1"/>
    <n v="1411"/>
    <n v="3136"/>
    <n v="1132"/>
    <m/>
    <n v="5475"/>
    <n v="204"/>
    <m/>
    <n v="2"/>
    <n v="136"/>
    <n v="4402"/>
    <m/>
    <m/>
    <n v="9"/>
    <n v="1129"/>
    <m/>
    <n v="1"/>
    <m/>
    <n v="3"/>
    <n v="517"/>
    <n v="336"/>
    <n v="104"/>
    <n v="962"/>
    <n v="19"/>
    <m/>
    <m/>
    <n v="2"/>
    <n v="3691"/>
    <n v="1"/>
    <m/>
    <n v="4"/>
    <n v="3"/>
    <n v="33"/>
    <n v="4"/>
    <m/>
    <n v="2175"/>
    <n v="2012"/>
    <n v="1"/>
    <n v="915"/>
    <n v="532"/>
    <n v="4"/>
    <n v="40"/>
    <m/>
    <m/>
    <m/>
    <n v="2"/>
    <n v="46"/>
    <n v="90"/>
    <n v="578"/>
    <n v="612"/>
    <n v="1"/>
    <n v="233"/>
    <n v="2"/>
    <n v="311"/>
    <n v="364"/>
    <n v="180"/>
    <n v="20"/>
    <n v="139"/>
    <n v="83"/>
    <n v="2"/>
    <n v="499"/>
    <n v="129"/>
    <n v="52"/>
    <n v="1187"/>
    <n v="1132"/>
    <n v="17"/>
    <n v="66"/>
    <n v="188"/>
    <n v="397"/>
    <m/>
    <n v="37"/>
    <n v="136"/>
    <n v="14"/>
    <n v="178"/>
    <n v="47"/>
    <n v="3216"/>
    <n v="33"/>
    <n v="85"/>
    <n v="56"/>
    <n v="95"/>
    <n v="4"/>
    <m/>
    <n v="2"/>
    <n v="16"/>
    <n v="2"/>
    <n v="1107"/>
    <m/>
    <m/>
    <m/>
    <n v="67"/>
    <n v="117"/>
    <n v="5"/>
    <n v="3"/>
    <n v="2"/>
    <n v="1"/>
    <n v="2"/>
    <m/>
    <n v="15"/>
    <n v="5217"/>
    <n v="33"/>
    <n v="211"/>
    <n v="6"/>
    <m/>
    <m/>
    <n v="20432"/>
  </r>
  <r>
    <n v="106130760"/>
    <x v="57"/>
    <x v="11"/>
    <s v="207 WEST LEGION ROAD"/>
    <s v="BRAWLEY"/>
    <s v="92227"/>
    <x v="3"/>
    <x v="0"/>
    <s v="District 40"/>
    <s v="District 56"/>
    <s v="BRAWLEY/WESTMORLAND"/>
    <s v="Rural"/>
    <s v="Small/Rural"/>
    <x v="57"/>
    <n v="7605"/>
    <m/>
    <m/>
    <m/>
    <m/>
    <m/>
    <n v="4778"/>
    <n v="2827"/>
    <m/>
    <m/>
    <n v="208"/>
    <n v="1352"/>
    <n v="828"/>
    <n v="395"/>
    <n v="595"/>
    <n v="678"/>
    <n v="619"/>
    <n v="732"/>
    <m/>
    <n v="1992"/>
    <n v="206"/>
    <n v="26"/>
    <n v="100"/>
    <n v="6355"/>
    <m/>
    <n v="6"/>
    <n v="5"/>
    <n v="1113"/>
    <n v="4112"/>
    <n v="3490"/>
    <n v="3"/>
    <n v="252"/>
    <n v="5545"/>
    <n v="1808"/>
    <m/>
    <n v="7535"/>
    <n v="70"/>
    <m/>
    <n v="3"/>
    <m/>
    <n v="5681"/>
    <n v="1"/>
    <m/>
    <n v="41"/>
    <n v="1800"/>
    <m/>
    <n v="76"/>
    <n v="3"/>
    <n v="264"/>
    <n v="127"/>
    <n v="4"/>
    <n v="96"/>
    <n v="468"/>
    <n v="49"/>
    <n v="3"/>
    <n v="53"/>
    <n v="1"/>
    <n v="6184"/>
    <n v="248"/>
    <n v="13"/>
    <n v="4"/>
    <m/>
    <n v="88"/>
    <n v="3"/>
    <m/>
    <n v="3867"/>
    <n v="1869"/>
    <m/>
    <n v="1271"/>
    <n v="427"/>
    <n v="23"/>
    <n v="133"/>
    <n v="6"/>
    <n v="7"/>
    <n v="2"/>
    <m/>
    <n v="49"/>
    <n v="64"/>
    <n v="554"/>
    <n v="626"/>
    <n v="1"/>
    <n v="147"/>
    <m/>
    <n v="290"/>
    <n v="676"/>
    <n v="195"/>
    <n v="13"/>
    <n v="228"/>
    <n v="98"/>
    <n v="6"/>
    <n v="607"/>
    <n v="143"/>
    <n v="111"/>
    <n v="1933"/>
    <n v="1817"/>
    <n v="47"/>
    <n v="33"/>
    <n v="590"/>
    <n v="420"/>
    <m/>
    <n v="23"/>
    <n v="121"/>
    <n v="7"/>
    <n v="283"/>
    <n v="64"/>
    <n v="3994"/>
    <n v="113"/>
    <n v="108"/>
    <n v="35"/>
    <n v="60"/>
    <m/>
    <m/>
    <n v="3"/>
    <n v="6"/>
    <n v="5"/>
    <n v="1740"/>
    <m/>
    <m/>
    <m/>
    <n v="49"/>
    <n v="128"/>
    <n v="9"/>
    <n v="4"/>
    <m/>
    <m/>
    <n v="10"/>
    <n v="1"/>
    <n v="8"/>
    <n v="7207"/>
    <n v="29"/>
    <n v="154"/>
    <n v="6"/>
    <m/>
    <m/>
    <n v="22971"/>
  </r>
  <r>
    <n v="106141273"/>
    <x v="58"/>
    <x v="12"/>
    <s v="150 PIONEER LANE"/>
    <s v="BISHOP"/>
    <s v="93514"/>
    <x v="3"/>
    <x v="5"/>
    <s v="District 8"/>
    <s v="District 26"/>
    <s v="BISHOP/BISHOP PAIUTE TRIBE/MUSTANG MESA/ROUND VALLEY/WEST BISHOP/WILKERSON"/>
    <s v="Rural"/>
    <s v="Small/Rural"/>
    <x v="58"/>
    <n v="1161"/>
    <n v="98"/>
    <m/>
    <m/>
    <m/>
    <m/>
    <n v="781"/>
    <n v="478"/>
    <m/>
    <m/>
    <n v="27"/>
    <n v="144"/>
    <n v="97"/>
    <n v="63"/>
    <n v="93"/>
    <n v="164"/>
    <n v="180"/>
    <n v="265"/>
    <m/>
    <n v="208"/>
    <n v="18"/>
    <n v="11"/>
    <n v="11"/>
    <n v="174"/>
    <n v="142"/>
    <n v="4"/>
    <m/>
    <n v="917"/>
    <n v="643"/>
    <n v="616"/>
    <m/>
    <n v="148"/>
    <n v="917"/>
    <n v="194"/>
    <m/>
    <n v="1017"/>
    <n v="242"/>
    <m/>
    <n v="97"/>
    <m/>
    <n v="934"/>
    <n v="12"/>
    <n v="7"/>
    <n v="14"/>
    <n v="194"/>
    <m/>
    <n v="1"/>
    <m/>
    <n v="56"/>
    <n v="6"/>
    <n v="6"/>
    <n v="33"/>
    <n v="11"/>
    <m/>
    <n v="2"/>
    <m/>
    <n v="10"/>
    <n v="938"/>
    <n v="188"/>
    <n v="5"/>
    <m/>
    <m/>
    <m/>
    <n v="4"/>
    <m/>
    <n v="312"/>
    <n v="548"/>
    <m/>
    <n v="328"/>
    <n v="15"/>
    <n v="8"/>
    <n v="33"/>
    <n v="7"/>
    <n v="1"/>
    <n v="7"/>
    <n v="4"/>
    <n v="7"/>
    <n v="15"/>
    <n v="80"/>
    <n v="114"/>
    <m/>
    <n v="28"/>
    <m/>
    <n v="45"/>
    <n v="66"/>
    <n v="130"/>
    <n v="23"/>
    <n v="84"/>
    <n v="27"/>
    <n v="5"/>
    <n v="118"/>
    <n v="25"/>
    <n v="81"/>
    <n v="206"/>
    <n v="194"/>
    <n v="7"/>
    <n v="11"/>
    <n v="13"/>
    <n v="58"/>
    <m/>
    <n v="8"/>
    <n v="23"/>
    <m/>
    <n v="118"/>
    <n v="5"/>
    <n v="798"/>
    <n v="9"/>
    <n v="23"/>
    <n v="1"/>
    <n v="5"/>
    <n v="1"/>
    <m/>
    <n v="1"/>
    <n v="2"/>
    <n v="1"/>
    <n v="182"/>
    <m/>
    <m/>
    <m/>
    <n v="18"/>
    <n v="110"/>
    <n v="5"/>
    <n v="3"/>
    <m/>
    <m/>
    <n v="5"/>
    <m/>
    <n v="7"/>
    <n v="1022"/>
    <n v="24"/>
    <n v="55"/>
    <n v="10"/>
    <m/>
    <m/>
    <n v="3854"/>
  </r>
  <r>
    <n v="106141338"/>
    <x v="59"/>
    <x v="12"/>
    <s v="501 EAST LOCUST STREET"/>
    <s v="LONE PINE"/>
    <s v="93545"/>
    <x v="3"/>
    <x v="5"/>
    <s v="District 8"/>
    <s v="District 26"/>
    <s v="ALABAMA HILLS/CARTAGO/DARWIN/KEELER/LONE PINE/LONE PINE PAIUTE SHOSHONE TRIBE/OLANCHA/PEARSONVILLE"/>
    <s v="Frontier"/>
    <s v="Small/Rural"/>
    <x v="59"/>
    <n v="2"/>
    <n v="18"/>
    <m/>
    <m/>
    <m/>
    <m/>
    <n v="11"/>
    <n v="9"/>
    <m/>
    <m/>
    <m/>
    <m/>
    <m/>
    <n v="3"/>
    <n v="2"/>
    <n v="4"/>
    <n v="6"/>
    <n v="5"/>
    <m/>
    <m/>
    <m/>
    <m/>
    <m/>
    <n v="2"/>
    <n v="2"/>
    <m/>
    <m/>
    <n v="16"/>
    <n v="19"/>
    <n v="1"/>
    <m/>
    <n v="18"/>
    <n v="2"/>
    <m/>
    <m/>
    <n v="5"/>
    <n v="15"/>
    <m/>
    <n v="13"/>
    <m/>
    <n v="3"/>
    <n v="2"/>
    <m/>
    <n v="2"/>
    <m/>
    <m/>
    <m/>
    <m/>
    <n v="2"/>
    <m/>
    <m/>
    <n v="5"/>
    <m/>
    <m/>
    <m/>
    <m/>
    <m/>
    <n v="10"/>
    <n v="2"/>
    <n v="1"/>
    <m/>
    <m/>
    <m/>
    <m/>
    <m/>
    <n v="5"/>
    <n v="12"/>
    <m/>
    <n v="2"/>
    <n v="1"/>
    <m/>
    <m/>
    <m/>
    <m/>
    <m/>
    <m/>
    <m/>
    <n v="1"/>
    <m/>
    <m/>
    <m/>
    <m/>
    <m/>
    <n v="1"/>
    <m/>
    <m/>
    <n v="2"/>
    <m/>
    <m/>
    <n v="11"/>
    <n v="1"/>
    <n v="3"/>
    <n v="1"/>
    <m/>
    <m/>
    <m/>
    <m/>
    <n v="13"/>
    <m/>
    <m/>
    <m/>
    <m/>
    <m/>
    <m/>
    <m/>
    <n v="6"/>
    <m/>
    <n v="1"/>
    <m/>
    <m/>
    <m/>
    <m/>
    <m/>
    <m/>
    <m/>
    <m/>
    <m/>
    <m/>
    <m/>
    <m/>
    <m/>
    <m/>
    <m/>
    <m/>
    <m/>
    <m/>
    <m/>
    <m/>
    <n v="20"/>
    <m/>
    <m/>
    <m/>
    <m/>
    <m/>
    <n v="613"/>
  </r>
  <r>
    <n v="106150706"/>
    <x v="60"/>
    <x v="13"/>
    <s v="1401 GARCES HIGHWAY"/>
    <s v="DELANO"/>
    <s v="93215"/>
    <x v="1"/>
    <x v="2"/>
    <s v="District 14"/>
    <s v="District 32"/>
    <s v="DELANO/MCFARLAND"/>
    <s v="Urban"/>
    <s v="NA"/>
    <x v="60"/>
    <n v="3083"/>
    <n v="35"/>
    <m/>
    <m/>
    <m/>
    <m/>
    <n v="1953"/>
    <n v="1165"/>
    <m/>
    <m/>
    <n v="107"/>
    <n v="486"/>
    <n v="379"/>
    <n v="253"/>
    <n v="297"/>
    <n v="303"/>
    <n v="254"/>
    <n v="322"/>
    <m/>
    <n v="707"/>
    <n v="10"/>
    <n v="235"/>
    <n v="37"/>
    <n v="2453"/>
    <n v="5"/>
    <n v="149"/>
    <n v="3"/>
    <n v="236"/>
    <n v="1779"/>
    <n v="1339"/>
    <m/>
    <n v="759"/>
    <n v="1682"/>
    <n v="676"/>
    <n v="1"/>
    <n v="150"/>
    <n v="2962"/>
    <n v="6"/>
    <n v="42"/>
    <m/>
    <n v="2356"/>
    <m/>
    <n v="1"/>
    <n v="40"/>
    <n v="676"/>
    <m/>
    <n v="3"/>
    <m/>
    <n v="30"/>
    <n v="174"/>
    <n v="63"/>
    <n v="51"/>
    <n v="13"/>
    <n v="1"/>
    <m/>
    <n v="1"/>
    <n v="21"/>
    <n v="2742"/>
    <n v="11"/>
    <m/>
    <m/>
    <n v="1"/>
    <n v="9"/>
    <n v="1"/>
    <m/>
    <n v="2005"/>
    <n v="804"/>
    <n v="2"/>
    <n v="245"/>
    <n v="37"/>
    <n v="5"/>
    <n v="15"/>
    <n v="3"/>
    <m/>
    <n v="2"/>
    <n v="2"/>
    <n v="27"/>
    <n v="63"/>
    <n v="198"/>
    <n v="270"/>
    <n v="1"/>
    <n v="168"/>
    <m/>
    <n v="140"/>
    <n v="324"/>
    <n v="101"/>
    <n v="29"/>
    <n v="43"/>
    <n v="38"/>
    <n v="6"/>
    <n v="210"/>
    <n v="42"/>
    <n v="36"/>
    <n v="722"/>
    <n v="676"/>
    <n v="22"/>
    <n v="19"/>
    <n v="1505"/>
    <n v="253"/>
    <n v="1"/>
    <n v="31"/>
    <n v="71"/>
    <m/>
    <n v="53"/>
    <n v="23"/>
    <n v="292"/>
    <n v="50"/>
    <n v="35"/>
    <n v="72"/>
    <n v="22"/>
    <m/>
    <m/>
    <n v="3"/>
    <n v="18"/>
    <n v="1"/>
    <n v="669"/>
    <m/>
    <m/>
    <m/>
    <n v="60"/>
    <n v="66"/>
    <n v="5"/>
    <n v="2"/>
    <n v="1"/>
    <m/>
    <n v="5"/>
    <m/>
    <n v="2"/>
    <n v="2746"/>
    <n v="14"/>
    <n v="211"/>
    <n v="6"/>
    <m/>
    <m/>
    <n v="24594"/>
  </r>
  <r>
    <n v="106150722"/>
    <x v="61"/>
    <x v="13"/>
    <s v="420 34TH STREET"/>
    <s v="BAKERSFIELD"/>
    <s v="93301"/>
    <x v="1"/>
    <x v="1"/>
    <s v="District 16"/>
    <s v="District 34"/>
    <s v="BAKERSFIELD NORTHEAST/OILDALE"/>
    <s v="Urban"/>
    <s v="NA"/>
    <x v="61"/>
    <n v="17876"/>
    <m/>
    <m/>
    <m/>
    <m/>
    <m/>
    <n v="10559"/>
    <n v="7315"/>
    <n v="2"/>
    <m/>
    <n v="701"/>
    <n v="2294"/>
    <n v="1761"/>
    <n v="1171"/>
    <n v="2134"/>
    <n v="2311"/>
    <n v="1746"/>
    <n v="1471"/>
    <m/>
    <n v="3629"/>
    <n v="658"/>
    <n v="506"/>
    <n v="1262"/>
    <n v="7742"/>
    <n v="77"/>
    <n v="141"/>
    <m/>
    <n v="8148"/>
    <n v="8171"/>
    <n v="9705"/>
    <m/>
    <n v="2206"/>
    <n v="12643"/>
    <n v="3025"/>
    <n v="2"/>
    <n v="17609"/>
    <n v="267"/>
    <m/>
    <n v="440"/>
    <n v="596"/>
    <n v="13781"/>
    <n v="8"/>
    <n v="1"/>
    <n v="6"/>
    <n v="3018"/>
    <n v="7"/>
    <n v="16"/>
    <n v="3"/>
    <n v="193"/>
    <n v="226"/>
    <n v="68"/>
    <n v="321"/>
    <n v="1058"/>
    <n v="197"/>
    <n v="10"/>
    <n v="402"/>
    <n v="15"/>
    <n v="14260"/>
    <n v="1094"/>
    <m/>
    <m/>
    <m/>
    <n v="32"/>
    <m/>
    <m/>
    <n v="8478"/>
    <n v="4975"/>
    <m/>
    <n v="3699"/>
    <m/>
    <n v="90"/>
    <n v="634"/>
    <m/>
    <m/>
    <m/>
    <n v="28"/>
    <n v="90"/>
    <n v="459"/>
    <n v="2266"/>
    <n v="1539"/>
    <n v="9"/>
    <n v="701"/>
    <n v="5"/>
    <n v="813"/>
    <n v="895"/>
    <n v="942"/>
    <n v="47"/>
    <n v="1057"/>
    <n v="368"/>
    <n v="42"/>
    <n v="1343"/>
    <n v="329"/>
    <n v="417"/>
    <n v="3215"/>
    <n v="3025"/>
    <n v="286"/>
    <n v="887"/>
    <n v="4662"/>
    <n v="1235"/>
    <m/>
    <n v="265"/>
    <n v="471"/>
    <n v="12"/>
    <n v="1350"/>
    <n v="366"/>
    <n v="4312"/>
    <n v="216"/>
    <n v="307"/>
    <n v="186"/>
    <n v="481"/>
    <n v="27"/>
    <n v="2"/>
    <n v="55"/>
    <n v="25"/>
    <n v="4"/>
    <n v="3011"/>
    <n v="1"/>
    <m/>
    <n v="1"/>
    <n v="548"/>
    <n v="536"/>
    <n v="41"/>
    <n v="16"/>
    <n v="2"/>
    <n v="1"/>
    <n v="19"/>
    <n v="15"/>
    <n v="13"/>
    <n v="15853"/>
    <n v="88"/>
    <n v="702"/>
    <n v="34"/>
    <n v="2"/>
    <n v="6"/>
    <n v="65762"/>
  </r>
  <r>
    <n v="106150736"/>
    <x v="62"/>
    <x v="13"/>
    <s v="1700 MOUNT VERNON AVENUE"/>
    <s v="BAKERSFIELD"/>
    <s v="93306"/>
    <x v="0"/>
    <x v="4"/>
    <s v="District 16"/>
    <s v="District 32"/>
    <s v="BAKERSFIELD NORTHEAST/OILDALE"/>
    <s v="Urban"/>
    <s v="Teaching"/>
    <x v="62"/>
    <n v="11284"/>
    <m/>
    <m/>
    <m/>
    <n v="779"/>
    <m/>
    <n v="7019"/>
    <n v="5044"/>
    <m/>
    <m/>
    <n v="616"/>
    <n v="2464"/>
    <n v="1957"/>
    <n v="1262"/>
    <n v="1379"/>
    <n v="822"/>
    <n v="313"/>
    <n v="185"/>
    <m/>
    <n v="2901"/>
    <n v="164"/>
    <n v="76"/>
    <n v="908"/>
    <n v="7585"/>
    <n v="15"/>
    <n v="93"/>
    <n v="14"/>
    <n v="3372"/>
    <n v="7136"/>
    <n v="4927"/>
    <m/>
    <n v="1015"/>
    <n v="8399"/>
    <n v="2649"/>
    <m/>
    <n v="12028"/>
    <n v="35"/>
    <m/>
    <n v="150"/>
    <n v="384"/>
    <n v="8418"/>
    <n v="59"/>
    <m/>
    <n v="6"/>
    <n v="2640"/>
    <n v="253"/>
    <n v="153"/>
    <m/>
    <n v="64"/>
    <n v="294"/>
    <n v="15"/>
    <n v="136"/>
    <n v="42"/>
    <n v="67"/>
    <n v="102"/>
    <n v="314"/>
    <n v="3"/>
    <n v="10409"/>
    <n v="265"/>
    <m/>
    <n v="156"/>
    <m/>
    <n v="196"/>
    <m/>
    <m/>
    <n v="9439"/>
    <n v="1121"/>
    <n v="59"/>
    <n v="762"/>
    <n v="242"/>
    <n v="65"/>
    <n v="312"/>
    <m/>
    <n v="1"/>
    <n v="62"/>
    <n v="8"/>
    <n v="64"/>
    <n v="272"/>
    <n v="366"/>
    <n v="695"/>
    <n v="11"/>
    <n v="283"/>
    <n v="4"/>
    <n v="344"/>
    <n v="420"/>
    <n v="1692"/>
    <n v="843"/>
    <n v="351"/>
    <n v="201"/>
    <n v="59"/>
    <n v="360"/>
    <n v="283"/>
    <n v="126"/>
    <n v="2862"/>
    <n v="2644"/>
    <n v="175"/>
    <n v="86"/>
    <n v="3276"/>
    <n v="574"/>
    <n v="5"/>
    <n v="184"/>
    <n v="347"/>
    <n v="45"/>
    <n v="823"/>
    <n v="218"/>
    <n v="3109"/>
    <n v="115"/>
    <n v="302"/>
    <n v="116"/>
    <n v="149"/>
    <n v="14"/>
    <n v="2"/>
    <n v="10"/>
    <n v="30"/>
    <n v="40"/>
    <n v="2616"/>
    <m/>
    <n v="2"/>
    <m/>
    <n v="147"/>
    <n v="394"/>
    <n v="724"/>
    <n v="248"/>
    <n v="62"/>
    <n v="23"/>
    <n v="25"/>
    <n v="2"/>
    <n v="10"/>
    <n v="9613"/>
    <n v="59"/>
    <n v="533"/>
    <n v="215"/>
    <n v="7"/>
    <n v="1"/>
    <n v="52692"/>
  </r>
  <r>
    <n v="106150737"/>
    <x v="63"/>
    <x v="13"/>
    <s v="6412 LAUREL AVENUE"/>
    <s v="LAKE ISABELLA"/>
    <s v="93240"/>
    <x v="3"/>
    <x v="0"/>
    <s v="District 16"/>
    <s v="District 26"/>
    <s v="ALTA SIERRA/BODFISH/GLENNVILLE/KERNVILLE/LAKE ISABELLA/WELDON/WOFFORD HEIGHTS"/>
    <s v="Frontier"/>
    <s v="Small/Rural"/>
    <x v="63"/>
    <n v="512"/>
    <n v="142"/>
    <m/>
    <m/>
    <m/>
    <m/>
    <n v="394"/>
    <n v="260"/>
    <m/>
    <m/>
    <n v="3"/>
    <n v="17"/>
    <n v="24"/>
    <n v="49"/>
    <n v="91"/>
    <n v="165"/>
    <n v="135"/>
    <n v="170"/>
    <m/>
    <m/>
    <m/>
    <n v="3"/>
    <n v="2"/>
    <n v="12"/>
    <n v="8"/>
    <n v="12"/>
    <n v="6"/>
    <n v="611"/>
    <n v="135"/>
    <n v="519"/>
    <m/>
    <n v="134"/>
    <n v="520"/>
    <m/>
    <m/>
    <n v="508"/>
    <n v="146"/>
    <m/>
    <n v="93"/>
    <m/>
    <n v="531"/>
    <n v="1"/>
    <n v="1"/>
    <n v="28"/>
    <m/>
    <m/>
    <m/>
    <m/>
    <n v="58"/>
    <n v="29"/>
    <m/>
    <n v="22"/>
    <n v="1"/>
    <n v="8"/>
    <n v="1"/>
    <m/>
    <m/>
    <n v="446"/>
    <n v="84"/>
    <n v="4"/>
    <m/>
    <n v="1"/>
    <m/>
    <m/>
    <m/>
    <n v="233"/>
    <n v="342"/>
    <m/>
    <n v="49"/>
    <n v="26"/>
    <n v="1"/>
    <n v="3"/>
    <m/>
    <m/>
    <m/>
    <m/>
    <n v="9"/>
    <n v="11"/>
    <n v="92"/>
    <n v="63"/>
    <n v="2"/>
    <n v="42"/>
    <m/>
    <n v="55"/>
    <n v="29"/>
    <n v="28"/>
    <n v="16"/>
    <n v="31"/>
    <n v="28"/>
    <m/>
    <n v="177"/>
    <n v="47"/>
    <n v="23"/>
    <n v="1"/>
    <m/>
    <m/>
    <m/>
    <n v="515"/>
    <n v="8"/>
    <m/>
    <n v="2"/>
    <n v="7"/>
    <m/>
    <n v="2"/>
    <m/>
    <n v="106"/>
    <n v="7"/>
    <n v="4"/>
    <m/>
    <m/>
    <m/>
    <m/>
    <n v="3"/>
    <m/>
    <m/>
    <m/>
    <m/>
    <m/>
    <m/>
    <n v="4"/>
    <n v="27"/>
    <n v="2"/>
    <m/>
    <m/>
    <m/>
    <m/>
    <m/>
    <n v="4"/>
    <n v="571"/>
    <n v="4"/>
    <n v="36"/>
    <n v="6"/>
    <m/>
    <m/>
    <n v="54752"/>
  </r>
  <r>
    <n v="106150761"/>
    <x v="64"/>
    <x v="13"/>
    <s v="2215 TRUXTUN AVENUE"/>
    <s v="BAKERSFIELD"/>
    <s v="93301"/>
    <x v="1"/>
    <x v="0"/>
    <s v="District 16"/>
    <s v="District 34"/>
    <s v="BAKERSFIELD NORTHWEST/ROSEDALE"/>
    <s v="Urban"/>
    <s v="NA"/>
    <x v="64"/>
    <n v="14212"/>
    <m/>
    <m/>
    <m/>
    <m/>
    <m/>
    <n v="8625"/>
    <n v="5580"/>
    <n v="7"/>
    <m/>
    <n v="266"/>
    <n v="2440"/>
    <n v="2127"/>
    <n v="1399"/>
    <n v="1587"/>
    <n v="1630"/>
    <n v="1094"/>
    <n v="850"/>
    <m/>
    <n v="2808"/>
    <n v="11"/>
    <n v="666"/>
    <n v="1050"/>
    <n v="5733"/>
    <n v="117"/>
    <n v="235"/>
    <m/>
    <n v="6411"/>
    <n v="7398"/>
    <n v="6814"/>
    <m/>
    <n v="1812"/>
    <n v="9596"/>
    <n v="2802"/>
    <n v="2"/>
    <n v="13751"/>
    <n v="461"/>
    <m/>
    <n v="84"/>
    <n v="194"/>
    <n v="10332"/>
    <n v="12"/>
    <n v="43"/>
    <n v="84"/>
    <n v="2794"/>
    <n v="12"/>
    <n v="654"/>
    <n v="3"/>
    <n v="257"/>
    <n v="165"/>
    <n v="8"/>
    <n v="197"/>
    <n v="922"/>
    <n v="154"/>
    <n v="2"/>
    <n v="374"/>
    <n v="44"/>
    <n v="10862"/>
    <n v="568"/>
    <m/>
    <n v="1"/>
    <m/>
    <n v="658"/>
    <m/>
    <m/>
    <n v="4827"/>
    <n v="3047"/>
    <m/>
    <n v="6048"/>
    <m/>
    <n v="44"/>
    <n v="246"/>
    <m/>
    <m/>
    <m/>
    <n v="10"/>
    <n v="72"/>
    <n v="449"/>
    <n v="794"/>
    <n v="1504"/>
    <n v="10"/>
    <n v="508"/>
    <n v="8"/>
    <n v="841"/>
    <n v="859"/>
    <n v="754"/>
    <n v="77"/>
    <n v="671"/>
    <n v="249"/>
    <n v="52"/>
    <n v="793"/>
    <n v="400"/>
    <n v="340"/>
    <n v="3014"/>
    <n v="2805"/>
    <n v="2"/>
    <n v="203"/>
    <n v="3737"/>
    <n v="1201"/>
    <n v="4"/>
    <n v="357"/>
    <n v="401"/>
    <n v="25"/>
    <n v="1059"/>
    <n v="206"/>
    <n v="3428"/>
    <n v="220"/>
    <n v="400"/>
    <n v="220"/>
    <n v="348"/>
    <n v="36"/>
    <n v="1"/>
    <n v="29"/>
    <n v="52"/>
    <n v="3"/>
    <n v="2282"/>
    <m/>
    <m/>
    <m/>
    <n v="408"/>
    <n v="350"/>
    <n v="30"/>
    <n v="48"/>
    <n v="18"/>
    <n v="6"/>
    <n v="16"/>
    <n v="15"/>
    <n v="11"/>
    <n v="12431"/>
    <n v="98"/>
    <n v="724"/>
    <n v="56"/>
    <n v="1"/>
    <m/>
    <n v="46671"/>
  </r>
  <r>
    <n v="106150775"/>
    <x v="65"/>
    <x v="13"/>
    <s v="901 OLIVE DRIVE"/>
    <s v="BAKERSFIELD"/>
    <s v="93308"/>
    <x v="5"/>
    <x v="3"/>
    <s v="District 16"/>
    <s v="District 34"/>
    <s v="BAKERSFIELD NORTHEAST/OILDALE"/>
    <s v="Urban"/>
    <s v="NA"/>
    <x v="65"/>
    <n v="1457"/>
    <m/>
    <m/>
    <n v="85"/>
    <n v="1004"/>
    <m/>
    <n v="1284"/>
    <n v="1262"/>
    <m/>
    <m/>
    <n v="309"/>
    <n v="263"/>
    <n v="282"/>
    <n v="364"/>
    <n v="516"/>
    <n v="439"/>
    <n v="235"/>
    <n v="118"/>
    <m/>
    <m/>
    <n v="20"/>
    <n v="43"/>
    <n v="208"/>
    <n v="714"/>
    <n v="13"/>
    <n v="78"/>
    <n v="21"/>
    <n v="1469"/>
    <n v="2545"/>
    <n v="1"/>
    <m/>
    <n v="5"/>
    <n v="2541"/>
    <m/>
    <m/>
    <n v="2535"/>
    <n v="10"/>
    <n v="1"/>
    <n v="28"/>
    <m/>
    <n v="2289"/>
    <n v="45"/>
    <n v="11"/>
    <n v="13"/>
    <m/>
    <n v="137"/>
    <n v="23"/>
    <m/>
    <n v="80"/>
    <n v="89"/>
    <n v="9"/>
    <n v="3"/>
    <n v="9"/>
    <m/>
    <n v="6"/>
    <n v="13"/>
    <n v="27"/>
    <n v="2244"/>
    <n v="53"/>
    <m/>
    <m/>
    <m/>
    <n v="13"/>
    <m/>
    <m/>
    <n v="1009"/>
    <n v="1030"/>
    <m/>
    <n v="482"/>
    <n v="1"/>
    <n v="3"/>
    <n v="15"/>
    <m/>
    <m/>
    <n v="6"/>
    <m/>
    <n v="25"/>
    <n v="9"/>
    <n v="147"/>
    <n v="208"/>
    <n v="4"/>
    <n v="120"/>
    <n v="1"/>
    <n v="129"/>
    <n v="90"/>
    <n v="44"/>
    <n v="1109"/>
    <n v="16"/>
    <n v="57"/>
    <n v="1"/>
    <n v="255"/>
    <n v="234"/>
    <n v="97"/>
    <m/>
    <m/>
    <m/>
    <n v="42"/>
    <n v="233"/>
    <n v="115"/>
    <m/>
    <m/>
    <n v="37"/>
    <m/>
    <n v="68"/>
    <n v="1"/>
    <n v="1031"/>
    <m/>
    <n v="62"/>
    <n v="6"/>
    <n v="15"/>
    <m/>
    <m/>
    <n v="935"/>
    <n v="1"/>
    <m/>
    <m/>
    <m/>
    <m/>
    <m/>
    <n v="17"/>
    <n v="16"/>
    <n v="27"/>
    <n v="8"/>
    <n v="36"/>
    <n v="2"/>
    <m/>
    <m/>
    <n v="2"/>
    <n v="2295"/>
    <n v="31"/>
    <n v="95"/>
    <n v="13"/>
    <n v="4"/>
    <m/>
    <n v="12837"/>
  </r>
  <r>
    <n v="106150782"/>
    <x v="66"/>
    <x v="13"/>
    <s v="1081 NORTH CHINA LAKE BLVD."/>
    <s v="RIDGECREST"/>
    <s v="93555"/>
    <x v="1"/>
    <x v="3"/>
    <s v="District 16"/>
    <s v="District 34"/>
    <s v="INYOKERN/RIDGECREST"/>
    <s v="Rural"/>
    <s v="Small/Rural"/>
    <x v="66"/>
    <n v="2286"/>
    <n v="327"/>
    <m/>
    <m/>
    <m/>
    <m/>
    <n v="1577"/>
    <n v="1036"/>
    <m/>
    <m/>
    <n v="55"/>
    <n v="339"/>
    <n v="251"/>
    <n v="114"/>
    <n v="261"/>
    <n v="278"/>
    <n v="324"/>
    <n v="458"/>
    <m/>
    <n v="483"/>
    <n v="50"/>
    <n v="68"/>
    <n v="132"/>
    <n v="299"/>
    <n v="11"/>
    <n v="120"/>
    <n v="11"/>
    <n v="1972"/>
    <n v="1360"/>
    <n v="1253"/>
    <m/>
    <n v="235"/>
    <n v="1934"/>
    <n v="441"/>
    <n v="3"/>
    <n v="2435"/>
    <n v="178"/>
    <m/>
    <n v="272"/>
    <n v="5"/>
    <n v="1835"/>
    <n v="1"/>
    <n v="9"/>
    <n v="51"/>
    <n v="439"/>
    <n v="1"/>
    <m/>
    <m/>
    <n v="169"/>
    <n v="25"/>
    <m/>
    <n v="84"/>
    <n v="142"/>
    <n v="17"/>
    <n v="2"/>
    <n v="3"/>
    <n v="1"/>
    <n v="1943"/>
    <n v="224"/>
    <n v="2"/>
    <m/>
    <m/>
    <n v="1"/>
    <m/>
    <m/>
    <n v="777"/>
    <n v="958"/>
    <m/>
    <n v="707"/>
    <n v="17"/>
    <n v="4"/>
    <n v="150"/>
    <m/>
    <m/>
    <m/>
    <n v="2"/>
    <n v="10"/>
    <n v="45"/>
    <n v="230"/>
    <n v="261"/>
    <n v="2"/>
    <n v="65"/>
    <m/>
    <n v="114"/>
    <n v="102"/>
    <n v="127"/>
    <n v="15"/>
    <n v="129"/>
    <n v="28"/>
    <n v="65"/>
    <n v="295"/>
    <n v="67"/>
    <n v="112"/>
    <n v="478"/>
    <n v="441"/>
    <n v="25"/>
    <n v="5"/>
    <n v="428"/>
    <n v="155"/>
    <m/>
    <n v="35"/>
    <n v="59"/>
    <m/>
    <n v="65"/>
    <n v="5"/>
    <n v="1343"/>
    <n v="23"/>
    <n v="40"/>
    <n v="1"/>
    <n v="4"/>
    <n v="1"/>
    <m/>
    <n v="2"/>
    <n v="7"/>
    <n v="1"/>
    <n v="439"/>
    <m/>
    <m/>
    <m/>
    <n v="23"/>
    <n v="55"/>
    <n v="20"/>
    <n v="1"/>
    <m/>
    <m/>
    <m/>
    <m/>
    <n v="1"/>
    <n v="2405"/>
    <n v="5"/>
    <n v="96"/>
    <n v="6"/>
    <n v="1"/>
    <m/>
    <n v="23760"/>
  </r>
  <r>
    <n v="106150788"/>
    <x v="67"/>
    <x v="13"/>
    <s v="2615 CHESTER AVENUE"/>
    <s v="BAKERSFIELD"/>
    <s v="93301"/>
    <x v="1"/>
    <x v="4"/>
    <s v="District 16"/>
    <s v="District 34"/>
    <s v="BAKERSFIELD NORTHEAST/OILDALE"/>
    <s v="Urban"/>
    <s v="NA"/>
    <x v="67"/>
    <n v="21035"/>
    <m/>
    <m/>
    <m/>
    <m/>
    <m/>
    <n v="12109"/>
    <n v="8926"/>
    <m/>
    <m/>
    <n v="520"/>
    <n v="2690"/>
    <n v="2267"/>
    <n v="1657"/>
    <n v="2663"/>
    <n v="3134"/>
    <n v="2725"/>
    <n v="1922"/>
    <m/>
    <n v="3333"/>
    <n v="124"/>
    <n v="405"/>
    <n v="1461"/>
    <n v="8733"/>
    <n v="60"/>
    <n v="539"/>
    <n v="118"/>
    <n v="9719"/>
    <n v="10226"/>
    <n v="10778"/>
    <n v="31"/>
    <n v="2819"/>
    <n v="14978"/>
    <n v="3237"/>
    <n v="1"/>
    <n v="19796"/>
    <n v="1239"/>
    <m/>
    <n v="5"/>
    <n v="8"/>
    <n v="16045"/>
    <n v="747"/>
    <n v="20"/>
    <n v="177"/>
    <n v="3234"/>
    <n v="318"/>
    <n v="481"/>
    <m/>
    <n v="358"/>
    <n v="311"/>
    <n v="3"/>
    <n v="481"/>
    <n v="1937"/>
    <n v="423"/>
    <n v="14"/>
    <n v="344"/>
    <n v="5"/>
    <n v="15238"/>
    <n v="1419"/>
    <m/>
    <m/>
    <n v="8"/>
    <n v="477"/>
    <n v="17"/>
    <m/>
    <n v="6640"/>
    <n v="7083"/>
    <m/>
    <n v="6345"/>
    <n v="147"/>
    <n v="78"/>
    <n v="719"/>
    <m/>
    <m/>
    <n v="23"/>
    <n v="13"/>
    <n v="137"/>
    <n v="568"/>
    <n v="3099"/>
    <n v="2186"/>
    <n v="14"/>
    <n v="779"/>
    <n v="3"/>
    <n v="949"/>
    <n v="1824"/>
    <n v="1099"/>
    <n v="98"/>
    <n v="1048"/>
    <n v="430"/>
    <n v="63"/>
    <n v="1216"/>
    <n v="312"/>
    <n v="528"/>
    <n v="3379"/>
    <n v="3243"/>
    <n v="47"/>
    <n v="1067"/>
    <n v="5144"/>
    <n v="2057"/>
    <n v="5"/>
    <n v="309"/>
    <n v="597"/>
    <n v="26"/>
    <n v="1257"/>
    <n v="229"/>
    <n v="5232"/>
    <n v="398"/>
    <n v="614"/>
    <n v="190"/>
    <n v="386"/>
    <n v="35"/>
    <n v="2"/>
    <n v="229"/>
    <n v="75"/>
    <n v="15"/>
    <n v="3166"/>
    <m/>
    <n v="2"/>
    <m/>
    <n v="696"/>
    <n v="574"/>
    <n v="41"/>
    <n v="53"/>
    <n v="12"/>
    <n v="5"/>
    <n v="88"/>
    <n v="6"/>
    <n v="115"/>
    <n v="18474"/>
    <n v="109"/>
    <n v="803"/>
    <n v="56"/>
    <n v="3"/>
    <m/>
    <n v="77157"/>
  </r>
  <r>
    <n v="106150808"/>
    <x v="68"/>
    <x v="13"/>
    <s v="115 WEST E STREET"/>
    <s v="TEHACHAPI"/>
    <s v="93561"/>
    <x v="1"/>
    <x v="5"/>
    <s v="District 16"/>
    <s v="District 34"/>
    <s v="BEAR VALLEY SPRINGS/KEENE/STALLION SPRINGS/TEHACHAPI"/>
    <s v="Rural"/>
    <s v="Small/Rural"/>
    <x v="68"/>
    <n v="82"/>
    <m/>
    <m/>
    <m/>
    <m/>
    <m/>
    <n v="46"/>
    <n v="36"/>
    <m/>
    <m/>
    <n v="1"/>
    <n v="8"/>
    <n v="7"/>
    <n v="9"/>
    <n v="14"/>
    <n v="12"/>
    <n v="13"/>
    <n v="18"/>
    <m/>
    <m/>
    <m/>
    <m/>
    <n v="9"/>
    <n v="11"/>
    <m/>
    <m/>
    <m/>
    <n v="62"/>
    <n v="8"/>
    <n v="74"/>
    <m/>
    <n v="1"/>
    <n v="81"/>
    <m/>
    <m/>
    <n v="59"/>
    <n v="23"/>
    <m/>
    <n v="1"/>
    <m/>
    <n v="79"/>
    <m/>
    <n v="1"/>
    <n v="1"/>
    <m/>
    <m/>
    <m/>
    <m/>
    <n v="13"/>
    <n v="6"/>
    <m/>
    <m/>
    <m/>
    <n v="1"/>
    <m/>
    <n v="1"/>
    <m/>
    <n v="53"/>
    <n v="8"/>
    <m/>
    <m/>
    <m/>
    <m/>
    <m/>
    <m/>
    <n v="28"/>
    <n v="39"/>
    <m/>
    <n v="13"/>
    <n v="1"/>
    <m/>
    <n v="1"/>
    <m/>
    <m/>
    <m/>
    <m/>
    <m/>
    <n v="1"/>
    <n v="2"/>
    <n v="9"/>
    <m/>
    <n v="5"/>
    <m/>
    <n v="10"/>
    <n v="2"/>
    <n v="6"/>
    <n v="5"/>
    <m/>
    <n v="1"/>
    <m/>
    <n v="32"/>
    <n v="6"/>
    <n v="3"/>
    <m/>
    <m/>
    <m/>
    <m/>
    <n v="26"/>
    <m/>
    <m/>
    <m/>
    <m/>
    <m/>
    <m/>
    <m/>
    <n v="56"/>
    <m/>
    <m/>
    <m/>
    <m/>
    <m/>
    <m/>
    <m/>
    <m/>
    <m/>
    <m/>
    <m/>
    <m/>
    <m/>
    <m/>
    <n v="5"/>
    <n v="1"/>
    <m/>
    <m/>
    <m/>
    <m/>
    <m/>
    <m/>
    <n v="69"/>
    <m/>
    <n v="6"/>
    <n v="1"/>
    <m/>
    <m/>
    <n v="221"/>
  </r>
  <r>
    <n v="106154022"/>
    <x v="69"/>
    <x v="13"/>
    <s v="5001 COMMERCE DRIVE"/>
    <s v="BAKERSFIELD"/>
    <s v="93309"/>
    <x v="4"/>
    <x v="3"/>
    <s v="District 16"/>
    <s v="District 34"/>
    <s v="BAKERSFIELD NORTHWEST/ROSEDALE"/>
    <s v="Urban"/>
    <s v="NA"/>
    <x v="69"/>
    <m/>
    <m/>
    <n v="1860"/>
    <m/>
    <m/>
    <m/>
    <n v="1050"/>
    <n v="810"/>
    <m/>
    <m/>
    <n v="3"/>
    <n v="38"/>
    <n v="72"/>
    <n v="109"/>
    <n v="297"/>
    <n v="437"/>
    <n v="472"/>
    <n v="432"/>
    <m/>
    <m/>
    <m/>
    <n v="25"/>
    <n v="107"/>
    <n v="413"/>
    <n v="1"/>
    <n v="44"/>
    <n v="7"/>
    <n v="1263"/>
    <n v="1860"/>
    <m/>
    <m/>
    <n v="1857"/>
    <m/>
    <m/>
    <n v="3"/>
    <n v="1860"/>
    <m/>
    <m/>
    <n v="1820"/>
    <m/>
    <n v="31"/>
    <m/>
    <m/>
    <n v="9"/>
    <m/>
    <m/>
    <m/>
    <m/>
    <n v="189"/>
    <n v="25"/>
    <m/>
    <m/>
    <n v="569"/>
    <n v="16"/>
    <m/>
    <n v="3"/>
    <m/>
    <n v="941"/>
    <n v="116"/>
    <n v="1"/>
    <m/>
    <m/>
    <m/>
    <m/>
    <m/>
    <n v="363"/>
    <n v="1230"/>
    <m/>
    <n v="212"/>
    <n v="29"/>
    <n v="26"/>
    <m/>
    <m/>
    <m/>
    <m/>
    <n v="1"/>
    <m/>
    <n v="9"/>
    <n v="371"/>
    <n v="8"/>
    <n v="1"/>
    <n v="8"/>
    <m/>
    <n v="8"/>
    <n v="21"/>
    <n v="334"/>
    <m/>
    <n v="42"/>
    <n v="417"/>
    <n v="558"/>
    <n v="60"/>
    <n v="8"/>
    <n v="14"/>
    <m/>
    <m/>
    <m/>
    <n v="1"/>
    <n v="150"/>
    <n v="1"/>
    <m/>
    <m/>
    <m/>
    <m/>
    <m/>
    <m/>
    <n v="1672"/>
    <m/>
    <n v="1"/>
    <m/>
    <n v="35"/>
    <m/>
    <m/>
    <m/>
    <m/>
    <m/>
    <m/>
    <m/>
    <m/>
    <m/>
    <n v="71"/>
    <n v="368"/>
    <n v="73"/>
    <n v="8"/>
    <m/>
    <m/>
    <n v="1"/>
    <m/>
    <m/>
    <n v="1294"/>
    <n v="22"/>
    <n v="14"/>
    <n v="8"/>
    <n v="1"/>
    <m/>
    <n v="22400"/>
  </r>
  <r>
    <n v="106154044"/>
    <x v="70"/>
    <x v="13"/>
    <s v="5201 WHITE LANE"/>
    <s v="BAKERSFIELD"/>
    <s v="93309"/>
    <x v="1"/>
    <x v="3"/>
    <s v="District 16"/>
    <s v="District 34"/>
    <s v="BAKERSFIELD SOUTHWEST"/>
    <s v="Urban"/>
    <s v="NA"/>
    <x v="70"/>
    <m/>
    <m/>
    <m/>
    <n v="82"/>
    <n v="1142"/>
    <m/>
    <n v="564"/>
    <n v="660"/>
    <m/>
    <m/>
    <n v="418"/>
    <n v="230"/>
    <n v="182"/>
    <n v="186"/>
    <n v="138"/>
    <n v="37"/>
    <n v="8"/>
    <n v="1"/>
    <m/>
    <m/>
    <n v="24"/>
    <n v="16"/>
    <n v="99"/>
    <n v="380"/>
    <n v="6"/>
    <n v="11"/>
    <n v="2"/>
    <n v="710"/>
    <n v="1224"/>
    <m/>
    <m/>
    <n v="468"/>
    <n v="756"/>
    <m/>
    <m/>
    <n v="1224"/>
    <m/>
    <m/>
    <n v="12"/>
    <m/>
    <n v="1013"/>
    <n v="103"/>
    <n v="47"/>
    <m/>
    <m/>
    <n v="49"/>
    <m/>
    <m/>
    <n v="8"/>
    <n v="20"/>
    <m/>
    <m/>
    <m/>
    <m/>
    <n v="2"/>
    <m/>
    <m/>
    <n v="1193"/>
    <m/>
    <m/>
    <m/>
    <m/>
    <n v="1"/>
    <m/>
    <m/>
    <n v="469"/>
    <n v="260"/>
    <m/>
    <n v="392"/>
    <n v="2"/>
    <m/>
    <n v="22"/>
    <m/>
    <n v="79"/>
    <m/>
    <m/>
    <m/>
    <m/>
    <m/>
    <m/>
    <m/>
    <m/>
    <m/>
    <m/>
    <m/>
    <m/>
    <n v="1221"/>
    <m/>
    <m/>
    <n v="2"/>
    <n v="1"/>
    <m/>
    <m/>
    <m/>
    <m/>
    <m/>
    <m/>
    <n v="91"/>
    <m/>
    <m/>
    <m/>
    <m/>
    <m/>
    <m/>
    <m/>
    <n v="1132"/>
    <m/>
    <n v="1"/>
    <m/>
    <m/>
    <m/>
    <m/>
    <m/>
    <m/>
    <m/>
    <m/>
    <m/>
    <m/>
    <m/>
    <m/>
    <m/>
    <m/>
    <m/>
    <m/>
    <m/>
    <m/>
    <m/>
    <m/>
    <n v="1224"/>
    <m/>
    <m/>
    <m/>
    <m/>
    <m/>
    <n v="7215"/>
  </r>
  <r>
    <n v="106154101"/>
    <x v="71"/>
    <x v="13"/>
    <s v="3001 SILLECT AVENUE"/>
    <s v="BAKERSFIELD"/>
    <s v="93308"/>
    <x v="2"/>
    <x v="5"/>
    <s v="District 16"/>
    <s v="District 34"/>
    <s v="BAKERSFIELD NORTHWEST/ROSEDALE"/>
    <s v="Urban"/>
    <s v="NA"/>
    <x v="71"/>
    <n v="3364"/>
    <m/>
    <m/>
    <m/>
    <m/>
    <m/>
    <n v="1666"/>
    <n v="1698"/>
    <m/>
    <m/>
    <n v="6"/>
    <n v="36"/>
    <n v="96"/>
    <n v="190"/>
    <n v="467"/>
    <n v="844"/>
    <n v="986"/>
    <n v="739"/>
    <m/>
    <m/>
    <m/>
    <n v="114"/>
    <n v="190"/>
    <n v="684"/>
    <n v="16"/>
    <n v="33"/>
    <n v="1"/>
    <n v="2326"/>
    <n v="568"/>
    <n v="2796"/>
    <m/>
    <n v="514"/>
    <n v="2850"/>
    <m/>
    <m/>
    <n v="3214"/>
    <n v="150"/>
    <m/>
    <n v="64"/>
    <n v="6"/>
    <n v="3183"/>
    <n v="7"/>
    <n v="13"/>
    <n v="89"/>
    <m/>
    <n v="2"/>
    <m/>
    <m/>
    <n v="65"/>
    <n v="60"/>
    <m/>
    <n v="101"/>
    <n v="165"/>
    <n v="68"/>
    <n v="1"/>
    <n v="177"/>
    <n v="4"/>
    <n v="2401"/>
    <n v="315"/>
    <m/>
    <m/>
    <m/>
    <n v="1"/>
    <n v="6"/>
    <m/>
    <n v="141"/>
    <n v="2577"/>
    <n v="1"/>
    <n v="539"/>
    <n v="21"/>
    <n v="35"/>
    <n v="49"/>
    <m/>
    <m/>
    <n v="1"/>
    <n v="2"/>
    <n v="45"/>
    <n v="56"/>
    <n v="1322"/>
    <n v="333"/>
    <n v="1"/>
    <n v="156"/>
    <n v="2"/>
    <n v="162"/>
    <n v="317"/>
    <n v="119"/>
    <n v="4"/>
    <n v="199"/>
    <n v="102"/>
    <n v="4"/>
    <n v="354"/>
    <n v="79"/>
    <n v="107"/>
    <m/>
    <m/>
    <m/>
    <n v="428"/>
    <n v="625"/>
    <n v="270"/>
    <m/>
    <m/>
    <n v="143"/>
    <n v="3"/>
    <n v="209"/>
    <n v="40"/>
    <n v="1092"/>
    <n v="109"/>
    <n v="119"/>
    <n v="28"/>
    <n v="229"/>
    <n v="1"/>
    <m/>
    <n v="66"/>
    <n v="2"/>
    <m/>
    <m/>
    <m/>
    <m/>
    <m/>
    <n v="113"/>
    <n v="68"/>
    <n v="8"/>
    <m/>
    <m/>
    <m/>
    <n v="12"/>
    <n v="4"/>
    <m/>
    <n v="2930"/>
    <n v="34"/>
    <n v="184"/>
    <n v="9"/>
    <n v="2"/>
    <m/>
    <n v="13898"/>
  </r>
  <r>
    <n v="106154160"/>
    <x v="72"/>
    <x v="13"/>
    <s v="6700 EUCALYPTUS DRIVE, STE C"/>
    <s v="BAKERSFIELD"/>
    <s v="93306"/>
    <x v="2"/>
    <x v="5"/>
    <s v="District 16"/>
    <s v="District 32"/>
    <s v="BAKERSFIELD EAST/LAKEVIEW/LA LOMA"/>
    <s v="Urban"/>
    <s v="NA"/>
    <x v="72"/>
    <m/>
    <m/>
    <m/>
    <m/>
    <n v="614"/>
    <m/>
    <n v="278"/>
    <n v="336"/>
    <m/>
    <m/>
    <n v="34"/>
    <n v="246"/>
    <n v="133"/>
    <n v="106"/>
    <n v="75"/>
    <n v="20"/>
    <m/>
    <m/>
    <m/>
    <m/>
    <m/>
    <n v="12"/>
    <n v="80"/>
    <n v="216"/>
    <n v="4"/>
    <n v="16"/>
    <n v="4"/>
    <n v="282"/>
    <n v="614"/>
    <m/>
    <m/>
    <n v="1"/>
    <n v="612"/>
    <m/>
    <n v="1"/>
    <n v="614"/>
    <m/>
    <m/>
    <n v="1"/>
    <m/>
    <n v="612"/>
    <m/>
    <n v="1"/>
    <m/>
    <m/>
    <m/>
    <m/>
    <m/>
    <m/>
    <n v="5"/>
    <m/>
    <m/>
    <m/>
    <m/>
    <n v="4"/>
    <n v="10"/>
    <n v="34"/>
    <n v="560"/>
    <m/>
    <m/>
    <m/>
    <m/>
    <n v="1"/>
    <m/>
    <m/>
    <n v="517"/>
    <m/>
    <m/>
    <n v="2"/>
    <n v="79"/>
    <m/>
    <m/>
    <m/>
    <n v="16"/>
    <m/>
    <m/>
    <m/>
    <m/>
    <m/>
    <m/>
    <m/>
    <m/>
    <m/>
    <m/>
    <m/>
    <m/>
    <n v="613"/>
    <m/>
    <m/>
    <n v="1"/>
    <m/>
    <m/>
    <m/>
    <m/>
    <m/>
    <m/>
    <m/>
    <m/>
    <m/>
    <m/>
    <m/>
    <m/>
    <m/>
    <m/>
    <m/>
    <n v="614"/>
    <m/>
    <m/>
    <m/>
    <m/>
    <m/>
    <m/>
    <m/>
    <m/>
    <m/>
    <m/>
    <m/>
    <m/>
    <m/>
    <m/>
    <m/>
    <m/>
    <m/>
    <m/>
    <m/>
    <m/>
    <m/>
    <m/>
    <n v="614"/>
    <m/>
    <m/>
    <m/>
    <m/>
    <m/>
    <n v="4394"/>
  </r>
  <r>
    <n v="106164029"/>
    <x v="73"/>
    <x v="14"/>
    <s v="115 MALL DRIVE"/>
    <s v="HANFORD"/>
    <s v="93230"/>
    <x v="1"/>
    <x v="2"/>
    <s v="District 14"/>
    <s v="District 32"/>
    <s v="ARMONA/HANFORD/LEMOORE"/>
    <s v="Urban"/>
    <s v="NA"/>
    <x v="73"/>
    <n v="13037"/>
    <m/>
    <m/>
    <m/>
    <m/>
    <m/>
    <n v="7839"/>
    <n v="5198"/>
    <m/>
    <m/>
    <n v="297"/>
    <n v="1772"/>
    <n v="1402"/>
    <n v="1132"/>
    <n v="1674"/>
    <n v="1722"/>
    <n v="1492"/>
    <n v="1588"/>
    <m/>
    <n v="1955"/>
    <n v="3"/>
    <n v="182"/>
    <n v="580"/>
    <n v="7049"/>
    <n v="23"/>
    <n v="197"/>
    <n v="13"/>
    <n v="4993"/>
    <n v="5625"/>
    <n v="7410"/>
    <n v="2"/>
    <n v="1656"/>
    <n v="9433"/>
    <n v="1943"/>
    <n v="5"/>
    <n v="12265"/>
    <n v="772"/>
    <m/>
    <n v="2"/>
    <n v="6"/>
    <n v="10544"/>
    <n v="114"/>
    <n v="8"/>
    <n v="160"/>
    <n v="1939"/>
    <n v="244"/>
    <n v="20"/>
    <m/>
    <n v="301"/>
    <n v="188"/>
    <n v="137"/>
    <n v="254"/>
    <n v="1178"/>
    <n v="102"/>
    <n v="3"/>
    <n v="48"/>
    <n v="7"/>
    <n v="9881"/>
    <n v="888"/>
    <n v="2"/>
    <m/>
    <n v="5"/>
    <n v="27"/>
    <n v="16"/>
    <m/>
    <n v="5397"/>
    <n v="4505"/>
    <m/>
    <n v="2153"/>
    <n v="206"/>
    <n v="29"/>
    <n v="743"/>
    <m/>
    <n v="1"/>
    <n v="3"/>
    <n v="13"/>
    <n v="112"/>
    <n v="255"/>
    <n v="1354"/>
    <n v="1682"/>
    <n v="14"/>
    <n v="687"/>
    <n v="3"/>
    <n v="740"/>
    <n v="904"/>
    <n v="602"/>
    <n v="91"/>
    <n v="658"/>
    <n v="262"/>
    <n v="26"/>
    <n v="944"/>
    <n v="287"/>
    <n v="352"/>
    <n v="2097"/>
    <n v="1942"/>
    <n v="12"/>
    <n v="96"/>
    <n v="3433"/>
    <n v="1197"/>
    <n v="9"/>
    <n v="232"/>
    <n v="405"/>
    <n v="12"/>
    <n v="809"/>
    <n v="85"/>
    <n v="3780"/>
    <n v="154"/>
    <n v="254"/>
    <n v="386"/>
    <n v="101"/>
    <n v="29"/>
    <n v="1"/>
    <n v="23"/>
    <n v="15"/>
    <n v="70"/>
    <n v="1946"/>
    <m/>
    <m/>
    <m/>
    <n v="264"/>
    <n v="354"/>
    <n v="38"/>
    <n v="13"/>
    <n v="2"/>
    <m/>
    <n v="12"/>
    <n v="15"/>
    <n v="7"/>
    <n v="11780"/>
    <n v="90"/>
    <n v="424"/>
    <n v="38"/>
    <m/>
    <m/>
    <n v="50198"/>
  </r>
  <r>
    <n v="106171049"/>
    <x v="74"/>
    <x v="15"/>
    <s v="15630 18TH AVE"/>
    <s v="CLEARLAKE"/>
    <s v="95422"/>
    <x v="1"/>
    <x v="5"/>
    <s v="District 2"/>
    <s v="District 4"/>
    <s v="CLEARLAKE/CLEARLAKE OAKS"/>
    <s v="Rural"/>
    <s v="Small/Rural"/>
    <x v="74"/>
    <n v="1637"/>
    <n v="21"/>
    <m/>
    <m/>
    <m/>
    <m/>
    <n v="963"/>
    <n v="695"/>
    <m/>
    <m/>
    <n v="33"/>
    <n v="189"/>
    <n v="133"/>
    <n v="92"/>
    <n v="263"/>
    <n v="309"/>
    <n v="220"/>
    <n v="231"/>
    <m/>
    <n v="185"/>
    <n v="3"/>
    <n v="3"/>
    <n v="64"/>
    <n v="156"/>
    <n v="13"/>
    <n v="41"/>
    <n v="8"/>
    <n v="1373"/>
    <n v="469"/>
    <n v="1189"/>
    <m/>
    <n v="254"/>
    <n v="1230"/>
    <n v="174"/>
    <m/>
    <n v="1568"/>
    <n v="90"/>
    <m/>
    <n v="18"/>
    <n v="3"/>
    <n v="1432"/>
    <n v="8"/>
    <n v="3"/>
    <n v="20"/>
    <n v="172"/>
    <n v="2"/>
    <m/>
    <m/>
    <n v="124"/>
    <n v="51"/>
    <m/>
    <n v="21"/>
    <n v="73"/>
    <n v="7"/>
    <n v="2"/>
    <m/>
    <n v="3"/>
    <n v="1253"/>
    <n v="120"/>
    <m/>
    <m/>
    <m/>
    <n v="1"/>
    <n v="3"/>
    <m/>
    <n v="768"/>
    <n v="735"/>
    <m/>
    <n v="105"/>
    <n v="18"/>
    <n v="2"/>
    <n v="30"/>
    <m/>
    <m/>
    <m/>
    <m/>
    <n v="11"/>
    <n v="19"/>
    <n v="158"/>
    <n v="215"/>
    <n v="1"/>
    <n v="93"/>
    <m/>
    <n v="87"/>
    <n v="156"/>
    <n v="52"/>
    <n v="22"/>
    <n v="13"/>
    <n v="23"/>
    <n v="6"/>
    <n v="270"/>
    <n v="84"/>
    <n v="68"/>
    <n v="195"/>
    <n v="174"/>
    <n v="11"/>
    <n v="23"/>
    <n v="200"/>
    <n v="99"/>
    <n v="4"/>
    <n v="18"/>
    <n v="38"/>
    <n v="1"/>
    <n v="6"/>
    <n v="6"/>
    <n v="930"/>
    <n v="20"/>
    <n v="40"/>
    <n v="15"/>
    <n v="20"/>
    <n v="1"/>
    <m/>
    <n v="65"/>
    <m/>
    <n v="2"/>
    <n v="170"/>
    <m/>
    <m/>
    <m/>
    <n v="31"/>
    <n v="41"/>
    <n v="3"/>
    <n v="1"/>
    <m/>
    <m/>
    <n v="2"/>
    <m/>
    <m/>
    <n v="1448"/>
    <n v="14"/>
    <n v="113"/>
    <n v="5"/>
    <m/>
    <m/>
    <n v="6327"/>
  </r>
  <r>
    <n v="106171395"/>
    <x v="75"/>
    <x v="15"/>
    <s v="5176 HILL ROAD EAST"/>
    <s v="LAKEPORT"/>
    <s v="95453"/>
    <x v="1"/>
    <x v="5"/>
    <s v="District 2"/>
    <s v="District 4"/>
    <s v="KELSEYVILLE/LAKEPORT"/>
    <s v="Rural"/>
    <s v="Small/Rural"/>
    <x v="75"/>
    <n v="1937"/>
    <n v="78"/>
    <m/>
    <m/>
    <m/>
    <m/>
    <n v="1231"/>
    <n v="784"/>
    <m/>
    <m/>
    <n v="26"/>
    <n v="230"/>
    <n v="181"/>
    <n v="97"/>
    <n v="211"/>
    <n v="322"/>
    <n v="297"/>
    <n v="329"/>
    <m/>
    <n v="322"/>
    <m/>
    <n v="10"/>
    <n v="42"/>
    <n v="295"/>
    <n v="103"/>
    <n v="7"/>
    <n v="14"/>
    <n v="1544"/>
    <n v="800"/>
    <n v="1215"/>
    <m/>
    <n v="372"/>
    <n v="1331"/>
    <n v="311"/>
    <n v="1"/>
    <n v="1809"/>
    <n v="206"/>
    <m/>
    <n v="84"/>
    <n v="2"/>
    <n v="1552"/>
    <n v="5"/>
    <n v="8"/>
    <n v="40"/>
    <n v="308"/>
    <n v="12"/>
    <n v="4"/>
    <m/>
    <n v="110"/>
    <n v="16"/>
    <m/>
    <n v="47"/>
    <n v="157"/>
    <n v="30"/>
    <n v="4"/>
    <n v="2"/>
    <n v="3"/>
    <n v="1400"/>
    <n v="236"/>
    <n v="2"/>
    <n v="7"/>
    <m/>
    <n v="1"/>
    <m/>
    <m/>
    <n v="751"/>
    <n v="928"/>
    <m/>
    <n v="281"/>
    <n v="20"/>
    <n v="5"/>
    <n v="17"/>
    <n v="13"/>
    <m/>
    <m/>
    <m/>
    <n v="18"/>
    <n v="37"/>
    <n v="174"/>
    <n v="249"/>
    <m/>
    <n v="74"/>
    <n v="1"/>
    <n v="76"/>
    <n v="203"/>
    <n v="149"/>
    <n v="17"/>
    <n v="24"/>
    <n v="29"/>
    <n v="4"/>
    <n v="233"/>
    <n v="45"/>
    <n v="35"/>
    <n v="326"/>
    <n v="310"/>
    <n v="11"/>
    <n v="67"/>
    <n v="95"/>
    <n v="108"/>
    <n v="2"/>
    <n v="20"/>
    <n v="39"/>
    <m/>
    <n v="72"/>
    <n v="3"/>
    <n v="1227"/>
    <n v="25"/>
    <n v="31"/>
    <m/>
    <n v="14"/>
    <m/>
    <m/>
    <n v="7"/>
    <m/>
    <m/>
    <n v="305"/>
    <m/>
    <m/>
    <m/>
    <n v="46"/>
    <n v="103"/>
    <n v="13"/>
    <n v="2"/>
    <n v="1"/>
    <m/>
    <m/>
    <m/>
    <n v="6"/>
    <n v="1744"/>
    <n v="13"/>
    <n v="76"/>
    <n v="10"/>
    <n v="1"/>
    <m/>
    <n v="6768"/>
  </r>
  <r>
    <n v="106184008"/>
    <x v="76"/>
    <x v="16"/>
    <s v="1800 SPRING RIDGE DRIVE"/>
    <s v="SUSANVILLE"/>
    <s v="96130"/>
    <x v="1"/>
    <x v="5"/>
    <s v="District 1"/>
    <s v="District 1"/>
    <s v="SUSANVILLE"/>
    <s v="Rural"/>
    <s v="Small/Rural"/>
    <x v="76"/>
    <n v="1228"/>
    <m/>
    <m/>
    <m/>
    <m/>
    <m/>
    <n v="779"/>
    <n v="449"/>
    <m/>
    <m/>
    <n v="40"/>
    <n v="237"/>
    <n v="158"/>
    <n v="79"/>
    <n v="96"/>
    <n v="124"/>
    <n v="94"/>
    <n v="114"/>
    <m/>
    <n v="275"/>
    <n v="11"/>
    <n v="25"/>
    <n v="20"/>
    <n v="83"/>
    <n v="28"/>
    <n v="21"/>
    <m/>
    <n v="1051"/>
    <n v="595"/>
    <n v="633"/>
    <m/>
    <n v="95"/>
    <n v="866"/>
    <n v="266"/>
    <n v="1"/>
    <n v="1118"/>
    <n v="110"/>
    <m/>
    <n v="1"/>
    <m/>
    <n v="882"/>
    <m/>
    <n v="22"/>
    <n v="13"/>
    <n v="260"/>
    <n v="4"/>
    <n v="46"/>
    <m/>
    <n v="7"/>
    <n v="63"/>
    <n v="104"/>
    <n v="21"/>
    <n v="5"/>
    <n v="2"/>
    <n v="3"/>
    <n v="7"/>
    <m/>
    <n v="964"/>
    <n v="9"/>
    <m/>
    <n v="1"/>
    <m/>
    <n v="42"/>
    <m/>
    <m/>
    <n v="462"/>
    <n v="335"/>
    <m/>
    <n v="351"/>
    <n v="11"/>
    <n v="3"/>
    <n v="66"/>
    <m/>
    <m/>
    <m/>
    <m/>
    <n v="10"/>
    <n v="6"/>
    <n v="63"/>
    <n v="102"/>
    <n v="1"/>
    <n v="63"/>
    <m/>
    <n v="51"/>
    <n v="82"/>
    <n v="42"/>
    <n v="11"/>
    <n v="6"/>
    <n v="7"/>
    <n v="6"/>
    <n v="156"/>
    <n v="48"/>
    <n v="8"/>
    <n v="293"/>
    <n v="266"/>
    <n v="7"/>
    <n v="15"/>
    <n v="9"/>
    <n v="33"/>
    <m/>
    <n v="11"/>
    <n v="10"/>
    <m/>
    <n v="3"/>
    <n v="1"/>
    <n v="845"/>
    <n v="7"/>
    <n v="20"/>
    <n v="2"/>
    <n v="1"/>
    <m/>
    <m/>
    <m/>
    <m/>
    <n v="7"/>
    <n v="264"/>
    <m/>
    <m/>
    <m/>
    <n v="21"/>
    <n v="29"/>
    <n v="8"/>
    <n v="2"/>
    <m/>
    <m/>
    <n v="2"/>
    <m/>
    <n v="4"/>
    <n v="1119"/>
    <n v="5"/>
    <n v="32"/>
    <n v="6"/>
    <m/>
    <m/>
    <n v="3594"/>
  </r>
  <r>
    <n v="106190017"/>
    <x v="77"/>
    <x v="17"/>
    <s v="100 SOUTH RAYMOND AVENUE"/>
    <s v="ALHAMBRA"/>
    <s v="91801"/>
    <x v="5"/>
    <x v="0"/>
    <s v="District 22"/>
    <s v="District 49"/>
    <s v="ALHAMBRA/EL SERENO SOUTH/SAN GABRIEL CENTRAL"/>
    <s v="Urban"/>
    <s v="NA"/>
    <x v="77"/>
    <n v="5381"/>
    <n v="22"/>
    <n v="272"/>
    <m/>
    <m/>
    <m/>
    <n v="2948"/>
    <n v="2727"/>
    <m/>
    <m/>
    <n v="48"/>
    <n v="276"/>
    <n v="372"/>
    <n v="547"/>
    <n v="940"/>
    <n v="1017"/>
    <n v="883"/>
    <n v="1592"/>
    <m/>
    <m/>
    <m/>
    <n v="2412"/>
    <n v="338"/>
    <n v="2134"/>
    <n v="6"/>
    <n v="116"/>
    <n v="27"/>
    <n v="642"/>
    <n v="2311"/>
    <n v="3364"/>
    <m/>
    <n v="179"/>
    <n v="5494"/>
    <n v="1"/>
    <n v="1"/>
    <n v="5522"/>
    <n v="152"/>
    <n v="1"/>
    <n v="402"/>
    <n v="40"/>
    <n v="2934"/>
    <n v="23"/>
    <n v="33"/>
    <n v="654"/>
    <m/>
    <n v="1589"/>
    <m/>
    <m/>
    <n v="369"/>
    <n v="213"/>
    <m/>
    <n v="126"/>
    <n v="1073"/>
    <n v="42"/>
    <n v="27"/>
    <n v="132"/>
    <n v="67"/>
    <n v="2519"/>
    <n v="1106"/>
    <m/>
    <m/>
    <m/>
    <n v="1"/>
    <m/>
    <m/>
    <n v="2487"/>
    <n v="2740"/>
    <n v="1"/>
    <n v="400"/>
    <n v="27"/>
    <n v="13"/>
    <n v="5"/>
    <m/>
    <m/>
    <n v="2"/>
    <n v="2"/>
    <n v="115"/>
    <n v="339"/>
    <n v="759"/>
    <n v="944"/>
    <n v="20"/>
    <n v="352"/>
    <n v="5"/>
    <n v="399"/>
    <n v="608"/>
    <n v="352"/>
    <n v="78"/>
    <n v="136"/>
    <n v="192"/>
    <n v="79"/>
    <n v="581"/>
    <n v="202"/>
    <n v="500"/>
    <n v="12"/>
    <m/>
    <m/>
    <n v="104"/>
    <n v="1393"/>
    <n v="651"/>
    <n v="2"/>
    <n v="44"/>
    <n v="153"/>
    <n v="20"/>
    <n v="113"/>
    <n v="15"/>
    <n v="2830"/>
    <n v="96"/>
    <n v="102"/>
    <n v="47"/>
    <n v="70"/>
    <n v="4"/>
    <n v="2"/>
    <n v="9"/>
    <n v="9"/>
    <n v="6"/>
    <n v="4"/>
    <m/>
    <n v="1"/>
    <m/>
    <n v="131"/>
    <n v="208"/>
    <n v="19"/>
    <n v="12"/>
    <n v="5"/>
    <m/>
    <n v="13"/>
    <n v="6"/>
    <m/>
    <n v="5014"/>
    <n v="60"/>
    <n v="186"/>
    <n v="19"/>
    <n v="2"/>
    <m/>
    <n v="27633"/>
  </r>
  <r>
    <n v="106190020"/>
    <x v="78"/>
    <x v="17"/>
    <s v="4619 ROSEMEAD BOULEVARD"/>
    <s v="ROSEMEAD"/>
    <s v="91770"/>
    <x v="2"/>
    <x v="3"/>
    <s v="District 22"/>
    <s v="District 49"/>
    <s v="ROSEMEAD/SAN GABRIEL SOUTH/SOUTH EL MONTE WEST/TEMPLE CITY WEST"/>
    <s v="Urban"/>
    <s v="NA"/>
    <x v="78"/>
    <m/>
    <m/>
    <m/>
    <m/>
    <n v="4992"/>
    <m/>
    <n v="2623"/>
    <n v="2369"/>
    <m/>
    <m/>
    <n v="1752"/>
    <n v="1223"/>
    <n v="767"/>
    <n v="556"/>
    <n v="457"/>
    <n v="149"/>
    <n v="9"/>
    <n v="1"/>
    <m/>
    <m/>
    <n v="78"/>
    <n v="214"/>
    <n v="556"/>
    <n v="1745"/>
    <n v="2"/>
    <n v="350"/>
    <m/>
    <n v="2125"/>
    <n v="4992"/>
    <m/>
    <m/>
    <m/>
    <n v="4989"/>
    <m/>
    <n v="3"/>
    <n v="4990"/>
    <m/>
    <n v="2"/>
    <n v="5"/>
    <m/>
    <n v="4987"/>
    <m/>
    <m/>
    <m/>
    <m/>
    <m/>
    <m/>
    <m/>
    <m/>
    <n v="114"/>
    <m/>
    <m/>
    <n v="52"/>
    <m/>
    <m/>
    <m/>
    <m/>
    <n v="4823"/>
    <m/>
    <m/>
    <m/>
    <n v="3"/>
    <m/>
    <m/>
    <m/>
    <n v="1157"/>
    <n v="358"/>
    <m/>
    <n v="3391"/>
    <n v="20"/>
    <m/>
    <n v="65"/>
    <m/>
    <m/>
    <n v="1"/>
    <m/>
    <m/>
    <m/>
    <m/>
    <m/>
    <m/>
    <m/>
    <m/>
    <m/>
    <m/>
    <m/>
    <n v="4992"/>
    <m/>
    <m/>
    <m/>
    <m/>
    <m/>
    <m/>
    <m/>
    <m/>
    <m/>
    <m/>
    <n v="118"/>
    <m/>
    <m/>
    <m/>
    <m/>
    <m/>
    <m/>
    <m/>
    <n v="4874"/>
    <m/>
    <m/>
    <m/>
    <m/>
    <m/>
    <m/>
    <m/>
    <m/>
    <m/>
    <m/>
    <m/>
    <m/>
    <m/>
    <m/>
    <m/>
    <m/>
    <m/>
    <m/>
    <m/>
    <m/>
    <m/>
    <m/>
    <n v="4992"/>
    <m/>
    <m/>
    <m/>
    <m/>
    <m/>
    <n v="34711"/>
  </r>
  <r>
    <n v="106190034"/>
    <x v="79"/>
    <x v="17"/>
    <s v="1600 WEST AVENUE J"/>
    <s v="LANCASTER"/>
    <s v="93534"/>
    <x v="3"/>
    <x v="1"/>
    <s v="District 21"/>
    <s v="District 36"/>
    <s v="DESERT VIEW HIGHLANDS/LANCASTER WEST/PALMDALE NORTHWEST/QUARTZ HILL"/>
    <s v="Urban"/>
    <s v="NA"/>
    <x v="79"/>
    <n v="23579"/>
    <m/>
    <m/>
    <m/>
    <n v="814"/>
    <m/>
    <n v="15131"/>
    <n v="9262"/>
    <m/>
    <m/>
    <n v="796"/>
    <n v="4257"/>
    <n v="2977"/>
    <n v="1640"/>
    <n v="2620"/>
    <n v="2640"/>
    <n v="1888"/>
    <n v="1606"/>
    <m/>
    <n v="5562"/>
    <n v="407"/>
    <n v="548"/>
    <n v="5354"/>
    <n v="8752"/>
    <n v="64"/>
    <n v="279"/>
    <n v="53"/>
    <n v="9343"/>
    <n v="12477"/>
    <n v="11916"/>
    <m/>
    <n v="1888"/>
    <n v="17295"/>
    <n v="5210"/>
    <m/>
    <n v="24120"/>
    <n v="273"/>
    <m/>
    <n v="27"/>
    <n v="93"/>
    <n v="18330"/>
    <n v="4"/>
    <n v="102"/>
    <n v="410"/>
    <n v="5181"/>
    <n v="192"/>
    <n v="54"/>
    <m/>
    <n v="234"/>
    <n v="359"/>
    <n v="41"/>
    <n v="576"/>
    <n v="1831"/>
    <n v="201"/>
    <m/>
    <n v="114"/>
    <n v="72"/>
    <n v="19583"/>
    <n v="1331"/>
    <m/>
    <m/>
    <m/>
    <n v="51"/>
    <m/>
    <m/>
    <n v="11605"/>
    <n v="5615"/>
    <n v="1"/>
    <n v="6012"/>
    <n v="255"/>
    <n v="59"/>
    <n v="846"/>
    <m/>
    <m/>
    <m/>
    <n v="9"/>
    <n v="187"/>
    <n v="529"/>
    <n v="1894"/>
    <n v="1950"/>
    <n v="11"/>
    <n v="744"/>
    <n v="13"/>
    <n v="818"/>
    <n v="783"/>
    <n v="1767"/>
    <n v="885"/>
    <n v="807"/>
    <n v="369"/>
    <n v="50"/>
    <n v="1721"/>
    <n v="302"/>
    <n v="585"/>
    <n v="5619"/>
    <n v="5209"/>
    <n v="141"/>
    <n v="419"/>
    <n v="2536"/>
    <n v="1597"/>
    <n v="10"/>
    <n v="347"/>
    <n v="531"/>
    <n v="42"/>
    <n v="1307"/>
    <n v="320"/>
    <n v="10574"/>
    <n v="369"/>
    <n v="409"/>
    <n v="169"/>
    <n v="425"/>
    <n v="43"/>
    <n v="2"/>
    <n v="72"/>
    <n v="50"/>
    <n v="21"/>
    <n v="5150"/>
    <m/>
    <m/>
    <m/>
    <n v="853"/>
    <n v="696"/>
    <n v="560"/>
    <n v="106"/>
    <n v="47"/>
    <n v="3"/>
    <n v="28"/>
    <n v="9"/>
    <n v="16"/>
    <n v="20825"/>
    <n v="150"/>
    <n v="993"/>
    <n v="104"/>
    <n v="2"/>
    <n v="1"/>
    <n v="92450"/>
  </r>
  <r>
    <n v="106190045"/>
    <x v="80"/>
    <x v="17"/>
    <s v="100 FALLS CANYON ROAD"/>
    <s v="AVALON"/>
    <s v="90704"/>
    <x v="1"/>
    <x v="5"/>
    <s v="District 26"/>
    <s v="District 70"/>
    <s v="AVALON"/>
    <s v="Frontier"/>
    <s v="Small/Rural"/>
    <x v="80"/>
    <n v="11"/>
    <n v="11"/>
    <m/>
    <m/>
    <m/>
    <m/>
    <n v="12"/>
    <n v="10"/>
    <m/>
    <m/>
    <m/>
    <m/>
    <m/>
    <n v="2"/>
    <m/>
    <n v="1"/>
    <n v="9"/>
    <n v="10"/>
    <m/>
    <m/>
    <m/>
    <m/>
    <m/>
    <n v="4"/>
    <m/>
    <m/>
    <m/>
    <n v="18"/>
    <n v="11"/>
    <n v="11"/>
    <m/>
    <n v="11"/>
    <n v="11"/>
    <m/>
    <m/>
    <n v="4"/>
    <n v="18"/>
    <m/>
    <n v="11"/>
    <m/>
    <n v="11"/>
    <m/>
    <m/>
    <m/>
    <m/>
    <m/>
    <m/>
    <m/>
    <n v="4"/>
    <m/>
    <m/>
    <n v="4"/>
    <m/>
    <m/>
    <m/>
    <m/>
    <m/>
    <n v="11"/>
    <n v="3"/>
    <m/>
    <m/>
    <m/>
    <m/>
    <m/>
    <m/>
    <n v="4"/>
    <n v="16"/>
    <m/>
    <n v="2"/>
    <m/>
    <m/>
    <m/>
    <m/>
    <m/>
    <m/>
    <m/>
    <m/>
    <n v="3"/>
    <n v="1"/>
    <m/>
    <m/>
    <n v="3"/>
    <m/>
    <n v="1"/>
    <m/>
    <n v="4"/>
    <m/>
    <n v="5"/>
    <n v="2"/>
    <m/>
    <n v="3"/>
    <m/>
    <m/>
    <m/>
    <m/>
    <m/>
    <m/>
    <m/>
    <m/>
    <m/>
    <m/>
    <m/>
    <m/>
    <m/>
    <m/>
    <n v="22"/>
    <m/>
    <m/>
    <m/>
    <m/>
    <m/>
    <m/>
    <m/>
    <m/>
    <m/>
    <m/>
    <m/>
    <m/>
    <m/>
    <m/>
    <m/>
    <m/>
    <m/>
    <m/>
    <m/>
    <m/>
    <m/>
    <m/>
    <n v="22"/>
    <m/>
    <m/>
    <m/>
    <m/>
    <m/>
    <n v="2614"/>
  </r>
  <r>
    <n v="106190049"/>
    <x v="81"/>
    <x v="17"/>
    <s v="14148 FRANCISQUITO AVENUE"/>
    <s v="BALDWIN PARK"/>
    <s v="91706"/>
    <x v="2"/>
    <x v="3"/>
    <s v="District 22"/>
    <s v="District 48"/>
    <s v="BASSETT/INDUSTRY WEST/LA PUENTE"/>
    <s v="Urban"/>
    <s v="NA"/>
    <x v="81"/>
    <n v="988"/>
    <m/>
    <m/>
    <m/>
    <m/>
    <m/>
    <n v="454"/>
    <n v="534"/>
    <m/>
    <m/>
    <m/>
    <n v="9"/>
    <n v="13"/>
    <n v="47"/>
    <n v="102"/>
    <n v="185"/>
    <n v="249"/>
    <n v="383"/>
    <m/>
    <m/>
    <m/>
    <n v="285"/>
    <n v="65"/>
    <n v="295"/>
    <n v="2"/>
    <n v="34"/>
    <m/>
    <n v="307"/>
    <n v="988"/>
    <m/>
    <m/>
    <n v="984"/>
    <m/>
    <m/>
    <n v="4"/>
    <n v="805"/>
    <n v="183"/>
    <m/>
    <n v="984"/>
    <m/>
    <m/>
    <m/>
    <m/>
    <n v="4"/>
    <m/>
    <m/>
    <m/>
    <m/>
    <n v="33"/>
    <n v="22"/>
    <m/>
    <n v="197"/>
    <n v="119"/>
    <n v="17"/>
    <m/>
    <n v="3"/>
    <n v="1"/>
    <n v="30"/>
    <n v="566"/>
    <m/>
    <m/>
    <m/>
    <m/>
    <m/>
    <m/>
    <n v="49"/>
    <n v="874"/>
    <m/>
    <n v="59"/>
    <m/>
    <m/>
    <n v="5"/>
    <m/>
    <m/>
    <n v="1"/>
    <m/>
    <n v="1"/>
    <n v="3"/>
    <n v="40"/>
    <n v="43"/>
    <n v="1"/>
    <n v="19"/>
    <m/>
    <n v="57"/>
    <n v="309"/>
    <n v="44"/>
    <m/>
    <n v="30"/>
    <n v="5"/>
    <n v="9"/>
    <n v="340"/>
    <n v="83"/>
    <n v="4"/>
    <m/>
    <m/>
    <m/>
    <n v="18"/>
    <n v="176"/>
    <n v="71"/>
    <m/>
    <m/>
    <n v="35"/>
    <m/>
    <n v="15"/>
    <m/>
    <n v="517"/>
    <n v="31"/>
    <n v="50"/>
    <m/>
    <n v="73"/>
    <m/>
    <m/>
    <n v="2"/>
    <m/>
    <m/>
    <m/>
    <m/>
    <m/>
    <m/>
    <n v="123"/>
    <n v="26"/>
    <n v="9"/>
    <m/>
    <m/>
    <m/>
    <n v="34"/>
    <n v="1"/>
    <n v="2"/>
    <n v="705"/>
    <n v="27"/>
    <n v="59"/>
    <n v="2"/>
    <m/>
    <m/>
    <n v="26000"/>
  </r>
  <r>
    <n v="106190052"/>
    <x v="82"/>
    <x v="17"/>
    <s v="2000 STADIUM WAY"/>
    <s v="LOS ANGELES"/>
    <s v="90026"/>
    <x v="1"/>
    <x v="0"/>
    <s v="District 24"/>
    <s v="District 51"/>
    <s v="GLASSELL PARK/GLENDALE SOUTHEAST/SILVERLAKE NORTH"/>
    <s v="Urban"/>
    <s v="NA"/>
    <x v="82"/>
    <n v="970"/>
    <m/>
    <m/>
    <m/>
    <m/>
    <m/>
    <n v="426"/>
    <n v="544"/>
    <m/>
    <m/>
    <n v="1"/>
    <n v="25"/>
    <n v="25"/>
    <n v="57"/>
    <n v="99"/>
    <n v="197"/>
    <n v="277"/>
    <n v="289"/>
    <m/>
    <m/>
    <m/>
    <n v="59"/>
    <n v="25"/>
    <n v="147"/>
    <m/>
    <n v="1"/>
    <m/>
    <n v="738"/>
    <n v="970"/>
    <m/>
    <m/>
    <n v="970"/>
    <m/>
    <m/>
    <m/>
    <n v="839"/>
    <n v="131"/>
    <m/>
    <n v="966"/>
    <m/>
    <n v="1"/>
    <n v="1"/>
    <m/>
    <n v="2"/>
    <m/>
    <m/>
    <m/>
    <m/>
    <n v="94"/>
    <n v="3"/>
    <m/>
    <n v="81"/>
    <n v="151"/>
    <n v="14"/>
    <m/>
    <n v="68"/>
    <n v="1"/>
    <n v="34"/>
    <n v="524"/>
    <m/>
    <m/>
    <m/>
    <m/>
    <m/>
    <m/>
    <n v="72"/>
    <n v="722"/>
    <m/>
    <n v="175"/>
    <m/>
    <n v="1"/>
    <m/>
    <m/>
    <m/>
    <m/>
    <m/>
    <n v="1"/>
    <n v="2"/>
    <n v="12"/>
    <n v="17"/>
    <n v="2"/>
    <n v="12"/>
    <m/>
    <n v="6"/>
    <n v="91"/>
    <n v="31"/>
    <m/>
    <n v="8"/>
    <n v="2"/>
    <n v="7"/>
    <n v="757"/>
    <n v="20"/>
    <n v="1"/>
    <n v="1"/>
    <m/>
    <m/>
    <n v="7"/>
    <n v="783"/>
    <n v="31"/>
    <m/>
    <m/>
    <n v="5"/>
    <m/>
    <n v="5"/>
    <n v="1"/>
    <n v="103"/>
    <n v="13"/>
    <n v="13"/>
    <m/>
    <n v="6"/>
    <m/>
    <m/>
    <m/>
    <m/>
    <n v="3"/>
    <m/>
    <m/>
    <m/>
    <m/>
    <n v="187"/>
    <n v="31"/>
    <n v="23"/>
    <n v="1"/>
    <m/>
    <m/>
    <m/>
    <m/>
    <n v="4"/>
    <n v="498"/>
    <n v="42"/>
    <n v="183"/>
    <n v="1"/>
    <m/>
    <m/>
    <n v="24573"/>
  </r>
  <r>
    <n v="106190053"/>
    <x v="83"/>
    <x v="17"/>
    <s v="1050 LINDEN AVENUE"/>
    <s v="LONG BEACH"/>
    <s v="90813"/>
    <x v="1"/>
    <x v="1"/>
    <s v="District 33"/>
    <s v="District 70"/>
    <s v="BELMONT SHORE/LONG BEACH EAST/LONG BEACH SHORELINE/LOS ALTOS/NAPLES"/>
    <s v="Urban"/>
    <s v="NA"/>
    <x v="83"/>
    <n v="12868"/>
    <m/>
    <n v="442"/>
    <m/>
    <m/>
    <m/>
    <n v="7744"/>
    <n v="5561"/>
    <n v="5"/>
    <m/>
    <n v="382"/>
    <n v="2006"/>
    <n v="1534"/>
    <n v="1133"/>
    <n v="1665"/>
    <n v="1607"/>
    <n v="1232"/>
    <n v="950"/>
    <n v="1"/>
    <n v="2688"/>
    <n v="112"/>
    <n v="846"/>
    <n v="2078"/>
    <n v="6564"/>
    <n v="17"/>
    <n v="255"/>
    <n v="193"/>
    <n v="3357"/>
    <n v="6969"/>
    <n v="6341"/>
    <m/>
    <n v="1756"/>
    <n v="9131"/>
    <n v="2422"/>
    <n v="1"/>
    <n v="13151"/>
    <n v="159"/>
    <m/>
    <n v="481"/>
    <n v="18"/>
    <n v="9989"/>
    <n v="49"/>
    <n v="13"/>
    <n v="250"/>
    <n v="2411"/>
    <n v="10"/>
    <n v="89"/>
    <m/>
    <n v="250"/>
    <n v="412"/>
    <n v="1"/>
    <n v="232"/>
    <n v="347"/>
    <n v="60"/>
    <n v="20"/>
    <n v="261"/>
    <n v="7"/>
    <n v="10803"/>
    <n v="795"/>
    <n v="1"/>
    <n v="10"/>
    <m/>
    <n v="111"/>
    <m/>
    <m/>
    <n v="8275"/>
    <n v="3322"/>
    <n v="1"/>
    <n v="1434"/>
    <n v="157"/>
    <n v="49"/>
    <n v="68"/>
    <m/>
    <m/>
    <n v="4"/>
    <n v="7"/>
    <n v="113"/>
    <n v="240"/>
    <n v="1471"/>
    <n v="936"/>
    <n v="19"/>
    <n v="619"/>
    <n v="19"/>
    <n v="384"/>
    <n v="843"/>
    <n v="938"/>
    <n v="118"/>
    <n v="330"/>
    <n v="340"/>
    <n v="129"/>
    <n v="756"/>
    <n v="265"/>
    <n v="494"/>
    <n v="2702"/>
    <n v="2423"/>
    <n v="164"/>
    <n v="296"/>
    <n v="3560"/>
    <n v="988"/>
    <n v="6"/>
    <n v="136"/>
    <n v="263"/>
    <n v="14"/>
    <n v="381"/>
    <n v="166"/>
    <n v="4089"/>
    <n v="309"/>
    <n v="236"/>
    <n v="46"/>
    <n v="214"/>
    <n v="13"/>
    <n v="8"/>
    <n v="34"/>
    <n v="75"/>
    <n v="24"/>
    <n v="2445"/>
    <n v="5"/>
    <n v="2"/>
    <m/>
    <n v="291"/>
    <n v="343"/>
    <n v="180"/>
    <n v="107"/>
    <n v="9"/>
    <n v="3"/>
    <n v="6"/>
    <m/>
    <n v="11"/>
    <n v="11550"/>
    <n v="84"/>
    <n v="684"/>
    <n v="42"/>
    <m/>
    <m/>
    <n v="59138"/>
  </r>
  <r>
    <n v="106190066"/>
    <x v="84"/>
    <x v="17"/>
    <s v="9542 ARTESIA BOULEVARD"/>
    <s v="BELLFLOWER"/>
    <s v="90706"/>
    <x v="2"/>
    <x v="0"/>
    <s v="District 32"/>
    <s v="District 58"/>
    <s v="BELLFLOWER/PARAMOUNT SOUTH"/>
    <s v="Urban"/>
    <s v="NA"/>
    <x v="84"/>
    <m/>
    <m/>
    <m/>
    <m/>
    <n v="1710"/>
    <m/>
    <n v="531"/>
    <n v="1179"/>
    <m/>
    <m/>
    <n v="9"/>
    <n v="247"/>
    <n v="356"/>
    <n v="396"/>
    <n v="504"/>
    <n v="167"/>
    <n v="25"/>
    <n v="6"/>
    <m/>
    <m/>
    <m/>
    <n v="47"/>
    <n v="724"/>
    <n v="331"/>
    <n v="6"/>
    <n v="17"/>
    <n v="32"/>
    <n v="553"/>
    <n v="1690"/>
    <n v="20"/>
    <m/>
    <n v="1432"/>
    <n v="278"/>
    <m/>
    <m/>
    <n v="1652"/>
    <n v="58"/>
    <m/>
    <n v="1547"/>
    <n v="1"/>
    <n v="61"/>
    <n v="94"/>
    <n v="2"/>
    <n v="4"/>
    <m/>
    <m/>
    <n v="1"/>
    <m/>
    <n v="36"/>
    <n v="105"/>
    <m/>
    <m/>
    <m/>
    <m/>
    <n v="6"/>
    <n v="8"/>
    <n v="34"/>
    <n v="1066"/>
    <n v="240"/>
    <m/>
    <n v="213"/>
    <m/>
    <n v="2"/>
    <m/>
    <m/>
    <n v="1267"/>
    <n v="423"/>
    <m/>
    <n v="15"/>
    <n v="4"/>
    <m/>
    <n v="1"/>
    <m/>
    <m/>
    <m/>
    <m/>
    <m/>
    <m/>
    <n v="1"/>
    <m/>
    <m/>
    <m/>
    <m/>
    <m/>
    <m/>
    <m/>
    <n v="1690"/>
    <m/>
    <m/>
    <n v="19"/>
    <m/>
    <m/>
    <m/>
    <m/>
    <m/>
    <m/>
    <m/>
    <n v="1683"/>
    <m/>
    <m/>
    <m/>
    <m/>
    <m/>
    <m/>
    <m/>
    <n v="27"/>
    <m/>
    <m/>
    <m/>
    <m/>
    <m/>
    <m/>
    <m/>
    <m/>
    <m/>
    <m/>
    <m/>
    <m/>
    <m/>
    <m/>
    <n v="3"/>
    <m/>
    <n v="3"/>
    <n v="4"/>
    <m/>
    <m/>
    <m/>
    <m/>
    <n v="1526"/>
    <n v="17"/>
    <n v="157"/>
    <m/>
    <m/>
    <m/>
    <n v="10085"/>
  </r>
  <r>
    <n v="106190081"/>
    <x v="85"/>
    <x v="17"/>
    <s v="309 WEST BEVERLY BOULEVARD"/>
    <s v="MONTEBELLO"/>
    <s v="90640"/>
    <x v="1"/>
    <x v="4"/>
    <s v="District 32"/>
    <s v="District 58"/>
    <s v="PICO RIVERA/SANTA FE SPRINGS NORTHWEST"/>
    <s v="Urban"/>
    <s v="NA"/>
    <x v="85"/>
    <n v="9633"/>
    <m/>
    <m/>
    <m/>
    <m/>
    <m/>
    <n v="5470"/>
    <n v="4163"/>
    <m/>
    <m/>
    <n v="229"/>
    <n v="814"/>
    <n v="829"/>
    <n v="964"/>
    <n v="1420"/>
    <n v="1535"/>
    <n v="1149"/>
    <n v="1478"/>
    <m/>
    <n v="913"/>
    <n v="302"/>
    <n v="584"/>
    <n v="209"/>
    <n v="7585"/>
    <n v="1"/>
    <n v="54"/>
    <n v="1"/>
    <n v="1199"/>
    <n v="3337"/>
    <n v="6296"/>
    <m/>
    <n v="2017"/>
    <n v="6867"/>
    <n v="749"/>
    <m/>
    <n v="9521"/>
    <n v="112"/>
    <m/>
    <n v="83"/>
    <n v="1"/>
    <n v="7761"/>
    <n v="160"/>
    <m/>
    <n v="419"/>
    <n v="749"/>
    <n v="459"/>
    <n v="1"/>
    <m/>
    <n v="347"/>
    <n v="269"/>
    <n v="7"/>
    <n v="193"/>
    <n v="565"/>
    <n v="88"/>
    <n v="13"/>
    <n v="15"/>
    <n v="5"/>
    <n v="6798"/>
    <n v="1309"/>
    <m/>
    <n v="24"/>
    <m/>
    <m/>
    <m/>
    <m/>
    <n v="4833"/>
    <n v="3417"/>
    <m/>
    <n v="1004"/>
    <n v="357"/>
    <n v="12"/>
    <n v="2"/>
    <m/>
    <n v="8"/>
    <m/>
    <n v="8"/>
    <n v="151"/>
    <n v="267"/>
    <n v="1120"/>
    <n v="1379"/>
    <n v="25"/>
    <n v="397"/>
    <n v="7"/>
    <n v="617"/>
    <n v="796"/>
    <n v="584"/>
    <n v="67"/>
    <n v="330"/>
    <n v="232"/>
    <n v="24"/>
    <n v="968"/>
    <n v="277"/>
    <n v="764"/>
    <n v="836"/>
    <n v="748"/>
    <n v="36"/>
    <n v="233"/>
    <n v="1215"/>
    <n v="1193"/>
    <n v="2"/>
    <n v="154"/>
    <n v="335"/>
    <n v="12"/>
    <n v="372"/>
    <n v="56"/>
    <n v="4651"/>
    <n v="124"/>
    <n v="182"/>
    <n v="115"/>
    <n v="158"/>
    <n v="3"/>
    <n v="1"/>
    <n v="38"/>
    <n v="44"/>
    <n v="10"/>
    <n v="735"/>
    <m/>
    <m/>
    <m/>
    <n v="435"/>
    <n v="381"/>
    <n v="49"/>
    <n v="14"/>
    <n v="3"/>
    <m/>
    <n v="7"/>
    <n v="1"/>
    <n v="8"/>
    <n v="8205"/>
    <n v="95"/>
    <n v="404"/>
    <n v="30"/>
    <n v="1"/>
    <m/>
    <n v="37756"/>
  </r>
  <r>
    <n v="106190110"/>
    <x v="86"/>
    <x v="17"/>
    <s v="3828 DELMAS TERRACE"/>
    <s v="CULVER CITY"/>
    <s v="90232"/>
    <x v="2"/>
    <x v="1"/>
    <s v="District 30"/>
    <s v="District 54"/>
    <s v="CULVER CITY NORTH/PALMS"/>
    <s v="Urban"/>
    <s v="NA"/>
    <x v="86"/>
    <n v="6350"/>
    <n v="33"/>
    <n v="340"/>
    <n v="1012"/>
    <n v="2214"/>
    <m/>
    <n v="4603"/>
    <n v="5346"/>
    <m/>
    <m/>
    <n v="46"/>
    <n v="665"/>
    <n v="1025"/>
    <n v="1229"/>
    <n v="2264"/>
    <n v="2047"/>
    <n v="1355"/>
    <n v="1318"/>
    <m/>
    <m/>
    <m/>
    <n v="348"/>
    <n v="3627"/>
    <n v="1975"/>
    <n v="27"/>
    <n v="3"/>
    <n v="9"/>
    <n v="3960"/>
    <n v="5578"/>
    <n v="4371"/>
    <m/>
    <n v="1766"/>
    <n v="8182"/>
    <n v="1"/>
    <m/>
    <n v="9943"/>
    <n v="6"/>
    <m/>
    <n v="616"/>
    <m/>
    <n v="6702"/>
    <n v="1105"/>
    <m/>
    <n v="1525"/>
    <m/>
    <n v="1"/>
    <m/>
    <m/>
    <n v="377"/>
    <n v="544"/>
    <m/>
    <n v="169"/>
    <n v="745"/>
    <n v="41"/>
    <n v="96"/>
    <n v="226"/>
    <n v="136"/>
    <n v="4919"/>
    <n v="2527"/>
    <n v="3"/>
    <n v="119"/>
    <m/>
    <n v="5"/>
    <n v="42"/>
    <m/>
    <n v="1412"/>
    <n v="4053"/>
    <m/>
    <n v="4245"/>
    <n v="102"/>
    <n v="123"/>
    <n v="14"/>
    <m/>
    <m/>
    <m/>
    <n v="3"/>
    <n v="127"/>
    <n v="159"/>
    <n v="1038"/>
    <n v="808"/>
    <n v="12"/>
    <n v="400"/>
    <n v="2"/>
    <n v="523"/>
    <n v="816"/>
    <n v="440"/>
    <n v="3293"/>
    <n v="426"/>
    <n v="297"/>
    <n v="64"/>
    <n v="710"/>
    <n v="233"/>
    <n v="590"/>
    <n v="8"/>
    <m/>
    <m/>
    <n v="283"/>
    <n v="4143"/>
    <n v="593"/>
    <n v="2"/>
    <n v="15"/>
    <n v="167"/>
    <n v="9"/>
    <n v="362"/>
    <n v="33"/>
    <n v="3585"/>
    <n v="65"/>
    <n v="161"/>
    <n v="67"/>
    <n v="420"/>
    <n v="7"/>
    <m/>
    <n v="20"/>
    <n v="10"/>
    <n v="4"/>
    <n v="3"/>
    <m/>
    <m/>
    <m/>
    <n v="188"/>
    <n v="230"/>
    <n v="20"/>
    <n v="23"/>
    <n v="4"/>
    <n v="1"/>
    <n v="10"/>
    <n v="2"/>
    <n v="1"/>
    <n v="8593"/>
    <n v="45"/>
    <n v="811"/>
    <n v="20"/>
    <n v="1"/>
    <m/>
    <n v="75952"/>
  </r>
  <r>
    <n v="106190125"/>
    <x v="87"/>
    <x v="17"/>
    <s v="1401 SOUTH GRAND AVENUE"/>
    <s v="LOS ANGELES"/>
    <s v="90015"/>
    <x v="1"/>
    <x v="1"/>
    <s v="District 30"/>
    <s v="District 53"/>
    <s v="BOYLE HEIGHTS NORTHWEST/CHINATOWN/DOWNTOWN NORTHWEST/LITTLE TOKYO/WESTLAKE"/>
    <s v="Urban"/>
    <s v="NA"/>
    <x v="87"/>
    <n v="20889"/>
    <n v="155"/>
    <m/>
    <m/>
    <m/>
    <m/>
    <n v="12518"/>
    <n v="8524"/>
    <n v="2"/>
    <m/>
    <n v="746"/>
    <n v="3625"/>
    <n v="2996"/>
    <n v="2137"/>
    <n v="3203"/>
    <n v="2312"/>
    <n v="973"/>
    <n v="752"/>
    <m/>
    <n v="3982"/>
    <n v="318"/>
    <n v="472"/>
    <n v="6393"/>
    <n v="12660"/>
    <n v="18"/>
    <n v="241"/>
    <n v="33"/>
    <n v="1227"/>
    <n v="10471"/>
    <n v="10572"/>
    <n v="1"/>
    <n v="1595"/>
    <n v="15657"/>
    <n v="3789"/>
    <n v="3"/>
    <n v="20810"/>
    <n v="194"/>
    <n v="40"/>
    <n v="856"/>
    <n v="12"/>
    <n v="16096"/>
    <n v="154"/>
    <n v="47"/>
    <n v="74"/>
    <n v="3785"/>
    <n v="19"/>
    <n v="1"/>
    <m/>
    <n v="250"/>
    <n v="654"/>
    <m/>
    <n v="218"/>
    <n v="801"/>
    <n v="111"/>
    <n v="37"/>
    <n v="79"/>
    <n v="45"/>
    <n v="18060"/>
    <n v="671"/>
    <m/>
    <n v="69"/>
    <n v="1"/>
    <n v="14"/>
    <n v="34"/>
    <m/>
    <n v="16815"/>
    <n v="2723"/>
    <n v="49"/>
    <n v="982"/>
    <n v="305"/>
    <n v="52"/>
    <n v="75"/>
    <n v="41"/>
    <m/>
    <n v="2"/>
    <n v="16"/>
    <n v="271"/>
    <n v="630"/>
    <n v="1814"/>
    <n v="1804"/>
    <n v="31"/>
    <n v="639"/>
    <n v="30"/>
    <n v="825"/>
    <n v="957"/>
    <n v="1773"/>
    <n v="209"/>
    <n v="478"/>
    <n v="371"/>
    <n v="69"/>
    <n v="1149"/>
    <n v="522"/>
    <n v="1238"/>
    <n v="4387"/>
    <n v="3761"/>
    <n v="70"/>
    <n v="415"/>
    <n v="5727"/>
    <n v="1114"/>
    <n v="4"/>
    <n v="376"/>
    <n v="439"/>
    <n v="24"/>
    <n v="807"/>
    <n v="151"/>
    <n v="6725"/>
    <n v="238"/>
    <n v="475"/>
    <n v="180"/>
    <n v="200"/>
    <n v="40"/>
    <n v="25"/>
    <n v="240"/>
    <n v="65"/>
    <n v="46"/>
    <n v="3730"/>
    <n v="10"/>
    <n v="13"/>
    <m/>
    <n v="469"/>
    <n v="492"/>
    <n v="515"/>
    <n v="365"/>
    <n v="30"/>
    <n v="1"/>
    <n v="7"/>
    <n v="21"/>
    <n v="23"/>
    <n v="18022"/>
    <n v="213"/>
    <n v="708"/>
    <n v="169"/>
    <n v="9"/>
    <m/>
    <n v="88003"/>
  </r>
  <r>
    <n v="106190137"/>
    <x v="88"/>
    <x v="17"/>
    <s v="255 EAST BONITA AVENUE"/>
    <s v="POMONA"/>
    <s v="91767"/>
    <x v="1"/>
    <x v="3"/>
    <s v="District 20"/>
    <s v="District 52"/>
    <s v="POMONA EAST AND SOUTH"/>
    <s v="Urban"/>
    <s v="NA"/>
    <x v="88"/>
    <n v="710"/>
    <m/>
    <n v="1464"/>
    <m/>
    <m/>
    <m/>
    <n v="1114"/>
    <n v="1060"/>
    <m/>
    <m/>
    <n v="18"/>
    <n v="65"/>
    <n v="57"/>
    <n v="122"/>
    <n v="274"/>
    <n v="540"/>
    <n v="572"/>
    <n v="526"/>
    <m/>
    <m/>
    <m/>
    <n v="7"/>
    <n v="114"/>
    <n v="381"/>
    <m/>
    <n v="21"/>
    <n v="45"/>
    <n v="1606"/>
    <n v="2174"/>
    <m/>
    <m/>
    <n v="1039"/>
    <n v="1130"/>
    <m/>
    <n v="5"/>
    <n v="2013"/>
    <n v="161"/>
    <m/>
    <n v="1217"/>
    <m/>
    <n v="535"/>
    <n v="90"/>
    <n v="1"/>
    <n v="106"/>
    <m/>
    <n v="225"/>
    <m/>
    <m/>
    <n v="34"/>
    <n v="268"/>
    <n v="134"/>
    <n v="16"/>
    <n v="250"/>
    <n v="10"/>
    <m/>
    <n v="157"/>
    <m/>
    <n v="1302"/>
    <n v="3"/>
    <m/>
    <m/>
    <m/>
    <m/>
    <m/>
    <m/>
    <n v="20"/>
    <n v="1299"/>
    <n v="3"/>
    <n v="761"/>
    <n v="1"/>
    <n v="81"/>
    <n v="5"/>
    <n v="2"/>
    <m/>
    <n v="2"/>
    <n v="3"/>
    <n v="23"/>
    <n v="59"/>
    <n v="448"/>
    <n v="89"/>
    <n v="1"/>
    <n v="43"/>
    <m/>
    <n v="70"/>
    <n v="71"/>
    <n v="396"/>
    <n v="3"/>
    <n v="362"/>
    <n v="202"/>
    <n v="223"/>
    <n v="118"/>
    <n v="40"/>
    <n v="23"/>
    <m/>
    <m/>
    <m/>
    <n v="30"/>
    <n v="129"/>
    <n v="50"/>
    <m/>
    <n v="1"/>
    <n v="34"/>
    <n v="1"/>
    <n v="228"/>
    <n v="13"/>
    <n v="1646"/>
    <n v="6"/>
    <n v="15"/>
    <n v="7"/>
    <n v="6"/>
    <n v="2"/>
    <m/>
    <m/>
    <n v="5"/>
    <n v="1"/>
    <m/>
    <m/>
    <m/>
    <m/>
    <n v="13"/>
    <n v="21"/>
    <n v="2"/>
    <m/>
    <m/>
    <m/>
    <n v="1"/>
    <m/>
    <n v="1"/>
    <n v="2095"/>
    <n v="9"/>
    <n v="26"/>
    <n v="4"/>
    <n v="1"/>
    <n v="1"/>
    <n v="25263"/>
  </r>
  <r>
    <n v="106190148"/>
    <x v="89"/>
    <x v="17"/>
    <s v="555 EAST HARDY STREET"/>
    <s v="INGLEWOOD"/>
    <s v="90301"/>
    <x v="4"/>
    <x v="1"/>
    <s v="District 35"/>
    <s v="District 62"/>
    <s v="DEL AIRE/INGLEWOOD WEST/LOS ANGELES INTERNATIONAL AIRPORT"/>
    <s v="Urban"/>
    <s v="NA"/>
    <x v="89"/>
    <n v="15997"/>
    <n v="2"/>
    <n v="304"/>
    <m/>
    <m/>
    <m/>
    <n v="9133"/>
    <n v="7170"/>
    <m/>
    <m/>
    <n v="150"/>
    <n v="924"/>
    <n v="1173"/>
    <n v="1751"/>
    <n v="3473"/>
    <n v="3368"/>
    <n v="2484"/>
    <n v="2458"/>
    <m/>
    <n v="522"/>
    <m/>
    <n v="191"/>
    <n v="10671"/>
    <n v="3636"/>
    <n v="5"/>
    <n v="273"/>
    <m/>
    <n v="1527"/>
    <n v="2188"/>
    <n v="14115"/>
    <m/>
    <n v="1111"/>
    <n v="14680"/>
    <n v="512"/>
    <m/>
    <n v="16118"/>
    <n v="185"/>
    <m/>
    <n v="274"/>
    <n v="755"/>
    <n v="14383"/>
    <n v="29"/>
    <m/>
    <n v="350"/>
    <n v="503"/>
    <n v="1"/>
    <m/>
    <n v="8"/>
    <n v="933"/>
    <n v="1060"/>
    <m/>
    <n v="365"/>
    <n v="618"/>
    <m/>
    <n v="2"/>
    <n v="315"/>
    <n v="23"/>
    <n v="11344"/>
    <n v="1606"/>
    <m/>
    <m/>
    <m/>
    <m/>
    <n v="37"/>
    <m/>
    <n v="7647"/>
    <n v="7151"/>
    <m/>
    <n v="930"/>
    <n v="575"/>
    <m/>
    <m/>
    <m/>
    <m/>
    <m/>
    <n v="4"/>
    <n v="250"/>
    <n v="292"/>
    <n v="3252"/>
    <n v="2107"/>
    <n v="6"/>
    <n v="650"/>
    <n v="29"/>
    <n v="787"/>
    <n v="1926"/>
    <n v="938"/>
    <n v="194"/>
    <n v="687"/>
    <n v="965"/>
    <n v="88"/>
    <n v="1730"/>
    <n v="227"/>
    <n v="1026"/>
    <n v="626"/>
    <n v="506"/>
    <n v="13"/>
    <n v="643"/>
    <n v="3817"/>
    <n v="742"/>
    <n v="2"/>
    <n v="57"/>
    <n v="338"/>
    <n v="25"/>
    <n v="357"/>
    <n v="73"/>
    <n v="8723"/>
    <n v="189"/>
    <n v="187"/>
    <n v="39"/>
    <n v="486"/>
    <n v="5"/>
    <n v="23"/>
    <n v="69"/>
    <n v="19"/>
    <n v="4"/>
    <n v="502"/>
    <m/>
    <n v="3"/>
    <m/>
    <n v="311"/>
    <n v="619"/>
    <n v="68"/>
    <n v="43"/>
    <n v="1"/>
    <n v="1"/>
    <n v="37"/>
    <n v="2"/>
    <n v="11"/>
    <n v="14384"/>
    <n v="124"/>
    <n v="676"/>
    <n v="25"/>
    <n v="1"/>
    <m/>
    <n v="66042"/>
  </r>
  <r>
    <n v="106190150"/>
    <x v="90"/>
    <x v="17"/>
    <s v="4211 AVALON BOULEVARD"/>
    <s v="LOS ANGELES"/>
    <s v="90011"/>
    <x v="1"/>
    <x v="3"/>
    <s v="District 30"/>
    <s v="District 59"/>
    <s v="SOUTH CENTRAL NORTHEAST"/>
    <s v="Urban"/>
    <s v="NA"/>
    <x v="90"/>
    <m/>
    <m/>
    <m/>
    <m/>
    <n v="970"/>
    <m/>
    <n v="232"/>
    <n v="738"/>
    <m/>
    <m/>
    <n v="262"/>
    <n v="224"/>
    <n v="151"/>
    <n v="96"/>
    <n v="65"/>
    <n v="27"/>
    <m/>
    <m/>
    <m/>
    <m/>
    <n v="145"/>
    <n v="6"/>
    <n v="272"/>
    <n v="430"/>
    <m/>
    <n v="29"/>
    <m/>
    <n v="233"/>
    <n v="970"/>
    <m/>
    <m/>
    <n v="97"/>
    <n v="873"/>
    <m/>
    <m/>
    <n v="970"/>
    <m/>
    <m/>
    <m/>
    <m/>
    <n v="822"/>
    <m/>
    <n v="148"/>
    <m/>
    <m/>
    <m/>
    <m/>
    <m/>
    <m/>
    <m/>
    <m/>
    <m/>
    <m/>
    <m/>
    <m/>
    <m/>
    <m/>
    <n v="876"/>
    <n v="94"/>
    <m/>
    <m/>
    <m/>
    <m/>
    <m/>
    <m/>
    <n v="5"/>
    <m/>
    <m/>
    <m/>
    <m/>
    <m/>
    <n v="965"/>
    <m/>
    <m/>
    <m/>
    <m/>
    <m/>
    <m/>
    <m/>
    <m/>
    <m/>
    <m/>
    <m/>
    <m/>
    <m/>
    <m/>
    <n v="970"/>
    <m/>
    <m/>
    <m/>
    <m/>
    <m/>
    <m/>
    <m/>
    <m/>
    <m/>
    <m/>
    <m/>
    <m/>
    <m/>
    <m/>
    <m/>
    <m/>
    <m/>
    <m/>
    <n v="970"/>
    <m/>
    <m/>
    <m/>
    <m/>
    <m/>
    <m/>
    <m/>
    <m/>
    <m/>
    <m/>
    <m/>
    <m/>
    <m/>
    <m/>
    <m/>
    <m/>
    <m/>
    <m/>
    <m/>
    <m/>
    <m/>
    <m/>
    <n v="970"/>
    <m/>
    <m/>
    <m/>
    <m/>
    <m/>
    <n v="14839"/>
  </r>
  <r>
    <n v="106190155"/>
    <x v="91"/>
    <x v="17"/>
    <s v="2070 CENTURY PARK EAST"/>
    <s v="LOS ANGELES"/>
    <s v="90067"/>
    <x v="4"/>
    <x v="0"/>
    <s v="District 30"/>
    <s v="District 54"/>
    <s v="CENTURY CITY/CHEVIOT HILLS/RANCHO PARK/WEST LOS ANGELES/WESTWOOD"/>
    <s v="Urban"/>
    <s v="NA"/>
    <x v="91"/>
    <m/>
    <m/>
    <n v="414"/>
    <m/>
    <m/>
    <m/>
    <n v="214"/>
    <n v="200"/>
    <m/>
    <m/>
    <n v="3"/>
    <n v="11"/>
    <n v="14"/>
    <n v="22"/>
    <n v="54"/>
    <n v="91"/>
    <n v="112"/>
    <n v="107"/>
    <m/>
    <m/>
    <m/>
    <n v="30"/>
    <n v="44"/>
    <n v="23"/>
    <m/>
    <m/>
    <m/>
    <n v="317"/>
    <n v="414"/>
    <m/>
    <m/>
    <n v="413"/>
    <m/>
    <m/>
    <n v="1"/>
    <n v="414"/>
    <m/>
    <m/>
    <m/>
    <m/>
    <m/>
    <n v="405"/>
    <m/>
    <n v="6"/>
    <m/>
    <n v="3"/>
    <m/>
    <m/>
    <n v="48"/>
    <n v="1"/>
    <m/>
    <m/>
    <n v="156"/>
    <n v="1"/>
    <m/>
    <n v="1"/>
    <m/>
    <n v="180"/>
    <n v="27"/>
    <m/>
    <m/>
    <m/>
    <m/>
    <m/>
    <m/>
    <m/>
    <n v="269"/>
    <m/>
    <n v="126"/>
    <n v="2"/>
    <n v="13"/>
    <m/>
    <n v="4"/>
    <m/>
    <m/>
    <n v="2"/>
    <n v="1"/>
    <n v="49"/>
    <n v="144"/>
    <n v="3"/>
    <m/>
    <n v="2"/>
    <m/>
    <m/>
    <n v="3"/>
    <n v="97"/>
    <m/>
    <n v="64"/>
    <n v="43"/>
    <n v="2"/>
    <n v="4"/>
    <m/>
    <m/>
    <m/>
    <m/>
    <m/>
    <m/>
    <m/>
    <m/>
    <m/>
    <m/>
    <m/>
    <m/>
    <m/>
    <m/>
    <n v="414"/>
    <m/>
    <m/>
    <m/>
    <m/>
    <m/>
    <m/>
    <m/>
    <m/>
    <m/>
    <m/>
    <m/>
    <m/>
    <m/>
    <m/>
    <n v="68"/>
    <n v="23"/>
    <n v="3"/>
    <m/>
    <m/>
    <m/>
    <m/>
    <m/>
    <n v="315"/>
    <n v="1"/>
    <m/>
    <n v="4"/>
    <m/>
    <m/>
    <n v="5071"/>
  </r>
  <r>
    <n v="106190159"/>
    <x v="92"/>
    <x v="17"/>
    <s v="21530 PIONEER BOULEVARD"/>
    <s v="HAWAIIAN GARDENS"/>
    <s v="90716"/>
    <x v="1"/>
    <x v="0"/>
    <s v="District 32"/>
    <s v="District 63"/>
    <s v="CERRITOS/HAWAIIAN GARDENS"/>
    <s v="Urban"/>
    <s v="NA"/>
    <x v="92"/>
    <n v="1819"/>
    <m/>
    <m/>
    <m/>
    <m/>
    <m/>
    <n v="924"/>
    <n v="895"/>
    <m/>
    <m/>
    <n v="3"/>
    <n v="67"/>
    <n v="121"/>
    <n v="173"/>
    <n v="337"/>
    <n v="358"/>
    <n v="332"/>
    <n v="428"/>
    <m/>
    <m/>
    <m/>
    <n v="381"/>
    <n v="207"/>
    <n v="652"/>
    <m/>
    <n v="42"/>
    <n v="30"/>
    <n v="507"/>
    <n v="173"/>
    <n v="1646"/>
    <m/>
    <n v="162"/>
    <n v="1657"/>
    <m/>
    <m/>
    <n v="1790"/>
    <n v="29"/>
    <m/>
    <m/>
    <n v="4"/>
    <n v="1457"/>
    <n v="9"/>
    <n v="6"/>
    <n v="343"/>
    <m/>
    <m/>
    <m/>
    <m/>
    <n v="178"/>
    <n v="90"/>
    <n v="18"/>
    <n v="39"/>
    <n v="145"/>
    <n v="25"/>
    <n v="10"/>
    <n v="6"/>
    <m/>
    <n v="774"/>
    <n v="534"/>
    <m/>
    <m/>
    <m/>
    <m/>
    <m/>
    <m/>
    <n v="540"/>
    <n v="1017"/>
    <n v="3"/>
    <n v="185"/>
    <n v="59"/>
    <n v="15"/>
    <m/>
    <m/>
    <m/>
    <m/>
    <m/>
    <n v="29"/>
    <n v="41"/>
    <n v="232"/>
    <n v="290"/>
    <n v="3"/>
    <n v="141"/>
    <n v="2"/>
    <n v="174"/>
    <n v="223"/>
    <n v="111"/>
    <n v="26"/>
    <n v="69"/>
    <n v="67"/>
    <n v="6"/>
    <n v="235"/>
    <n v="57"/>
    <n v="113"/>
    <m/>
    <m/>
    <m/>
    <n v="13"/>
    <n v="215"/>
    <n v="290"/>
    <m/>
    <n v="5"/>
    <n v="47"/>
    <n v="1"/>
    <n v="45"/>
    <n v="1"/>
    <n v="1058"/>
    <n v="37"/>
    <n v="29"/>
    <n v="13"/>
    <n v="63"/>
    <m/>
    <m/>
    <m/>
    <n v="1"/>
    <n v="1"/>
    <m/>
    <m/>
    <m/>
    <m/>
    <n v="82"/>
    <n v="63"/>
    <n v="8"/>
    <n v="2"/>
    <n v="1"/>
    <m/>
    <n v="8"/>
    <n v="2"/>
    <n v="1"/>
    <n v="1484"/>
    <n v="25"/>
    <n v="136"/>
    <n v="5"/>
    <n v="2"/>
    <m/>
    <n v="9534"/>
  </r>
  <r>
    <n v="106190163"/>
    <x v="93"/>
    <x v="17"/>
    <s v="1161 EAST COVINA BOULEVARD"/>
    <s v="COVINA"/>
    <s v="91724"/>
    <x v="4"/>
    <x v="0"/>
    <s v="District 22"/>
    <s v="District 48"/>
    <s v="ASUZA/CHARTER OAK/COVINA"/>
    <s v="Urban"/>
    <s v="NA"/>
    <x v="93"/>
    <m/>
    <m/>
    <m/>
    <m/>
    <n v="5969"/>
    <m/>
    <n v="2653"/>
    <n v="3316"/>
    <m/>
    <m/>
    <n v="1318"/>
    <n v="1452"/>
    <n v="1058"/>
    <n v="858"/>
    <n v="811"/>
    <n v="390"/>
    <n v="71"/>
    <n v="9"/>
    <m/>
    <m/>
    <n v="2"/>
    <n v="321"/>
    <n v="598"/>
    <n v="2373"/>
    <n v="14"/>
    <n v="29"/>
    <n v="35"/>
    <n v="2599"/>
    <n v="5969"/>
    <m/>
    <m/>
    <m/>
    <n v="5969"/>
    <m/>
    <m/>
    <n v="5969"/>
    <m/>
    <m/>
    <n v="990"/>
    <m/>
    <n v="2971"/>
    <n v="876"/>
    <n v="21"/>
    <n v="2"/>
    <m/>
    <n v="1094"/>
    <n v="15"/>
    <m/>
    <n v="41"/>
    <n v="138"/>
    <m/>
    <n v="1"/>
    <m/>
    <m/>
    <n v="539"/>
    <n v="1"/>
    <m/>
    <n v="5183"/>
    <n v="41"/>
    <m/>
    <n v="1"/>
    <m/>
    <n v="24"/>
    <m/>
    <m/>
    <n v="1583"/>
    <n v="1856"/>
    <m/>
    <n v="1875"/>
    <n v="37"/>
    <m/>
    <n v="169"/>
    <n v="38"/>
    <n v="411"/>
    <m/>
    <m/>
    <m/>
    <m/>
    <m/>
    <m/>
    <m/>
    <m/>
    <m/>
    <m/>
    <m/>
    <m/>
    <n v="5968"/>
    <m/>
    <n v="1"/>
    <m/>
    <m/>
    <m/>
    <m/>
    <m/>
    <m/>
    <m/>
    <m/>
    <n v="759"/>
    <m/>
    <m/>
    <m/>
    <m/>
    <m/>
    <m/>
    <m/>
    <n v="5210"/>
    <m/>
    <m/>
    <m/>
    <m/>
    <m/>
    <m/>
    <m/>
    <m/>
    <m/>
    <m/>
    <m/>
    <m/>
    <m/>
    <m/>
    <m/>
    <m/>
    <m/>
    <m/>
    <m/>
    <m/>
    <m/>
    <m/>
    <n v="5969"/>
    <m/>
    <m/>
    <m/>
    <m/>
    <m/>
    <n v="46817"/>
  </r>
  <r>
    <n v="106190170"/>
    <x v="94"/>
    <x v="17"/>
    <s v="4650 W. SUNSET BOULEVARD"/>
    <s v="LOS ANGELES"/>
    <s v="90027"/>
    <x v="1"/>
    <x v="1"/>
    <s v="District 24"/>
    <s v="District 43"/>
    <s v="HOLLYWOOD SOUTH CENTRAL/INNER SUNSET"/>
    <s v="Urban"/>
    <s v="Teaching"/>
    <x v="94"/>
    <n v="16464"/>
    <m/>
    <n v="192"/>
    <m/>
    <m/>
    <n v="7"/>
    <n v="7507"/>
    <n v="9156"/>
    <m/>
    <m/>
    <n v="5417"/>
    <n v="347"/>
    <n v="1"/>
    <m/>
    <m/>
    <m/>
    <m/>
    <m/>
    <m/>
    <n v="3435"/>
    <n v="7463"/>
    <n v="1063"/>
    <n v="1255"/>
    <n v="10141"/>
    <n v="5"/>
    <n v="1576"/>
    <n v="226"/>
    <n v="2397"/>
    <n v="8856"/>
    <n v="7806"/>
    <n v="1"/>
    <n v="3874"/>
    <n v="12609"/>
    <n v="180"/>
    <m/>
    <n v="16593"/>
    <n v="63"/>
    <n v="7"/>
    <n v="1145"/>
    <n v="51"/>
    <n v="13004"/>
    <m/>
    <m/>
    <n v="2444"/>
    <m/>
    <m/>
    <m/>
    <n v="19"/>
    <n v="254"/>
    <n v="27"/>
    <n v="30"/>
    <n v="153"/>
    <n v="19"/>
    <m/>
    <m/>
    <m/>
    <n v="26"/>
    <n v="16100"/>
    <n v="51"/>
    <m/>
    <m/>
    <n v="3"/>
    <m/>
    <m/>
    <m/>
    <n v="12190"/>
    <n v="52"/>
    <n v="54"/>
    <n v="4130"/>
    <n v="85"/>
    <m/>
    <n v="142"/>
    <m/>
    <m/>
    <n v="10"/>
    <n v="1734"/>
    <n v="666"/>
    <n v="661"/>
    <n v="393"/>
    <n v="1863"/>
    <n v="76"/>
    <n v="538"/>
    <n v="86"/>
    <n v="564"/>
    <n v="860"/>
    <n v="1852"/>
    <n v="112"/>
    <n v="833"/>
    <n v="1435"/>
    <n v="901"/>
    <n v="2793"/>
    <n v="355"/>
    <n v="448"/>
    <n v="1"/>
    <m/>
    <n v="492"/>
    <n v="899"/>
    <n v="2033"/>
    <n v="1463"/>
    <n v="97"/>
    <n v="91"/>
    <n v="285"/>
    <n v="156"/>
    <n v="1523"/>
    <n v="668"/>
    <n v="7398"/>
    <n v="268"/>
    <n v="234"/>
    <n v="307"/>
    <n v="141"/>
    <n v="32"/>
    <n v="70"/>
    <n v="436"/>
    <n v="38"/>
    <n v="500"/>
    <m/>
    <n v="19"/>
    <n v="3"/>
    <n v="2"/>
    <n v="1404"/>
    <n v="607"/>
    <n v="210"/>
    <n v="27"/>
    <n v="2"/>
    <m/>
    <n v="53"/>
    <n v="36"/>
    <n v="10"/>
    <n v="12818"/>
    <n v="239"/>
    <n v="1138"/>
    <n v="105"/>
    <n v="5"/>
    <n v="9"/>
    <n v="106908"/>
  </r>
  <r>
    <n v="106190176"/>
    <x v="95"/>
    <x v="17"/>
    <s v="1500 DUARTE ROAD"/>
    <s v="DUARTE"/>
    <s v="91010"/>
    <x v="1"/>
    <x v="4"/>
    <s v="District 25"/>
    <s v="District 48"/>
    <s v="BALDWIN PARK/IRWINDALE"/>
    <s v="Urban"/>
    <s v="NA"/>
    <x v="95"/>
    <n v="6503"/>
    <m/>
    <m/>
    <m/>
    <m/>
    <m/>
    <n v="3086"/>
    <n v="3417"/>
    <m/>
    <m/>
    <n v="234"/>
    <n v="485"/>
    <n v="520"/>
    <n v="827"/>
    <n v="1331"/>
    <n v="1773"/>
    <n v="965"/>
    <n v="267"/>
    <m/>
    <n v="2"/>
    <n v="99"/>
    <n v="959"/>
    <n v="378"/>
    <n v="1882"/>
    <n v="33"/>
    <n v="56"/>
    <n v="126"/>
    <n v="3069"/>
    <n v="6503"/>
    <m/>
    <m/>
    <n v="3070"/>
    <n v="3433"/>
    <m/>
    <m/>
    <n v="6303"/>
    <n v="200"/>
    <m/>
    <n v="359"/>
    <n v="19"/>
    <n v="6123"/>
    <m/>
    <m/>
    <m/>
    <m/>
    <n v="2"/>
    <m/>
    <m/>
    <m/>
    <n v="10"/>
    <m/>
    <n v="272"/>
    <n v="1321"/>
    <n v="203"/>
    <m/>
    <n v="109"/>
    <n v="9"/>
    <n v="4340"/>
    <n v="168"/>
    <m/>
    <n v="71"/>
    <m/>
    <m/>
    <m/>
    <m/>
    <n v="922"/>
    <n v="2185"/>
    <n v="859"/>
    <n v="2433"/>
    <n v="22"/>
    <n v="21"/>
    <n v="57"/>
    <n v="3"/>
    <m/>
    <n v="1"/>
    <n v="7"/>
    <n v="260"/>
    <n v="2821"/>
    <n v="154"/>
    <n v="413"/>
    <n v="4"/>
    <n v="120"/>
    <n v="2"/>
    <n v="251"/>
    <n v="324"/>
    <n v="391"/>
    <n v="3"/>
    <n v="119"/>
    <n v="133"/>
    <n v="949"/>
    <n v="305"/>
    <n v="68"/>
    <n v="177"/>
    <n v="2"/>
    <m/>
    <m/>
    <n v="157"/>
    <n v="1847"/>
    <n v="777"/>
    <n v="7"/>
    <n v="163"/>
    <n v="287"/>
    <n v="370"/>
    <n v="242"/>
    <n v="225"/>
    <n v="1224"/>
    <n v="319"/>
    <n v="208"/>
    <n v="270"/>
    <n v="69"/>
    <n v="36"/>
    <m/>
    <n v="9"/>
    <n v="211"/>
    <n v="49"/>
    <m/>
    <n v="5"/>
    <m/>
    <n v="28"/>
    <n v="970"/>
    <n v="40"/>
    <m/>
    <m/>
    <m/>
    <m/>
    <n v="43"/>
    <n v="2"/>
    <m/>
    <n v="3011"/>
    <n v="7"/>
    <n v="2424"/>
    <n v="6"/>
    <m/>
    <m/>
    <n v="69607"/>
  </r>
  <r>
    <n v="106190184"/>
    <x v="96"/>
    <x v="17"/>
    <s v="10802 COLLEGE PLACE"/>
    <s v="CERRITOS"/>
    <s v="90703"/>
    <x v="2"/>
    <x v="2"/>
    <s v="District 32"/>
    <s v="District 58"/>
    <s v="CERRITOS/HAWAIIAN GARDENS"/>
    <s v="Urban"/>
    <s v="NA"/>
    <x v="96"/>
    <m/>
    <m/>
    <m/>
    <m/>
    <n v="6046"/>
    <m/>
    <n v="2746"/>
    <n v="3300"/>
    <m/>
    <m/>
    <n v="1393"/>
    <n v="1491"/>
    <n v="1018"/>
    <n v="837"/>
    <n v="810"/>
    <n v="371"/>
    <n v="102"/>
    <n v="23"/>
    <m/>
    <m/>
    <n v="1"/>
    <n v="341"/>
    <n v="860"/>
    <n v="2076"/>
    <n v="14"/>
    <n v="83"/>
    <n v="48"/>
    <n v="2624"/>
    <n v="6040"/>
    <n v="6"/>
    <m/>
    <n v="13"/>
    <n v="6033"/>
    <m/>
    <m/>
    <n v="6046"/>
    <m/>
    <m/>
    <n v="2"/>
    <n v="1"/>
    <n v="6014"/>
    <m/>
    <n v="20"/>
    <n v="8"/>
    <m/>
    <n v="1"/>
    <m/>
    <m/>
    <n v="244"/>
    <n v="44"/>
    <m/>
    <m/>
    <m/>
    <m/>
    <m/>
    <m/>
    <n v="26"/>
    <n v="5691"/>
    <n v="41"/>
    <m/>
    <m/>
    <m/>
    <m/>
    <m/>
    <m/>
    <n v="441"/>
    <n v="615"/>
    <m/>
    <n v="4748"/>
    <n v="12"/>
    <n v="4"/>
    <n v="90"/>
    <n v="1"/>
    <n v="134"/>
    <n v="1"/>
    <m/>
    <m/>
    <m/>
    <m/>
    <m/>
    <m/>
    <n v="1"/>
    <m/>
    <m/>
    <m/>
    <n v="1"/>
    <n v="6043"/>
    <m/>
    <m/>
    <m/>
    <m/>
    <m/>
    <m/>
    <n v="1"/>
    <m/>
    <m/>
    <m/>
    <n v="6030"/>
    <m/>
    <m/>
    <m/>
    <m/>
    <m/>
    <m/>
    <m/>
    <n v="16"/>
    <m/>
    <m/>
    <m/>
    <m/>
    <m/>
    <m/>
    <m/>
    <m/>
    <m/>
    <m/>
    <m/>
    <m/>
    <m/>
    <m/>
    <n v="1"/>
    <m/>
    <m/>
    <n v="253"/>
    <n v="2"/>
    <m/>
    <m/>
    <n v="2"/>
    <n v="5780"/>
    <m/>
    <n v="2"/>
    <n v="5"/>
    <n v="1"/>
    <m/>
    <n v="62265"/>
  </r>
  <r>
    <n v="106190196"/>
    <x v="97"/>
    <x v="17"/>
    <s v="1246 WEST 155TH STREET"/>
    <s v="GARDENA"/>
    <s v="90247"/>
    <x v="4"/>
    <x v="3"/>
    <s v="District 35"/>
    <s v="District 66"/>
    <s v="GARDENA SOUTHEAST/HARBOR GATEWAY CENTRAL/LAWNDALE SOUTH/MONETA/REDONDO BEACH NORTH/TORRANCE NORTH"/>
    <s v="Urban"/>
    <s v="NA"/>
    <x v="97"/>
    <n v="557"/>
    <m/>
    <m/>
    <m/>
    <m/>
    <m/>
    <n v="252"/>
    <n v="305"/>
    <m/>
    <m/>
    <m/>
    <n v="6"/>
    <n v="9"/>
    <n v="28"/>
    <n v="76"/>
    <n v="143"/>
    <n v="160"/>
    <n v="135"/>
    <m/>
    <m/>
    <m/>
    <n v="42"/>
    <n v="223"/>
    <n v="134"/>
    <m/>
    <n v="26"/>
    <m/>
    <n v="132"/>
    <n v="557"/>
    <m/>
    <m/>
    <n v="555"/>
    <m/>
    <m/>
    <n v="2"/>
    <n v="439"/>
    <n v="118"/>
    <m/>
    <n v="555"/>
    <m/>
    <n v="1"/>
    <m/>
    <m/>
    <m/>
    <m/>
    <n v="1"/>
    <m/>
    <m/>
    <n v="32"/>
    <n v="22"/>
    <m/>
    <n v="105"/>
    <n v="113"/>
    <n v="1"/>
    <m/>
    <n v="4"/>
    <n v="1"/>
    <n v="21"/>
    <n v="258"/>
    <m/>
    <m/>
    <m/>
    <m/>
    <m/>
    <m/>
    <n v="23"/>
    <n v="484"/>
    <m/>
    <n v="43"/>
    <m/>
    <n v="1"/>
    <n v="6"/>
    <m/>
    <m/>
    <m/>
    <m/>
    <n v="1"/>
    <n v="3"/>
    <n v="48"/>
    <n v="20"/>
    <m/>
    <n v="9"/>
    <m/>
    <n v="24"/>
    <n v="151"/>
    <n v="30"/>
    <m/>
    <n v="13"/>
    <n v="4"/>
    <n v="13"/>
    <n v="191"/>
    <n v="36"/>
    <n v="14"/>
    <m/>
    <m/>
    <m/>
    <n v="64"/>
    <n v="98"/>
    <n v="41"/>
    <m/>
    <m/>
    <n v="8"/>
    <n v="1"/>
    <n v="11"/>
    <m/>
    <n v="254"/>
    <n v="23"/>
    <n v="10"/>
    <n v="8"/>
    <n v="36"/>
    <m/>
    <m/>
    <n v="1"/>
    <n v="2"/>
    <m/>
    <m/>
    <m/>
    <m/>
    <m/>
    <n v="59"/>
    <n v="21"/>
    <n v="4"/>
    <m/>
    <m/>
    <m/>
    <n v="1"/>
    <m/>
    <m/>
    <n v="429"/>
    <n v="3"/>
    <n v="39"/>
    <n v="1"/>
    <m/>
    <m/>
    <n v="14468"/>
  </r>
  <r>
    <n v="106190197"/>
    <x v="98"/>
    <x v="17"/>
    <s v="2623 EAST SLAUSON AVENUE"/>
    <s v="HUNTINGTON PARK"/>
    <s v="90255"/>
    <x v="2"/>
    <x v="3"/>
    <s v="District 33"/>
    <s v="District 53"/>
    <s v="HUNTINGTON PARK/SOUTH GATE WEST/WALNUT PARK"/>
    <s v="Urban"/>
    <s v="NA"/>
    <x v="98"/>
    <n v="3276"/>
    <m/>
    <m/>
    <m/>
    <m/>
    <m/>
    <n v="1616"/>
    <n v="1660"/>
    <m/>
    <m/>
    <n v="54"/>
    <n v="227"/>
    <n v="325"/>
    <n v="459"/>
    <n v="628"/>
    <n v="590"/>
    <n v="503"/>
    <n v="490"/>
    <m/>
    <m/>
    <m/>
    <n v="17"/>
    <n v="370"/>
    <n v="2754"/>
    <n v="5"/>
    <m/>
    <n v="1"/>
    <n v="129"/>
    <n v="160"/>
    <n v="3115"/>
    <n v="1"/>
    <n v="45"/>
    <n v="3231"/>
    <m/>
    <m/>
    <n v="3268"/>
    <n v="8"/>
    <m/>
    <n v="5"/>
    <m/>
    <n v="3196"/>
    <m/>
    <n v="7"/>
    <n v="67"/>
    <m/>
    <m/>
    <m/>
    <n v="1"/>
    <n v="256"/>
    <n v="359"/>
    <n v="4"/>
    <n v="94"/>
    <n v="55"/>
    <n v="8"/>
    <m/>
    <m/>
    <n v="9"/>
    <n v="2250"/>
    <n v="236"/>
    <n v="1"/>
    <m/>
    <n v="4"/>
    <m/>
    <m/>
    <m/>
    <n v="2014"/>
    <n v="1079"/>
    <m/>
    <n v="137"/>
    <n v="33"/>
    <n v="2"/>
    <n v="3"/>
    <m/>
    <n v="8"/>
    <m/>
    <m/>
    <n v="51"/>
    <n v="36"/>
    <n v="606"/>
    <n v="702"/>
    <n v="1"/>
    <n v="172"/>
    <n v="2"/>
    <n v="146"/>
    <n v="649"/>
    <n v="112"/>
    <n v="43"/>
    <n v="32"/>
    <n v="107"/>
    <n v="2"/>
    <n v="360"/>
    <n v="81"/>
    <n v="152"/>
    <n v="22"/>
    <m/>
    <m/>
    <n v="59"/>
    <n v="412"/>
    <n v="344"/>
    <m/>
    <n v="9"/>
    <n v="98"/>
    <n v="2"/>
    <n v="41"/>
    <n v="3"/>
    <n v="2147"/>
    <n v="37"/>
    <n v="50"/>
    <n v="6"/>
    <n v="37"/>
    <m/>
    <m/>
    <n v="1"/>
    <n v="18"/>
    <n v="1"/>
    <n v="11"/>
    <m/>
    <m/>
    <m/>
    <n v="11"/>
    <n v="84"/>
    <n v="15"/>
    <n v="7"/>
    <n v="2"/>
    <m/>
    <n v="5"/>
    <n v="3"/>
    <n v="2"/>
    <n v="2926"/>
    <n v="36"/>
    <n v="173"/>
    <n v="10"/>
    <n v="2"/>
    <m/>
    <n v="13655"/>
  </r>
  <r>
    <n v="106190198"/>
    <x v="99"/>
    <x v="17"/>
    <s v="4081 EAST OLYMPIC BOULEVARD"/>
    <s v="LOS ANGELES"/>
    <s v="90023"/>
    <x v="2"/>
    <x v="0"/>
    <s v="District 24"/>
    <s v="District 51"/>
    <s v="CITY TERRACE EAST/EAST LOS ANGELES"/>
    <s v="Urban"/>
    <s v="NA"/>
    <x v="99"/>
    <n v="5415"/>
    <n v="144"/>
    <m/>
    <m/>
    <m/>
    <m/>
    <n v="2720"/>
    <n v="2839"/>
    <m/>
    <m/>
    <n v="105"/>
    <n v="433"/>
    <n v="535"/>
    <n v="696"/>
    <n v="1365"/>
    <n v="1113"/>
    <n v="524"/>
    <n v="463"/>
    <m/>
    <n v="161"/>
    <n v="164"/>
    <n v="177"/>
    <n v="1223"/>
    <n v="2761"/>
    <n v="1"/>
    <n v="118"/>
    <n v="42"/>
    <n v="1237"/>
    <n v="3370"/>
    <n v="2189"/>
    <m/>
    <n v="1712"/>
    <n v="3805"/>
    <n v="42"/>
    <m/>
    <n v="5030"/>
    <n v="529"/>
    <m/>
    <n v="2708"/>
    <m/>
    <n v="2275"/>
    <n v="2"/>
    <n v="19"/>
    <n v="499"/>
    <n v="51"/>
    <m/>
    <n v="5"/>
    <m/>
    <n v="216"/>
    <n v="498"/>
    <m/>
    <n v="90"/>
    <n v="55"/>
    <n v="4"/>
    <n v="13"/>
    <n v="7"/>
    <n v="51"/>
    <n v="3481"/>
    <n v="1130"/>
    <n v="5"/>
    <n v="9"/>
    <m/>
    <m/>
    <m/>
    <m/>
    <n v="3761"/>
    <n v="1601"/>
    <m/>
    <n v="153"/>
    <n v="42"/>
    <m/>
    <n v="2"/>
    <m/>
    <m/>
    <m/>
    <n v="2"/>
    <n v="96"/>
    <n v="80"/>
    <n v="422"/>
    <n v="955"/>
    <n v="10"/>
    <n v="304"/>
    <n v="4"/>
    <n v="429"/>
    <n v="1066"/>
    <n v="281"/>
    <n v="106"/>
    <n v="170"/>
    <n v="221"/>
    <n v="31"/>
    <n v="644"/>
    <n v="257"/>
    <n v="337"/>
    <n v="91"/>
    <n v="51"/>
    <n v="2"/>
    <n v="73"/>
    <n v="504"/>
    <n v="487"/>
    <m/>
    <n v="15"/>
    <n v="136"/>
    <n v="5"/>
    <n v="104"/>
    <n v="2"/>
    <n v="3803"/>
    <n v="48"/>
    <n v="70"/>
    <n v="26"/>
    <n v="172"/>
    <m/>
    <n v="1"/>
    <n v="21"/>
    <n v="24"/>
    <m/>
    <n v="68"/>
    <m/>
    <m/>
    <m/>
    <n v="135"/>
    <n v="159"/>
    <n v="16"/>
    <n v="12"/>
    <n v="1"/>
    <m/>
    <m/>
    <n v="1"/>
    <n v="3"/>
    <n v="5137"/>
    <n v="16"/>
    <n v="67"/>
    <n v="12"/>
    <m/>
    <m/>
    <n v="35157"/>
  </r>
  <r>
    <n v="106190200"/>
    <x v="100"/>
    <x v="17"/>
    <s v="438 W. LAS TUNAS DRIVE"/>
    <s v="SAN GABRIEL"/>
    <s v="91776"/>
    <x v="4"/>
    <x v="4"/>
    <s v="District 22"/>
    <s v="District 49"/>
    <s v="ALHAMBRA/EL SERENO SOUTH/SAN GABRIEL CENTRAL"/>
    <s v="Urban"/>
    <s v="NA"/>
    <x v="100"/>
    <n v="11467"/>
    <n v="41"/>
    <m/>
    <m/>
    <n v="672"/>
    <n v="1"/>
    <n v="7769"/>
    <n v="4412"/>
    <m/>
    <m/>
    <n v="88"/>
    <n v="1359"/>
    <n v="1638"/>
    <n v="728"/>
    <n v="1004"/>
    <n v="1353"/>
    <n v="1401"/>
    <n v="2203"/>
    <m/>
    <n v="2407"/>
    <m/>
    <n v="6669"/>
    <n v="320"/>
    <n v="3179"/>
    <n v="5"/>
    <n v="296"/>
    <n v="41"/>
    <n v="1671"/>
    <n v="7123"/>
    <n v="5054"/>
    <n v="4"/>
    <n v="1955"/>
    <n v="7824"/>
    <n v="2383"/>
    <n v="19"/>
    <n v="11798"/>
    <n v="356"/>
    <n v="27"/>
    <n v="291"/>
    <n v="3"/>
    <n v="7979"/>
    <n v="36"/>
    <n v="40"/>
    <n v="1065"/>
    <n v="2389"/>
    <n v="373"/>
    <n v="1"/>
    <n v="4"/>
    <n v="404"/>
    <n v="154"/>
    <n v="7"/>
    <n v="205"/>
    <n v="710"/>
    <n v="75"/>
    <n v="62"/>
    <n v="92"/>
    <n v="123"/>
    <n v="8579"/>
    <n v="1721"/>
    <n v="34"/>
    <n v="12"/>
    <m/>
    <n v="3"/>
    <m/>
    <m/>
    <n v="4952"/>
    <n v="4259"/>
    <m/>
    <n v="2244"/>
    <n v="680"/>
    <n v="13"/>
    <n v="23"/>
    <n v="10"/>
    <m/>
    <m/>
    <n v="6"/>
    <n v="145"/>
    <n v="323"/>
    <n v="1007"/>
    <n v="929"/>
    <n v="19"/>
    <n v="338"/>
    <n v="5"/>
    <n v="490"/>
    <n v="716"/>
    <n v="461"/>
    <n v="697"/>
    <n v="359"/>
    <n v="179"/>
    <n v="15"/>
    <n v="759"/>
    <n v="187"/>
    <n v="606"/>
    <n v="2533"/>
    <n v="2383"/>
    <n v="24"/>
    <n v="107"/>
    <n v="3731"/>
    <n v="662"/>
    <n v="6"/>
    <n v="221"/>
    <n v="217"/>
    <n v="14"/>
    <n v="476"/>
    <n v="64"/>
    <n v="3729"/>
    <n v="79"/>
    <n v="133"/>
    <n v="63"/>
    <n v="97"/>
    <n v="18"/>
    <n v="2"/>
    <n v="4"/>
    <n v="172"/>
    <n v="15"/>
    <n v="2371"/>
    <m/>
    <m/>
    <m/>
    <n v="333"/>
    <n v="358"/>
    <n v="36"/>
    <n v="7"/>
    <n v="7"/>
    <n v="1"/>
    <n v="9"/>
    <m/>
    <n v="7"/>
    <n v="11062"/>
    <n v="87"/>
    <n v="236"/>
    <n v="37"/>
    <n v="1"/>
    <m/>
    <n v="56475"/>
  </r>
  <r>
    <n v="106190232"/>
    <x v="101"/>
    <x v="17"/>
    <s v="23700 CAMINO DEL SOL"/>
    <s v="TORRANCE"/>
    <s v="90505"/>
    <x v="2"/>
    <x v="2"/>
    <s v="District 26"/>
    <s v="District 66"/>
    <s v="HARBOR GATEWAY SOUTH/LOMITA/TORRANCE EAST CENTRAL"/>
    <s v="Urban"/>
    <s v="NA"/>
    <x v="101"/>
    <m/>
    <m/>
    <m/>
    <n v="4"/>
    <n v="6340"/>
    <m/>
    <n v="3361"/>
    <n v="2983"/>
    <m/>
    <m/>
    <n v="3105"/>
    <n v="1040"/>
    <n v="643"/>
    <n v="545"/>
    <n v="523"/>
    <n v="228"/>
    <n v="12"/>
    <m/>
    <m/>
    <m/>
    <n v="248"/>
    <n v="295"/>
    <n v="854"/>
    <n v="2257"/>
    <n v="5"/>
    <n v="1047"/>
    <m/>
    <n v="1886"/>
    <n v="6344"/>
    <m/>
    <m/>
    <n v="96"/>
    <n v="6241"/>
    <m/>
    <n v="7"/>
    <n v="6344"/>
    <m/>
    <m/>
    <n v="4253"/>
    <m/>
    <n v="2052"/>
    <m/>
    <m/>
    <m/>
    <m/>
    <n v="39"/>
    <m/>
    <m/>
    <m/>
    <n v="141"/>
    <m/>
    <m/>
    <n v="68"/>
    <m/>
    <m/>
    <m/>
    <m/>
    <n v="6129"/>
    <n v="6"/>
    <m/>
    <m/>
    <m/>
    <m/>
    <m/>
    <m/>
    <n v="2354"/>
    <n v="844"/>
    <m/>
    <n v="2712"/>
    <n v="283"/>
    <m/>
    <n v="65"/>
    <n v="86"/>
    <m/>
    <m/>
    <m/>
    <m/>
    <m/>
    <m/>
    <m/>
    <m/>
    <m/>
    <m/>
    <m/>
    <m/>
    <n v="1"/>
    <n v="6339"/>
    <m/>
    <m/>
    <m/>
    <m/>
    <m/>
    <m/>
    <n v="4"/>
    <m/>
    <m/>
    <m/>
    <n v="326"/>
    <m/>
    <m/>
    <m/>
    <m/>
    <m/>
    <m/>
    <m/>
    <n v="6018"/>
    <m/>
    <m/>
    <m/>
    <m/>
    <m/>
    <m/>
    <m/>
    <m/>
    <m/>
    <m/>
    <m/>
    <m/>
    <m/>
    <m/>
    <m/>
    <m/>
    <n v="1"/>
    <n v="2"/>
    <m/>
    <m/>
    <m/>
    <m/>
    <n v="6322"/>
    <m/>
    <n v="19"/>
    <m/>
    <m/>
    <m/>
    <n v="43160"/>
  </r>
  <r>
    <n v="106190240"/>
    <x v="102"/>
    <x v="17"/>
    <s v="3700 SOUTH STREET"/>
    <s v="LAKEWOOD"/>
    <s v="90712"/>
    <x v="2"/>
    <x v="2"/>
    <s v="District 33"/>
    <s v="District 63"/>
    <s v="CERRITOS/HAWAIIAN GARDENS"/>
    <s v="Urban"/>
    <s v="NA"/>
    <x v="102"/>
    <n v="8263"/>
    <m/>
    <m/>
    <m/>
    <m/>
    <m/>
    <n v="4273"/>
    <n v="3990"/>
    <m/>
    <m/>
    <n v="39"/>
    <n v="337"/>
    <n v="447"/>
    <n v="769"/>
    <n v="1494"/>
    <n v="1882"/>
    <n v="1735"/>
    <n v="1560"/>
    <m/>
    <m/>
    <m/>
    <n v="685"/>
    <n v="1426"/>
    <n v="2850"/>
    <n v="6"/>
    <n v="525"/>
    <n v="121"/>
    <n v="2650"/>
    <n v="2087"/>
    <n v="6176"/>
    <m/>
    <n v="347"/>
    <n v="7916"/>
    <m/>
    <m/>
    <n v="7913"/>
    <n v="273"/>
    <n v="77"/>
    <n v="750"/>
    <n v="2"/>
    <n v="7061"/>
    <m/>
    <n v="35"/>
    <n v="291"/>
    <m/>
    <n v="121"/>
    <n v="3"/>
    <m/>
    <n v="436"/>
    <n v="215"/>
    <m/>
    <n v="309"/>
    <n v="1260"/>
    <n v="186"/>
    <n v="31"/>
    <n v="51"/>
    <n v="24"/>
    <n v="3989"/>
    <n v="1758"/>
    <m/>
    <n v="1"/>
    <m/>
    <n v="3"/>
    <m/>
    <m/>
    <n v="1816"/>
    <n v="4265"/>
    <m/>
    <n v="2015"/>
    <n v="71"/>
    <n v="30"/>
    <n v="50"/>
    <n v="16"/>
    <m/>
    <m/>
    <n v="5"/>
    <n v="133"/>
    <n v="356"/>
    <n v="1789"/>
    <n v="1156"/>
    <n v="8"/>
    <n v="537"/>
    <n v="4"/>
    <n v="548"/>
    <n v="705"/>
    <n v="666"/>
    <n v="131"/>
    <n v="511"/>
    <n v="228"/>
    <n v="36"/>
    <n v="738"/>
    <n v="208"/>
    <n v="479"/>
    <n v="25"/>
    <m/>
    <m/>
    <n v="656"/>
    <n v="1299"/>
    <n v="983"/>
    <n v="2"/>
    <n v="91"/>
    <n v="367"/>
    <n v="26"/>
    <n v="664"/>
    <n v="99"/>
    <n v="3235"/>
    <n v="240"/>
    <n v="221"/>
    <n v="117"/>
    <n v="178"/>
    <n v="13"/>
    <m/>
    <n v="40"/>
    <n v="11"/>
    <n v="15"/>
    <n v="4"/>
    <m/>
    <n v="2"/>
    <m/>
    <n v="346"/>
    <n v="306"/>
    <n v="22"/>
    <n v="13"/>
    <n v="3"/>
    <n v="1"/>
    <n v="36"/>
    <m/>
    <n v="2"/>
    <n v="7005"/>
    <n v="80"/>
    <n v="436"/>
    <n v="11"/>
    <n v="2"/>
    <m/>
    <n v="40150"/>
  </r>
  <r>
    <n v="106190243"/>
    <x v="103"/>
    <x v="17"/>
    <s v="11500 BROOKSHIRE AVENUE"/>
    <s v="DOWNEY"/>
    <s v="90241"/>
    <x v="1"/>
    <x v="2"/>
    <s v="District 32"/>
    <s v="District 58"/>
    <s v="DOWNEY NORTHEAST"/>
    <s v="Urban"/>
    <s v="NA"/>
    <x v="103"/>
    <n v="8683"/>
    <m/>
    <m/>
    <m/>
    <m/>
    <m/>
    <n v="5102"/>
    <n v="3581"/>
    <m/>
    <m/>
    <n v="82"/>
    <n v="878"/>
    <n v="851"/>
    <n v="673"/>
    <n v="952"/>
    <n v="1294"/>
    <n v="1360"/>
    <n v="1552"/>
    <m/>
    <n v="1041"/>
    <m/>
    <n v="349"/>
    <n v="433"/>
    <n v="6080"/>
    <n v="6"/>
    <n v="58"/>
    <n v="10"/>
    <n v="1747"/>
    <n v="2968"/>
    <n v="5715"/>
    <m/>
    <n v="932"/>
    <n v="6714"/>
    <n v="1036"/>
    <n v="1"/>
    <n v="8327"/>
    <n v="356"/>
    <m/>
    <n v="131"/>
    <n v="3"/>
    <n v="6929"/>
    <m/>
    <n v="448"/>
    <n v="9"/>
    <n v="1028"/>
    <n v="133"/>
    <n v="2"/>
    <m/>
    <n v="314"/>
    <n v="155"/>
    <n v="14"/>
    <n v="154"/>
    <n v="917"/>
    <n v="159"/>
    <n v="13"/>
    <n v="19"/>
    <n v="28"/>
    <n v="5673"/>
    <n v="1234"/>
    <m/>
    <n v="1"/>
    <m/>
    <n v="2"/>
    <m/>
    <m/>
    <n v="2480"/>
    <n v="3888"/>
    <m/>
    <n v="2084"/>
    <n v="163"/>
    <n v="24"/>
    <n v="44"/>
    <m/>
    <m/>
    <m/>
    <n v="3"/>
    <n v="128"/>
    <n v="312"/>
    <n v="1269"/>
    <n v="1136"/>
    <n v="13"/>
    <n v="343"/>
    <n v="4"/>
    <n v="407"/>
    <n v="863"/>
    <n v="445"/>
    <n v="35"/>
    <n v="366"/>
    <n v="180"/>
    <n v="4"/>
    <n v="588"/>
    <n v="147"/>
    <n v="300"/>
    <n v="1098"/>
    <n v="1029"/>
    <n v="13"/>
    <n v="285"/>
    <n v="2298"/>
    <n v="624"/>
    <n v="8"/>
    <n v="114"/>
    <n v="255"/>
    <n v="18"/>
    <n v="452"/>
    <n v="99"/>
    <n v="2947"/>
    <n v="101"/>
    <n v="117"/>
    <n v="45"/>
    <n v="229"/>
    <n v="11"/>
    <m/>
    <n v="28"/>
    <n v="25"/>
    <n v="6"/>
    <n v="1021"/>
    <m/>
    <m/>
    <m/>
    <n v="219"/>
    <n v="314"/>
    <n v="25"/>
    <n v="19"/>
    <n v="1"/>
    <n v="1"/>
    <n v="40"/>
    <n v="2"/>
    <n v="3"/>
    <n v="7650"/>
    <n v="71"/>
    <n v="315"/>
    <n v="22"/>
    <n v="1"/>
    <m/>
    <n v="30027"/>
  </r>
  <r>
    <n v="106190256"/>
    <x v="104"/>
    <x v="17"/>
    <s v="4060 WHITTIER BOULEVARD"/>
    <s v="LOS ANGELES"/>
    <s v="90023"/>
    <x v="5"/>
    <x v="0"/>
    <s v="District 24"/>
    <s v="District 51"/>
    <s v="CITY TERRACE EAST/EAST LOS ANGELES"/>
    <s v="Urban"/>
    <s v="NA"/>
    <x v="104"/>
    <n v="3783"/>
    <n v="43"/>
    <m/>
    <m/>
    <m/>
    <m/>
    <n v="2100"/>
    <n v="1726"/>
    <m/>
    <m/>
    <n v="152"/>
    <n v="437"/>
    <n v="396"/>
    <n v="401"/>
    <n v="512"/>
    <n v="501"/>
    <n v="317"/>
    <n v="398"/>
    <m/>
    <n v="572"/>
    <n v="140"/>
    <n v="39"/>
    <n v="203"/>
    <n v="3380"/>
    <n v="2"/>
    <m/>
    <n v="3"/>
    <n v="199"/>
    <n v="1848"/>
    <n v="1978"/>
    <m/>
    <n v="762"/>
    <n v="2555"/>
    <n v="509"/>
    <m/>
    <n v="3802"/>
    <n v="24"/>
    <m/>
    <n v="203"/>
    <m/>
    <n v="3043"/>
    <m/>
    <m/>
    <n v="74"/>
    <n v="505"/>
    <m/>
    <n v="1"/>
    <m/>
    <n v="218"/>
    <n v="243"/>
    <n v="1"/>
    <n v="78"/>
    <n v="163"/>
    <m/>
    <m/>
    <m/>
    <n v="6"/>
    <n v="2699"/>
    <n v="418"/>
    <m/>
    <m/>
    <m/>
    <m/>
    <m/>
    <m/>
    <n v="2691"/>
    <n v="904"/>
    <n v="4"/>
    <n v="152"/>
    <n v="70"/>
    <m/>
    <n v="4"/>
    <m/>
    <m/>
    <n v="1"/>
    <n v="1"/>
    <n v="34"/>
    <n v="54"/>
    <n v="334"/>
    <n v="510"/>
    <n v="4"/>
    <n v="164"/>
    <n v="3"/>
    <n v="241"/>
    <n v="359"/>
    <n v="146"/>
    <n v="34"/>
    <n v="41"/>
    <n v="63"/>
    <n v="9"/>
    <n v="438"/>
    <n v="131"/>
    <n v="168"/>
    <n v="564"/>
    <n v="506"/>
    <n v="22"/>
    <n v="60"/>
    <n v="737"/>
    <n v="265"/>
    <m/>
    <n v="39"/>
    <n v="83"/>
    <m/>
    <n v="48"/>
    <n v="8"/>
    <n v="1913"/>
    <n v="24"/>
    <n v="35"/>
    <n v="30"/>
    <n v="60"/>
    <n v="1"/>
    <n v="1"/>
    <n v="1"/>
    <n v="9"/>
    <m/>
    <n v="512"/>
    <m/>
    <m/>
    <m/>
    <n v="131"/>
    <n v="67"/>
    <n v="9"/>
    <n v="9"/>
    <n v="1"/>
    <m/>
    <n v="1"/>
    <n v="1"/>
    <n v="2"/>
    <n v="3491"/>
    <n v="26"/>
    <n v="77"/>
    <n v="8"/>
    <n v="3"/>
    <m/>
    <n v="21511"/>
  </r>
  <r>
    <n v="106190280"/>
    <x v="105"/>
    <x v="17"/>
    <s v="16237 VENTURA BOULEVARD"/>
    <s v="ENCINO"/>
    <s v="91436"/>
    <x v="1"/>
    <x v="0"/>
    <s v="District 27"/>
    <s v="District 45"/>
    <s v="ENCINO/TARZANA/WARNER CENTER/WOODLAND HILLS"/>
    <s v="Urban"/>
    <s v="NA"/>
    <x v="105"/>
    <n v="3345"/>
    <n v="19"/>
    <m/>
    <m/>
    <n v="515"/>
    <m/>
    <n v="1725"/>
    <n v="2154"/>
    <m/>
    <m/>
    <n v="58"/>
    <n v="854"/>
    <n v="426"/>
    <n v="402"/>
    <n v="468"/>
    <n v="516"/>
    <n v="441"/>
    <n v="714"/>
    <m/>
    <m/>
    <m/>
    <n v="49"/>
    <n v="318"/>
    <n v="192"/>
    <n v="6"/>
    <n v="119"/>
    <n v="75"/>
    <n v="3120"/>
    <n v="1677"/>
    <n v="2202"/>
    <m/>
    <n v="1598"/>
    <n v="2281"/>
    <m/>
    <m/>
    <n v="3793"/>
    <n v="86"/>
    <m/>
    <n v="315"/>
    <m/>
    <n v="2955"/>
    <n v="65"/>
    <n v="204"/>
    <n v="314"/>
    <m/>
    <n v="24"/>
    <n v="2"/>
    <m/>
    <n v="116"/>
    <n v="204"/>
    <m/>
    <n v="50"/>
    <n v="228"/>
    <n v="18"/>
    <n v="62"/>
    <n v="30"/>
    <n v="142"/>
    <n v="1179"/>
    <n v="684"/>
    <m/>
    <n v="1162"/>
    <m/>
    <n v="1"/>
    <n v="3"/>
    <m/>
    <n v="466"/>
    <n v="1651"/>
    <m/>
    <n v="1670"/>
    <n v="87"/>
    <n v="5"/>
    <m/>
    <m/>
    <m/>
    <m/>
    <m/>
    <n v="31"/>
    <n v="16"/>
    <n v="312"/>
    <n v="261"/>
    <n v="8"/>
    <n v="53"/>
    <n v="1"/>
    <n v="117"/>
    <n v="401"/>
    <n v="143"/>
    <n v="2103"/>
    <n v="72"/>
    <n v="109"/>
    <n v="2"/>
    <n v="138"/>
    <n v="61"/>
    <n v="49"/>
    <n v="2"/>
    <m/>
    <m/>
    <n v="45"/>
    <n v="1765"/>
    <n v="121"/>
    <n v="1"/>
    <n v="5"/>
    <n v="42"/>
    <n v="4"/>
    <n v="62"/>
    <n v="10"/>
    <n v="1665"/>
    <n v="6"/>
    <n v="51"/>
    <n v="7"/>
    <n v="90"/>
    <n v="1"/>
    <n v="1"/>
    <m/>
    <n v="1"/>
    <n v="1"/>
    <n v="1"/>
    <m/>
    <m/>
    <m/>
    <n v="36"/>
    <n v="154"/>
    <n v="69"/>
    <n v="13"/>
    <n v="13"/>
    <n v="4"/>
    <m/>
    <m/>
    <n v="2"/>
    <n v="2441"/>
    <n v="83"/>
    <n v="1021"/>
    <n v="19"/>
    <n v="24"/>
    <m/>
    <n v="20530"/>
  </r>
  <r>
    <n v="106190298"/>
    <x v="106"/>
    <x v="17"/>
    <s v="250 SOUTH GRAND AVENUE"/>
    <s v="GLENDORA"/>
    <s v="91741"/>
    <x v="1"/>
    <x v="0"/>
    <s v="District 25"/>
    <s v="District 48"/>
    <s v="ASUZA/CHARTER OAK/COVINA"/>
    <s v="Urban"/>
    <s v="NA"/>
    <x v="106"/>
    <n v="6783"/>
    <m/>
    <m/>
    <m/>
    <m/>
    <m/>
    <n v="4096"/>
    <n v="2687"/>
    <m/>
    <m/>
    <n v="77"/>
    <n v="714"/>
    <n v="834"/>
    <n v="452"/>
    <n v="758"/>
    <n v="851"/>
    <n v="884"/>
    <n v="1140"/>
    <m/>
    <n v="1073"/>
    <m/>
    <n v="883"/>
    <n v="190"/>
    <n v="2220"/>
    <n v="56"/>
    <n v="59"/>
    <n v="22"/>
    <n v="3353"/>
    <n v="2690"/>
    <n v="4093"/>
    <m/>
    <n v="530"/>
    <n v="5178"/>
    <n v="1073"/>
    <n v="2"/>
    <n v="6626"/>
    <n v="157"/>
    <m/>
    <n v="10"/>
    <n v="55"/>
    <n v="5546"/>
    <n v="4"/>
    <n v="14"/>
    <n v="80"/>
    <n v="1072"/>
    <n v="1"/>
    <m/>
    <n v="1"/>
    <n v="23"/>
    <n v="879"/>
    <n v="365"/>
    <n v="92"/>
    <n v="55"/>
    <n v="442"/>
    <n v="4"/>
    <m/>
    <n v="67"/>
    <n v="4847"/>
    <n v="9"/>
    <m/>
    <m/>
    <m/>
    <m/>
    <m/>
    <m/>
    <n v="1782"/>
    <n v="2468"/>
    <n v="1"/>
    <n v="1716"/>
    <n v="761"/>
    <n v="12"/>
    <n v="43"/>
    <m/>
    <m/>
    <m/>
    <n v="2"/>
    <n v="103"/>
    <n v="199"/>
    <n v="626"/>
    <n v="972"/>
    <n v="7"/>
    <n v="229"/>
    <n v="5"/>
    <n v="315"/>
    <n v="470"/>
    <n v="347"/>
    <n v="43"/>
    <n v="190"/>
    <n v="99"/>
    <n v="9"/>
    <n v="536"/>
    <n v="101"/>
    <n v="333"/>
    <n v="1124"/>
    <n v="1073"/>
    <m/>
    <n v="102"/>
    <n v="1524"/>
    <n v="673"/>
    <m/>
    <n v="62"/>
    <n v="267"/>
    <n v="15"/>
    <n v="251"/>
    <n v="64"/>
    <n v="2229"/>
    <n v="119"/>
    <n v="120"/>
    <n v="91"/>
    <n v="67"/>
    <n v="12"/>
    <n v="3"/>
    <n v="81"/>
    <n v="83"/>
    <n v="8"/>
    <n v="1012"/>
    <m/>
    <m/>
    <m/>
    <n v="257"/>
    <n v="224"/>
    <n v="22"/>
    <n v="7"/>
    <n v="1"/>
    <m/>
    <n v="9"/>
    <n v="3"/>
    <n v="7"/>
    <n v="5930"/>
    <n v="33"/>
    <n v="280"/>
    <n v="10"/>
    <m/>
    <m/>
    <n v="22001"/>
  </r>
  <r>
    <n v="106190305"/>
    <x v="107"/>
    <x v="17"/>
    <s v="5525 WEST SLAUSON AVENUE"/>
    <s v="LOS ANGELES"/>
    <s v="90056"/>
    <x v="2"/>
    <x v="3"/>
    <s v="District 30"/>
    <s v="District 54"/>
    <s v="BALDWIN HILLS/CULVER CITY SOUTH/FOX HILLS/LADERA HEIGHTS/MARINA DEL REY/VIEW PARK/WINDSOR HILLS"/>
    <s v="Urban"/>
    <s v="NA"/>
    <x v="107"/>
    <n v="630"/>
    <m/>
    <m/>
    <m/>
    <m/>
    <m/>
    <n v="330"/>
    <n v="300"/>
    <m/>
    <m/>
    <m/>
    <n v="12"/>
    <n v="11"/>
    <n v="31"/>
    <n v="73"/>
    <n v="150"/>
    <n v="136"/>
    <n v="217"/>
    <m/>
    <m/>
    <m/>
    <n v="35"/>
    <n v="249"/>
    <n v="66"/>
    <m/>
    <n v="23"/>
    <m/>
    <n v="257"/>
    <n v="630"/>
    <m/>
    <m/>
    <n v="630"/>
    <m/>
    <m/>
    <m/>
    <n v="630"/>
    <m/>
    <m/>
    <n v="630"/>
    <m/>
    <m/>
    <m/>
    <m/>
    <m/>
    <m/>
    <m/>
    <m/>
    <m/>
    <n v="51"/>
    <n v="11"/>
    <m/>
    <n v="166"/>
    <n v="77"/>
    <n v="4"/>
    <m/>
    <n v="21"/>
    <n v="2"/>
    <n v="10"/>
    <n v="288"/>
    <m/>
    <m/>
    <m/>
    <m/>
    <m/>
    <m/>
    <n v="39"/>
    <n v="486"/>
    <m/>
    <n v="90"/>
    <m/>
    <n v="8"/>
    <n v="7"/>
    <m/>
    <m/>
    <m/>
    <m/>
    <n v="1"/>
    <n v="13"/>
    <n v="29"/>
    <n v="37"/>
    <m/>
    <n v="7"/>
    <m/>
    <n v="27"/>
    <n v="97"/>
    <n v="37"/>
    <m/>
    <n v="22"/>
    <n v="3"/>
    <n v="11"/>
    <n v="303"/>
    <n v="43"/>
    <m/>
    <m/>
    <m/>
    <m/>
    <n v="58"/>
    <n v="154"/>
    <n v="36"/>
    <m/>
    <m/>
    <n v="10"/>
    <m/>
    <n v="14"/>
    <m/>
    <n v="264"/>
    <n v="41"/>
    <n v="26"/>
    <n v="12"/>
    <n v="14"/>
    <m/>
    <m/>
    <m/>
    <n v="1"/>
    <m/>
    <m/>
    <m/>
    <m/>
    <m/>
    <n v="132"/>
    <n v="22"/>
    <n v="8"/>
    <m/>
    <m/>
    <m/>
    <n v="21"/>
    <m/>
    <m/>
    <n v="393"/>
    <n v="29"/>
    <n v="25"/>
    <m/>
    <m/>
    <m/>
    <n v="25347"/>
  </r>
  <r>
    <n v="106190307"/>
    <x v="108"/>
    <x v="17"/>
    <s v="531 WEST COLLEGE STREET"/>
    <s v="LOS ANGELES"/>
    <s v="90012"/>
    <x v="5"/>
    <x v="0"/>
    <s v="District 24"/>
    <s v="District 51"/>
    <s v="BOYLE HEIGHTS NORTHWEST/CHINATOWN/DOWNTOWN NORTHWEST/LITTLE TOKYO/WESTLAKE"/>
    <s v="Urban"/>
    <s v="NA"/>
    <x v="108"/>
    <n v="8195"/>
    <m/>
    <m/>
    <m/>
    <m/>
    <m/>
    <n v="5342"/>
    <n v="2853"/>
    <m/>
    <m/>
    <n v="239"/>
    <n v="1304"/>
    <n v="1036"/>
    <n v="729"/>
    <n v="1115"/>
    <n v="896"/>
    <n v="440"/>
    <n v="707"/>
    <m/>
    <n v="1729"/>
    <m/>
    <n v="977"/>
    <n v="1309"/>
    <n v="4802"/>
    <n v="5"/>
    <n v="250"/>
    <n v="4"/>
    <n v="848"/>
    <n v="8195"/>
    <m/>
    <m/>
    <n v="685"/>
    <n v="5781"/>
    <n v="1729"/>
    <m/>
    <n v="8149"/>
    <n v="46"/>
    <m/>
    <m/>
    <n v="32"/>
    <n v="4699"/>
    <m/>
    <n v="620"/>
    <n v="712"/>
    <n v="1729"/>
    <n v="403"/>
    <m/>
    <m/>
    <n v="154"/>
    <n v="292"/>
    <m/>
    <n v="45"/>
    <n v="728"/>
    <n v="5"/>
    <m/>
    <n v="10"/>
    <n v="2"/>
    <n v="6044"/>
    <n v="909"/>
    <m/>
    <n v="6"/>
    <m/>
    <m/>
    <m/>
    <m/>
    <n v="6486"/>
    <n v="1230"/>
    <m/>
    <n v="401"/>
    <n v="68"/>
    <n v="10"/>
    <m/>
    <m/>
    <m/>
    <m/>
    <n v="6"/>
    <n v="84"/>
    <n v="323"/>
    <n v="632"/>
    <n v="849"/>
    <n v="7"/>
    <n v="336"/>
    <n v="5"/>
    <n v="434"/>
    <n v="332"/>
    <n v="259"/>
    <n v="33"/>
    <n v="286"/>
    <n v="150"/>
    <n v="9"/>
    <n v="384"/>
    <n v="203"/>
    <n v="256"/>
    <n v="1878"/>
    <n v="1729"/>
    <m/>
    <n v="53"/>
    <n v="2035"/>
    <n v="500"/>
    <n v="1"/>
    <n v="249"/>
    <n v="173"/>
    <n v="15"/>
    <n v="209"/>
    <n v="48"/>
    <n v="2829"/>
    <n v="31"/>
    <n v="138"/>
    <n v="69"/>
    <n v="73"/>
    <n v="11"/>
    <m/>
    <n v="5"/>
    <n v="17"/>
    <n v="2"/>
    <n v="1737"/>
    <m/>
    <m/>
    <m/>
    <n v="122"/>
    <n v="228"/>
    <n v="23"/>
    <n v="13"/>
    <n v="1"/>
    <m/>
    <n v="8"/>
    <n v="3"/>
    <n v="4"/>
    <n v="7554"/>
    <n v="41"/>
    <n v="179"/>
    <n v="18"/>
    <n v="1"/>
    <m/>
    <n v="28876"/>
  </r>
  <r>
    <n v="106190315"/>
    <x v="109"/>
    <x v="17"/>
    <s v="525 NORTH GARFIELD AVENUE"/>
    <s v="MONTEREY PARK"/>
    <s v="91754"/>
    <x v="5"/>
    <x v="4"/>
    <s v="District 22"/>
    <s v="District 49"/>
    <s v="MONTEBELLO NORTH/MONTEREY PARK/SOUTH SAN GABRIEL"/>
    <s v="Urban"/>
    <s v="NA"/>
    <x v="109"/>
    <n v="15045"/>
    <m/>
    <n v="452"/>
    <m/>
    <m/>
    <m/>
    <n v="9384"/>
    <n v="6110"/>
    <n v="3"/>
    <m/>
    <n v="211"/>
    <n v="1601"/>
    <n v="2281"/>
    <n v="959"/>
    <n v="1287"/>
    <n v="1563"/>
    <n v="1630"/>
    <n v="2516"/>
    <m/>
    <n v="3411"/>
    <n v="38"/>
    <n v="10082"/>
    <n v="220"/>
    <n v="4355"/>
    <n v="2"/>
    <n v="33"/>
    <n v="7"/>
    <n v="798"/>
    <n v="8821"/>
    <n v="6676"/>
    <m/>
    <n v="3475"/>
    <n v="8657"/>
    <n v="3365"/>
    <m/>
    <n v="15289"/>
    <n v="207"/>
    <n v="1"/>
    <n v="1033"/>
    <n v="27"/>
    <n v="10562"/>
    <n v="40"/>
    <m/>
    <n v="286"/>
    <n v="3359"/>
    <n v="189"/>
    <n v="1"/>
    <m/>
    <n v="265"/>
    <n v="247"/>
    <n v="8"/>
    <n v="333"/>
    <n v="2034"/>
    <n v="85"/>
    <n v="15"/>
    <n v="354"/>
    <n v="3"/>
    <n v="11111"/>
    <n v="1031"/>
    <n v="3"/>
    <n v="4"/>
    <m/>
    <n v="3"/>
    <m/>
    <n v="1"/>
    <n v="6099"/>
    <n v="4601"/>
    <n v="32"/>
    <n v="1591"/>
    <n v="3149"/>
    <n v="2"/>
    <n v="16"/>
    <m/>
    <m/>
    <n v="7"/>
    <n v="5"/>
    <n v="157"/>
    <n v="632"/>
    <n v="2070"/>
    <n v="1125"/>
    <n v="28"/>
    <n v="408"/>
    <n v="8"/>
    <n v="588"/>
    <n v="757"/>
    <n v="623"/>
    <n v="29"/>
    <n v="227"/>
    <n v="238"/>
    <n v="109"/>
    <n v="756"/>
    <n v="150"/>
    <n v="634"/>
    <n v="3542"/>
    <n v="3360"/>
    <n v="51"/>
    <n v="484"/>
    <n v="1697"/>
    <n v="884"/>
    <n v="4"/>
    <n v="299"/>
    <n v="276"/>
    <n v="25"/>
    <n v="199"/>
    <n v="100"/>
    <n v="7062"/>
    <n v="209"/>
    <n v="225"/>
    <n v="182"/>
    <n v="275"/>
    <n v="3"/>
    <n v="2"/>
    <n v="21"/>
    <n v="165"/>
    <n v="16"/>
    <n v="3366"/>
    <n v="1"/>
    <n v="1"/>
    <n v="1"/>
    <n v="370"/>
    <n v="456"/>
    <n v="55"/>
    <n v="8"/>
    <n v="4"/>
    <m/>
    <n v="14"/>
    <n v="7"/>
    <n v="6"/>
    <n v="14216"/>
    <n v="79"/>
    <n v="266"/>
    <n v="14"/>
    <n v="1"/>
    <n v="1"/>
    <n v="63849"/>
  </r>
  <r>
    <n v="106190317"/>
    <x v="110"/>
    <x v="17"/>
    <s v="1891 EFFIE STREET"/>
    <s v="LOS ANGELES"/>
    <s v="90026"/>
    <x v="1"/>
    <x v="3"/>
    <s v="District 24"/>
    <s v="District 51"/>
    <s v="ECHO PARK/HOLLYWOOD NORTH CENTRAL/SILVERLAKE SOUTH"/>
    <s v="Urban"/>
    <s v="NA"/>
    <x v="110"/>
    <m/>
    <m/>
    <m/>
    <m/>
    <n v="717"/>
    <m/>
    <n v="332"/>
    <n v="385"/>
    <m/>
    <m/>
    <n v="431"/>
    <n v="125"/>
    <n v="92"/>
    <n v="46"/>
    <n v="22"/>
    <n v="1"/>
    <m/>
    <m/>
    <m/>
    <m/>
    <m/>
    <n v="42"/>
    <n v="117"/>
    <n v="433"/>
    <m/>
    <n v="19"/>
    <m/>
    <n v="106"/>
    <n v="717"/>
    <m/>
    <m/>
    <n v="5"/>
    <n v="712"/>
    <m/>
    <m/>
    <n v="717"/>
    <m/>
    <m/>
    <m/>
    <m/>
    <n v="375"/>
    <n v="3"/>
    <n v="2"/>
    <m/>
    <m/>
    <n v="333"/>
    <n v="4"/>
    <m/>
    <n v="7"/>
    <n v="10"/>
    <m/>
    <m/>
    <m/>
    <m/>
    <n v="5"/>
    <m/>
    <n v="18"/>
    <n v="640"/>
    <n v="24"/>
    <m/>
    <n v="1"/>
    <m/>
    <n v="12"/>
    <m/>
    <m/>
    <n v="297"/>
    <n v="1"/>
    <m/>
    <n v="3"/>
    <m/>
    <m/>
    <n v="416"/>
    <m/>
    <m/>
    <m/>
    <m/>
    <m/>
    <m/>
    <m/>
    <m/>
    <m/>
    <m/>
    <m/>
    <m/>
    <m/>
    <n v="20"/>
    <n v="697"/>
    <m/>
    <m/>
    <m/>
    <m/>
    <m/>
    <m/>
    <m/>
    <m/>
    <m/>
    <m/>
    <n v="716"/>
    <m/>
    <m/>
    <m/>
    <m/>
    <m/>
    <m/>
    <m/>
    <n v="1"/>
    <m/>
    <m/>
    <m/>
    <m/>
    <m/>
    <m/>
    <m/>
    <m/>
    <m/>
    <m/>
    <m/>
    <m/>
    <m/>
    <m/>
    <n v="10"/>
    <n v="2"/>
    <n v="8"/>
    <n v="80"/>
    <m/>
    <m/>
    <m/>
    <m/>
    <n v="589"/>
    <m/>
    <n v="7"/>
    <n v="20"/>
    <n v="1"/>
    <m/>
    <n v="11111"/>
  </r>
  <r>
    <n v="106190323"/>
    <x v="111"/>
    <x v="17"/>
    <s v="1509 WILSON TERRACE"/>
    <s v="GLENDALE"/>
    <s v="91206"/>
    <x v="1"/>
    <x v="6"/>
    <s v="District 25"/>
    <s v="District 43"/>
    <s v="ATWATER VILLAGE/GLENDALE CENTRAL/GLENDALE SOUTHWEST/GRIFFITH PARK"/>
    <s v="Urban"/>
    <s v="NA"/>
    <x v="111"/>
    <n v="21361"/>
    <m/>
    <n v="569"/>
    <n v="2"/>
    <n v="1585"/>
    <m/>
    <n v="13248"/>
    <n v="10266"/>
    <n v="3"/>
    <m/>
    <n v="218"/>
    <n v="2086"/>
    <n v="2751"/>
    <n v="1968"/>
    <n v="3031"/>
    <n v="3329"/>
    <n v="3368"/>
    <n v="4309"/>
    <m/>
    <n v="2456"/>
    <n v="1"/>
    <n v="1804"/>
    <n v="672"/>
    <n v="5260"/>
    <n v="23"/>
    <n v="610"/>
    <n v="271"/>
    <n v="14877"/>
    <n v="8591"/>
    <n v="14821"/>
    <n v="105"/>
    <n v="6111"/>
    <n v="14954"/>
    <n v="2443"/>
    <n v="9"/>
    <n v="22784"/>
    <n v="733"/>
    <m/>
    <n v="687"/>
    <m/>
    <n v="18814"/>
    <n v="523"/>
    <n v="283"/>
    <n v="643"/>
    <n v="2442"/>
    <n v="102"/>
    <n v="23"/>
    <m/>
    <n v="427"/>
    <n v="717"/>
    <m/>
    <n v="440"/>
    <n v="5162"/>
    <n v="235"/>
    <n v="165"/>
    <n v="467"/>
    <n v="367"/>
    <n v="13208"/>
    <n v="2278"/>
    <m/>
    <n v="2"/>
    <n v="5"/>
    <n v="12"/>
    <n v="32"/>
    <m/>
    <n v="7765"/>
    <n v="9991"/>
    <n v="10"/>
    <n v="5114"/>
    <n v="366"/>
    <n v="66"/>
    <n v="205"/>
    <m/>
    <m/>
    <m/>
    <n v="29"/>
    <n v="248"/>
    <n v="824"/>
    <n v="3388"/>
    <n v="1731"/>
    <n v="41"/>
    <n v="571"/>
    <n v="9"/>
    <n v="1010"/>
    <n v="1383"/>
    <n v="1350"/>
    <n v="2441"/>
    <n v="1181"/>
    <n v="609"/>
    <n v="206"/>
    <n v="1456"/>
    <n v="341"/>
    <n v="1536"/>
    <n v="2707"/>
    <n v="2446"/>
    <n v="10"/>
    <n v="747"/>
    <n v="4723"/>
    <n v="1301"/>
    <n v="13"/>
    <n v="254"/>
    <n v="469"/>
    <n v="61"/>
    <n v="1251"/>
    <n v="248"/>
    <n v="10098"/>
    <n v="235"/>
    <n v="433"/>
    <n v="252"/>
    <n v="368"/>
    <n v="41"/>
    <n v="1"/>
    <n v="331"/>
    <n v="186"/>
    <n v="29"/>
    <n v="2444"/>
    <n v="20"/>
    <n v="12"/>
    <m/>
    <n v="613"/>
    <n v="915"/>
    <n v="92"/>
    <n v="28"/>
    <n v="38"/>
    <n v="1"/>
    <n v="64"/>
    <n v="1"/>
    <n v="10"/>
    <n v="19829"/>
    <n v="273"/>
    <n v="1567"/>
    <n v="83"/>
    <n v="2"/>
    <n v="1"/>
    <n v="112028"/>
  </r>
  <r>
    <n v="106190328"/>
    <x v="112"/>
    <x v="17"/>
    <s v="150 WEST ROUTE 66"/>
    <s v="GLENDORA"/>
    <s v="91740"/>
    <x v="5"/>
    <x v="0"/>
    <s v="District 25"/>
    <s v="District 48"/>
    <s v="ASUZA/CHARTER OAK/COVINA"/>
    <s v="Urban"/>
    <s v="NA"/>
    <x v="112"/>
    <n v="1235"/>
    <m/>
    <m/>
    <m/>
    <n v="581"/>
    <m/>
    <n v="905"/>
    <n v="911"/>
    <m/>
    <m/>
    <n v="5"/>
    <n v="54"/>
    <n v="64"/>
    <n v="90"/>
    <n v="246"/>
    <n v="420"/>
    <n v="454"/>
    <n v="483"/>
    <m/>
    <m/>
    <m/>
    <n v="111"/>
    <n v="165"/>
    <n v="604"/>
    <n v="4"/>
    <n v="100"/>
    <n v="12"/>
    <n v="820"/>
    <n v="414"/>
    <n v="1402"/>
    <m/>
    <n v="183"/>
    <n v="1633"/>
    <m/>
    <m/>
    <n v="1739"/>
    <n v="77"/>
    <m/>
    <n v="213"/>
    <m/>
    <n v="439"/>
    <n v="174"/>
    <n v="175"/>
    <n v="814"/>
    <m/>
    <m/>
    <n v="1"/>
    <m/>
    <n v="234"/>
    <n v="52"/>
    <m/>
    <n v="34"/>
    <n v="25"/>
    <n v="5"/>
    <n v="181"/>
    <n v="49"/>
    <n v="69"/>
    <n v="333"/>
    <n v="798"/>
    <m/>
    <n v="35"/>
    <m/>
    <m/>
    <n v="1"/>
    <m/>
    <n v="269"/>
    <n v="1479"/>
    <m/>
    <n v="59"/>
    <n v="9"/>
    <m/>
    <m/>
    <m/>
    <m/>
    <m/>
    <m/>
    <n v="26"/>
    <n v="11"/>
    <n v="86"/>
    <n v="178"/>
    <m/>
    <n v="87"/>
    <n v="1"/>
    <n v="109"/>
    <n v="224"/>
    <n v="93"/>
    <n v="570"/>
    <n v="29"/>
    <n v="84"/>
    <n v="5"/>
    <n v="165"/>
    <n v="61"/>
    <n v="84"/>
    <n v="3"/>
    <m/>
    <m/>
    <n v="17"/>
    <n v="346"/>
    <n v="174"/>
    <m/>
    <m/>
    <n v="39"/>
    <m/>
    <n v="20"/>
    <n v="1"/>
    <n v="1159"/>
    <n v="4"/>
    <n v="34"/>
    <m/>
    <n v="21"/>
    <n v="1"/>
    <m/>
    <m/>
    <m/>
    <m/>
    <m/>
    <m/>
    <m/>
    <m/>
    <n v="66"/>
    <n v="80"/>
    <n v="1"/>
    <m/>
    <n v="3"/>
    <m/>
    <m/>
    <m/>
    <n v="2"/>
    <n v="1573"/>
    <n v="19"/>
    <n v="70"/>
    <n v="2"/>
    <m/>
    <m/>
    <n v="12616"/>
  </r>
  <r>
    <n v="106190352"/>
    <x v="113"/>
    <x v="17"/>
    <s v="1701 SANTA ANITA AVENUE"/>
    <s v="SOUTH EL MONTE"/>
    <s v="91733"/>
    <x v="2"/>
    <x v="0"/>
    <s v="District 22"/>
    <s v="District 57"/>
    <s v="BASSETT/INDUSTRY WEST/LA PUENTE"/>
    <s v="Urban"/>
    <s v="NA"/>
    <x v="113"/>
    <n v="3778"/>
    <n v="10"/>
    <m/>
    <m/>
    <m/>
    <m/>
    <n v="2056"/>
    <n v="1731"/>
    <n v="1"/>
    <m/>
    <n v="165"/>
    <n v="341"/>
    <n v="396"/>
    <n v="421"/>
    <n v="560"/>
    <n v="439"/>
    <n v="267"/>
    <n v="385"/>
    <n v="1"/>
    <n v="474"/>
    <n v="339"/>
    <n v="564"/>
    <n v="97"/>
    <n v="2791"/>
    <n v="1"/>
    <n v="11"/>
    <n v="17"/>
    <n v="307"/>
    <n v="1112"/>
    <n v="2676"/>
    <m/>
    <n v="45"/>
    <n v="3412"/>
    <n v="330"/>
    <n v="1"/>
    <n v="3755"/>
    <n v="31"/>
    <n v="2"/>
    <n v="17"/>
    <m/>
    <n v="3135"/>
    <m/>
    <n v="1"/>
    <n v="173"/>
    <n v="330"/>
    <n v="130"/>
    <n v="2"/>
    <m/>
    <n v="208"/>
    <n v="158"/>
    <n v="44"/>
    <n v="83"/>
    <n v="38"/>
    <n v="2"/>
    <n v="3"/>
    <m/>
    <n v="3"/>
    <n v="2900"/>
    <n v="333"/>
    <m/>
    <n v="11"/>
    <n v="1"/>
    <n v="4"/>
    <m/>
    <m/>
    <n v="2530"/>
    <n v="833"/>
    <n v="31"/>
    <n v="188"/>
    <n v="198"/>
    <m/>
    <n v="7"/>
    <n v="1"/>
    <m/>
    <m/>
    <n v="1"/>
    <n v="43"/>
    <n v="28"/>
    <n v="252"/>
    <n v="508"/>
    <n v="13"/>
    <n v="152"/>
    <n v="1"/>
    <n v="203"/>
    <n v="322"/>
    <n v="98"/>
    <n v="40"/>
    <n v="37"/>
    <n v="66"/>
    <n v="11"/>
    <n v="628"/>
    <n v="169"/>
    <n v="507"/>
    <n v="368"/>
    <n v="330"/>
    <n v="11"/>
    <n v="34"/>
    <n v="304"/>
    <n v="347"/>
    <n v="1"/>
    <n v="42"/>
    <n v="57"/>
    <m/>
    <n v="6"/>
    <n v="12"/>
    <n v="2444"/>
    <n v="52"/>
    <n v="67"/>
    <n v="15"/>
    <n v="59"/>
    <m/>
    <n v="1"/>
    <n v="4"/>
    <n v="6"/>
    <n v="1"/>
    <n v="336"/>
    <m/>
    <m/>
    <m/>
    <n v="46"/>
    <n v="56"/>
    <n v="8"/>
    <n v="4"/>
    <n v="1"/>
    <m/>
    <m/>
    <n v="1"/>
    <n v="2"/>
    <n v="3558"/>
    <n v="30"/>
    <n v="73"/>
    <n v="8"/>
    <n v="1"/>
    <m/>
    <n v="22560"/>
  </r>
  <r>
    <n v="106190380"/>
    <x v="114"/>
    <x v="17"/>
    <s v="6245 DE LONGPRE AVENUE"/>
    <s v="HOLLYWOOD"/>
    <s v="90028"/>
    <x v="2"/>
    <x v="0"/>
    <s v="District 26"/>
    <s v="District 50"/>
    <s v="HOLLYWOOD SOUTH CENTRAL/INNER SUNSET"/>
    <s v="Urban"/>
    <s v="NA"/>
    <x v="114"/>
    <n v="3912"/>
    <m/>
    <m/>
    <m/>
    <n v="3325"/>
    <m/>
    <n v="2533"/>
    <n v="4704"/>
    <m/>
    <m/>
    <n v="23"/>
    <n v="565"/>
    <n v="985"/>
    <n v="1239"/>
    <n v="1957"/>
    <n v="1322"/>
    <n v="610"/>
    <n v="536"/>
    <m/>
    <m/>
    <m/>
    <n v="312"/>
    <n v="2692"/>
    <n v="1616"/>
    <n v="7"/>
    <n v="112"/>
    <n v="116"/>
    <n v="2382"/>
    <n v="7237"/>
    <m/>
    <m/>
    <n v="1485"/>
    <n v="5752"/>
    <m/>
    <m/>
    <n v="6530"/>
    <n v="707"/>
    <m/>
    <n v="783"/>
    <m/>
    <n v="4010"/>
    <n v="1282"/>
    <n v="58"/>
    <n v="1104"/>
    <m/>
    <m/>
    <m/>
    <m/>
    <n v="223"/>
    <n v="375"/>
    <n v="1"/>
    <n v="69"/>
    <n v="8"/>
    <n v="3"/>
    <n v="57"/>
    <n v="18"/>
    <n v="225"/>
    <n v="4690"/>
    <n v="1405"/>
    <n v="2"/>
    <n v="155"/>
    <m/>
    <n v="6"/>
    <m/>
    <m/>
    <n v="4410"/>
    <n v="2692"/>
    <m/>
    <n v="116"/>
    <n v="16"/>
    <n v="1"/>
    <n v="2"/>
    <m/>
    <m/>
    <m/>
    <n v="2"/>
    <n v="73"/>
    <n v="39"/>
    <n v="279"/>
    <n v="511"/>
    <n v="7"/>
    <n v="265"/>
    <n v="2"/>
    <n v="516"/>
    <n v="751"/>
    <n v="212"/>
    <n v="3365"/>
    <n v="139"/>
    <n v="168"/>
    <n v="43"/>
    <n v="306"/>
    <n v="280"/>
    <n v="279"/>
    <m/>
    <m/>
    <m/>
    <n v="11"/>
    <n v="3573"/>
    <n v="437"/>
    <m/>
    <n v="1"/>
    <n v="46"/>
    <n v="1"/>
    <n v="51"/>
    <n v="2"/>
    <n v="2885"/>
    <n v="12"/>
    <n v="69"/>
    <n v="31"/>
    <n v="95"/>
    <n v="1"/>
    <m/>
    <n v="3"/>
    <n v="18"/>
    <n v="1"/>
    <m/>
    <m/>
    <m/>
    <m/>
    <n v="49"/>
    <n v="116"/>
    <n v="7"/>
    <n v="6"/>
    <n v="5"/>
    <m/>
    <n v="1"/>
    <m/>
    <m/>
    <n v="6591"/>
    <n v="28"/>
    <n v="428"/>
    <n v="5"/>
    <n v="1"/>
    <m/>
    <n v="39392"/>
  </r>
  <r>
    <n v="106190382"/>
    <x v="115"/>
    <x v="17"/>
    <s v="1300 NORTH VERMONT AVENUE"/>
    <s v="LOS ANGELES"/>
    <s v="90027"/>
    <x v="5"/>
    <x v="1"/>
    <s v="District 24"/>
    <s v="District 43"/>
    <s v="HOLLYWOOD SOUTH CENTRAL/INNER SUNSET"/>
    <s v="Urban"/>
    <s v="NA"/>
    <x v="115"/>
    <n v="15354"/>
    <n v="149"/>
    <n v="350"/>
    <m/>
    <m/>
    <m/>
    <n v="9811"/>
    <n v="6042"/>
    <m/>
    <m/>
    <n v="261"/>
    <n v="2105"/>
    <n v="2149"/>
    <n v="1020"/>
    <n v="1404"/>
    <n v="1703"/>
    <n v="1535"/>
    <n v="1993"/>
    <m/>
    <n v="3680"/>
    <n v="3"/>
    <n v="3418"/>
    <n v="1483"/>
    <n v="7434"/>
    <n v="2"/>
    <n v="1443"/>
    <n v="7"/>
    <n v="2066"/>
    <n v="9419"/>
    <n v="6433"/>
    <n v="1"/>
    <n v="2445"/>
    <n v="9787"/>
    <n v="3620"/>
    <n v="1"/>
    <n v="15685"/>
    <n v="168"/>
    <m/>
    <n v="663"/>
    <m/>
    <n v="10539"/>
    <n v="33"/>
    <n v="97"/>
    <n v="897"/>
    <n v="3621"/>
    <n v="3"/>
    <m/>
    <m/>
    <n v="473"/>
    <n v="469"/>
    <m/>
    <n v="363"/>
    <n v="521"/>
    <n v="12"/>
    <n v="10"/>
    <n v="294"/>
    <n v="114"/>
    <n v="12063"/>
    <n v="1456"/>
    <m/>
    <n v="69"/>
    <n v="8"/>
    <n v="1"/>
    <m/>
    <m/>
    <n v="9827"/>
    <n v="4059"/>
    <n v="54"/>
    <n v="1399"/>
    <n v="514"/>
    <m/>
    <m/>
    <m/>
    <m/>
    <m/>
    <n v="6"/>
    <n v="94"/>
    <n v="452"/>
    <n v="1570"/>
    <n v="1171"/>
    <n v="17"/>
    <n v="359"/>
    <n v="15"/>
    <n v="522"/>
    <n v="923"/>
    <n v="692"/>
    <n v="71"/>
    <n v="428"/>
    <n v="273"/>
    <n v="71"/>
    <n v="902"/>
    <n v="180"/>
    <n v="559"/>
    <n v="3876"/>
    <n v="3623"/>
    <n v="49"/>
    <n v="280"/>
    <n v="2732"/>
    <n v="1063"/>
    <n v="4"/>
    <n v="171"/>
    <n v="274"/>
    <n v="18"/>
    <n v="463"/>
    <n v="114"/>
    <n v="5991"/>
    <n v="245"/>
    <n v="170"/>
    <n v="279"/>
    <n v="250"/>
    <n v="11"/>
    <n v="4"/>
    <n v="22"/>
    <n v="143"/>
    <n v="7"/>
    <n v="3610"/>
    <n v="2"/>
    <m/>
    <m/>
    <n v="430"/>
    <n v="504"/>
    <n v="53"/>
    <n v="16"/>
    <n v="4"/>
    <m/>
    <n v="9"/>
    <n v="5"/>
    <n v="10"/>
    <n v="14279"/>
    <n v="112"/>
    <n v="410"/>
    <n v="21"/>
    <m/>
    <m/>
    <n v="96938"/>
  </r>
  <r>
    <n v="106190385"/>
    <x v="116"/>
    <x v="17"/>
    <s v="15031 RINALDI STREET"/>
    <s v="MISSION HILLS"/>
    <s v="91345"/>
    <x v="1"/>
    <x v="1"/>
    <s v="District 18"/>
    <s v="District 39"/>
    <s v="GRANADA HILLS/MISSION HILLS/PORTER RANCH"/>
    <s v="Urban"/>
    <s v="NA"/>
    <x v="116"/>
    <n v="20623"/>
    <n v="64"/>
    <n v="184"/>
    <m/>
    <m/>
    <n v="1"/>
    <n v="12492"/>
    <n v="8379"/>
    <n v="1"/>
    <m/>
    <n v="419"/>
    <n v="2905"/>
    <n v="2538"/>
    <n v="1673"/>
    <n v="2297"/>
    <n v="2551"/>
    <n v="2294"/>
    <n v="2600"/>
    <m/>
    <n v="3595"/>
    <m/>
    <n v="867"/>
    <n v="780"/>
    <n v="11970"/>
    <n v="11"/>
    <n v="1018"/>
    <n v="239"/>
    <n v="5987"/>
    <n v="10491"/>
    <n v="10358"/>
    <n v="23"/>
    <n v="4085"/>
    <n v="13208"/>
    <n v="3579"/>
    <m/>
    <n v="20388"/>
    <n v="483"/>
    <n v="1"/>
    <n v="494"/>
    <n v="25"/>
    <n v="15974"/>
    <n v="45"/>
    <n v="48"/>
    <n v="642"/>
    <n v="3572"/>
    <n v="70"/>
    <n v="2"/>
    <m/>
    <n v="366"/>
    <n v="177"/>
    <n v="3"/>
    <n v="390"/>
    <n v="2052"/>
    <n v="227"/>
    <n v="20"/>
    <n v="106"/>
    <n v="21"/>
    <n v="15341"/>
    <n v="2132"/>
    <n v="3"/>
    <n v="20"/>
    <n v="4"/>
    <n v="9"/>
    <n v="1"/>
    <m/>
    <n v="8242"/>
    <n v="6265"/>
    <n v="5"/>
    <n v="5514"/>
    <n v="567"/>
    <n v="59"/>
    <n v="161"/>
    <m/>
    <n v="57"/>
    <n v="2"/>
    <n v="25"/>
    <n v="168"/>
    <n v="859"/>
    <n v="2173"/>
    <n v="1896"/>
    <n v="20"/>
    <n v="455"/>
    <n v="15"/>
    <n v="883"/>
    <n v="1470"/>
    <n v="1786"/>
    <n v="77"/>
    <n v="920"/>
    <n v="400"/>
    <n v="138"/>
    <n v="1050"/>
    <n v="274"/>
    <n v="634"/>
    <n v="4036"/>
    <n v="3578"/>
    <n v="15"/>
    <n v="677"/>
    <n v="2419"/>
    <n v="1686"/>
    <n v="10"/>
    <n v="411"/>
    <n v="689"/>
    <n v="53"/>
    <n v="1406"/>
    <n v="218"/>
    <n v="7634"/>
    <n v="293"/>
    <n v="490"/>
    <n v="280"/>
    <n v="356"/>
    <n v="34"/>
    <n v="5"/>
    <n v="139"/>
    <n v="466"/>
    <n v="44"/>
    <n v="3559"/>
    <n v="2"/>
    <n v="1"/>
    <m/>
    <n v="711"/>
    <n v="734"/>
    <n v="526"/>
    <n v="140"/>
    <n v="14"/>
    <n v="3"/>
    <n v="53"/>
    <n v="5"/>
    <n v="7"/>
    <n v="17682"/>
    <n v="104"/>
    <n v="767"/>
    <n v="125"/>
    <n v="1"/>
    <m/>
    <n v="88254"/>
  </r>
  <r>
    <n v="106190392"/>
    <x v="117"/>
    <x v="17"/>
    <s v="1225 WILSHIRE BOULEVARD"/>
    <s v="LOS ANGELES"/>
    <s v="90017"/>
    <x v="1"/>
    <x v="1"/>
    <s v="District 24"/>
    <s v="District 53"/>
    <s v="BOYLE HEIGHTS NORTHWEST/CHINATOWN/DOWNTOWN NORTHWEST/LITTLE TOKYO/WESTLAKE"/>
    <s v="Urban"/>
    <s v="NA"/>
    <x v="117"/>
    <n v="14169"/>
    <m/>
    <m/>
    <m/>
    <m/>
    <m/>
    <n v="8582"/>
    <n v="5585"/>
    <m/>
    <n v="2"/>
    <n v="155"/>
    <n v="1426"/>
    <n v="2110"/>
    <n v="879"/>
    <n v="1177"/>
    <n v="1732"/>
    <n v="1790"/>
    <n v="1897"/>
    <m/>
    <n v="3003"/>
    <m/>
    <n v="2803"/>
    <n v="1731"/>
    <n v="6776"/>
    <n v="8"/>
    <n v="78"/>
    <n v="51"/>
    <n v="2722"/>
    <n v="8233"/>
    <n v="5936"/>
    <m/>
    <n v="4304"/>
    <n v="6886"/>
    <n v="2979"/>
    <m/>
    <n v="13913"/>
    <n v="256"/>
    <m/>
    <n v="193"/>
    <n v="8"/>
    <n v="10731"/>
    <n v="2"/>
    <n v="15"/>
    <n v="201"/>
    <n v="2973"/>
    <n v="46"/>
    <m/>
    <m/>
    <n v="217"/>
    <n v="231"/>
    <n v="21"/>
    <n v="307"/>
    <n v="647"/>
    <n v="47"/>
    <n v="4"/>
    <n v="186"/>
    <n v="30"/>
    <n v="11245"/>
    <n v="1113"/>
    <n v="3"/>
    <n v="115"/>
    <m/>
    <n v="3"/>
    <m/>
    <m/>
    <n v="5545"/>
    <n v="3499"/>
    <n v="14"/>
    <n v="4704"/>
    <n v="115"/>
    <n v="60"/>
    <n v="131"/>
    <n v="101"/>
    <m/>
    <m/>
    <n v="17"/>
    <n v="103"/>
    <n v="405"/>
    <n v="2234"/>
    <n v="902"/>
    <n v="30"/>
    <n v="370"/>
    <n v="5"/>
    <n v="364"/>
    <n v="798"/>
    <n v="658"/>
    <n v="63"/>
    <n v="706"/>
    <n v="253"/>
    <n v="40"/>
    <n v="595"/>
    <n v="136"/>
    <n v="405"/>
    <n v="3080"/>
    <n v="2973"/>
    <n v="32"/>
    <n v="711"/>
    <n v="1618"/>
    <n v="865"/>
    <n v="3"/>
    <n v="116"/>
    <n v="262"/>
    <n v="32"/>
    <n v="772"/>
    <n v="117"/>
    <n v="5528"/>
    <n v="245"/>
    <n v="232"/>
    <n v="67"/>
    <n v="300"/>
    <n v="7"/>
    <n v="2"/>
    <n v="60"/>
    <n v="239"/>
    <n v="26"/>
    <n v="2950"/>
    <n v="16"/>
    <m/>
    <n v="1"/>
    <n v="509"/>
    <n v="391"/>
    <n v="24"/>
    <n v="25"/>
    <n v="4"/>
    <m/>
    <n v="42"/>
    <n v="2"/>
    <n v="6"/>
    <n v="12681"/>
    <n v="64"/>
    <n v="402"/>
    <n v="17"/>
    <n v="2"/>
    <m/>
    <n v="61172"/>
  </r>
  <r>
    <n v="106190400"/>
    <x v="118"/>
    <x v="17"/>
    <s v="100 W. CALIFORNIA BOULEVARD"/>
    <s v="PASADENA"/>
    <s v="91105"/>
    <x v="1"/>
    <x v="6"/>
    <s v="District 25"/>
    <s v="District 41"/>
    <s v="PASADENA SOUTH/SAN MARINO/SOUTH PASADENA"/>
    <s v="Urban"/>
    <s v="Teaching"/>
    <x v="118"/>
    <n v="30631"/>
    <m/>
    <n v="324"/>
    <n v="481"/>
    <n v="909"/>
    <m/>
    <n v="18424"/>
    <n v="13920"/>
    <m/>
    <n v="1"/>
    <n v="676"/>
    <n v="2536"/>
    <n v="4299"/>
    <n v="2854"/>
    <n v="3842"/>
    <n v="4735"/>
    <n v="4100"/>
    <n v="4896"/>
    <m/>
    <n v="3814"/>
    <n v="593"/>
    <n v="4368"/>
    <n v="3209"/>
    <n v="8772"/>
    <n v="42"/>
    <n v="1968"/>
    <n v="241"/>
    <n v="13745"/>
    <n v="14471"/>
    <n v="17843"/>
    <n v="31"/>
    <n v="7068"/>
    <n v="21852"/>
    <n v="3420"/>
    <n v="5"/>
    <n v="32339"/>
    <n v="6"/>
    <m/>
    <n v="368"/>
    <n v="22"/>
    <n v="26345"/>
    <n v="790"/>
    <n v="230"/>
    <n v="1076"/>
    <n v="3412"/>
    <n v="83"/>
    <n v="19"/>
    <m/>
    <n v="619"/>
    <n v="358"/>
    <n v="20"/>
    <n v="528"/>
    <n v="2278"/>
    <n v="270"/>
    <n v="92"/>
    <n v="280"/>
    <n v="6"/>
    <n v="24321"/>
    <n v="3328"/>
    <m/>
    <n v="213"/>
    <n v="5"/>
    <n v="27"/>
    <m/>
    <m/>
    <n v="4996"/>
    <n v="9747"/>
    <n v="7"/>
    <n v="15987"/>
    <n v="804"/>
    <n v="243"/>
    <n v="501"/>
    <n v="5"/>
    <n v="14"/>
    <n v="41"/>
    <n v="122"/>
    <n v="368"/>
    <n v="1808"/>
    <n v="3185"/>
    <n v="2952"/>
    <n v="55"/>
    <n v="1130"/>
    <n v="22"/>
    <n v="1369"/>
    <n v="1995"/>
    <n v="2984"/>
    <n v="1701"/>
    <n v="2571"/>
    <n v="843"/>
    <n v="278"/>
    <n v="1865"/>
    <n v="543"/>
    <n v="1076"/>
    <n v="3900"/>
    <n v="3404"/>
    <n v="174"/>
    <n v="669"/>
    <n v="6550"/>
    <n v="2725"/>
    <n v="20"/>
    <n v="562"/>
    <n v="853"/>
    <n v="90"/>
    <n v="3445"/>
    <n v="552"/>
    <n v="6917"/>
    <n v="636"/>
    <n v="843"/>
    <n v="443"/>
    <n v="431"/>
    <n v="127"/>
    <n v="15"/>
    <n v="2843"/>
    <n v="1017"/>
    <n v="130"/>
    <n v="3455"/>
    <n v="2"/>
    <n v="19"/>
    <n v="1"/>
    <n v="975"/>
    <n v="1550"/>
    <n v="595"/>
    <n v="96"/>
    <n v="1"/>
    <n v="7"/>
    <n v="137"/>
    <n v="10"/>
    <n v="6"/>
    <n v="26503"/>
    <n v="173"/>
    <n v="2068"/>
    <n v="215"/>
    <n v="7"/>
    <n v="2"/>
    <n v="137237"/>
  </r>
  <r>
    <n v="106190413"/>
    <x v="119"/>
    <x v="17"/>
    <s v="210 W. SAN BERNARDINO ROAD"/>
    <s v="COVINA"/>
    <s v="91723"/>
    <x v="1"/>
    <x v="2"/>
    <s v="District 22"/>
    <s v="District 48"/>
    <s v="ASUZA/CHARTER OAK/COVINA"/>
    <s v="Urban"/>
    <s v="NA"/>
    <x v="119"/>
    <n v="6346"/>
    <n v="658"/>
    <m/>
    <m/>
    <n v="1519"/>
    <m/>
    <n v="4167"/>
    <n v="4356"/>
    <m/>
    <m/>
    <n v="65"/>
    <n v="689"/>
    <n v="690"/>
    <n v="836"/>
    <n v="1333"/>
    <n v="1575"/>
    <n v="1580"/>
    <n v="1755"/>
    <m/>
    <m/>
    <m/>
    <n v="681"/>
    <n v="412"/>
    <n v="3800"/>
    <n v="20"/>
    <n v="114"/>
    <n v="22"/>
    <n v="3474"/>
    <n v="2666"/>
    <n v="5857"/>
    <m/>
    <n v="1697"/>
    <n v="6823"/>
    <m/>
    <n v="3"/>
    <n v="8275"/>
    <n v="248"/>
    <m/>
    <n v="1141"/>
    <n v="10"/>
    <n v="6854"/>
    <n v="227"/>
    <n v="22"/>
    <n v="158"/>
    <m/>
    <n v="109"/>
    <n v="2"/>
    <m/>
    <n v="78"/>
    <n v="1111"/>
    <n v="329"/>
    <n v="200"/>
    <n v="65"/>
    <n v="1188"/>
    <n v="24"/>
    <m/>
    <n v="369"/>
    <n v="5093"/>
    <n v="42"/>
    <m/>
    <m/>
    <m/>
    <n v="24"/>
    <m/>
    <m/>
    <n v="2721"/>
    <n v="4547"/>
    <m/>
    <n v="1051"/>
    <n v="166"/>
    <n v="16"/>
    <n v="21"/>
    <m/>
    <m/>
    <n v="1"/>
    <n v="8"/>
    <n v="138"/>
    <n v="195"/>
    <n v="1746"/>
    <n v="916"/>
    <n v="15"/>
    <n v="292"/>
    <n v="3"/>
    <n v="364"/>
    <n v="566"/>
    <n v="528"/>
    <n v="1601"/>
    <n v="386"/>
    <n v="151"/>
    <n v="241"/>
    <n v="695"/>
    <n v="147"/>
    <n v="520"/>
    <n v="11"/>
    <m/>
    <m/>
    <n v="663"/>
    <n v="1167"/>
    <n v="656"/>
    <n v="4"/>
    <n v="5"/>
    <n v="250"/>
    <n v="16"/>
    <n v="390"/>
    <n v="59"/>
    <n v="4423"/>
    <n v="207"/>
    <n v="211"/>
    <n v="66"/>
    <n v="187"/>
    <n v="11"/>
    <n v="2"/>
    <n v="179"/>
    <n v="11"/>
    <n v="9"/>
    <n v="4"/>
    <n v="3"/>
    <m/>
    <m/>
    <n v="366"/>
    <n v="314"/>
    <n v="19"/>
    <n v="15"/>
    <n v="28"/>
    <n v="2"/>
    <n v="12"/>
    <n v="10"/>
    <n v="3"/>
    <n v="7151"/>
    <n v="85"/>
    <n v="493"/>
    <n v="22"/>
    <n v="3"/>
    <m/>
    <n v="37245"/>
  </r>
  <r>
    <n v="106190422"/>
    <x v="120"/>
    <x v="17"/>
    <s v="3330 LOMITA BOULEVARD"/>
    <s v="TORRANCE"/>
    <s v="90505"/>
    <x v="1"/>
    <x v="6"/>
    <s v="District 26"/>
    <s v="District 66"/>
    <s v="HARBOR GATEWAY SOUTH/LOMITA/TORRANCE EAST CENTRAL"/>
    <s v="Urban"/>
    <s v="NA"/>
    <x v="120"/>
    <n v="27767"/>
    <n v="1113"/>
    <m/>
    <m/>
    <m/>
    <m/>
    <n v="17512"/>
    <n v="11368"/>
    <m/>
    <m/>
    <n v="389"/>
    <n v="1906"/>
    <n v="3150"/>
    <n v="2260"/>
    <n v="3224"/>
    <n v="4170"/>
    <n v="4430"/>
    <n v="5722"/>
    <m/>
    <n v="3278"/>
    <n v="351"/>
    <n v="4320"/>
    <n v="2740"/>
    <n v="7026"/>
    <n v="30"/>
    <n v="1859"/>
    <n v="78"/>
    <n v="12827"/>
    <n v="12468"/>
    <n v="16404"/>
    <n v="8"/>
    <n v="6842"/>
    <n v="18999"/>
    <n v="3036"/>
    <n v="3"/>
    <n v="27767"/>
    <n v="1062"/>
    <n v="51"/>
    <n v="1350"/>
    <n v="20"/>
    <n v="23119"/>
    <n v="121"/>
    <n v="321"/>
    <n v="603"/>
    <n v="3031"/>
    <n v="302"/>
    <n v="13"/>
    <m/>
    <n v="414"/>
    <n v="189"/>
    <n v="20"/>
    <n v="577"/>
    <n v="3790"/>
    <n v="388"/>
    <n v="80"/>
    <n v="115"/>
    <n v="147"/>
    <n v="19903"/>
    <n v="3241"/>
    <n v="1"/>
    <m/>
    <m/>
    <n v="4"/>
    <n v="11"/>
    <m/>
    <n v="3218"/>
    <n v="12770"/>
    <m/>
    <n v="12316"/>
    <n v="291"/>
    <n v="130"/>
    <n v="151"/>
    <m/>
    <m/>
    <n v="4"/>
    <n v="15"/>
    <n v="308"/>
    <n v="1389"/>
    <n v="3791"/>
    <n v="3393"/>
    <n v="43"/>
    <n v="1091"/>
    <n v="23"/>
    <n v="1344"/>
    <n v="1965"/>
    <n v="1992"/>
    <n v="179"/>
    <n v="1931"/>
    <n v="557"/>
    <n v="430"/>
    <n v="1799"/>
    <n v="454"/>
    <n v="1814"/>
    <n v="3255"/>
    <n v="3037"/>
    <n v="70"/>
    <n v="1429"/>
    <n v="4516"/>
    <n v="2652"/>
    <n v="18"/>
    <n v="623"/>
    <n v="870"/>
    <n v="76"/>
    <n v="2244"/>
    <n v="266"/>
    <n v="10429"/>
    <n v="366"/>
    <n v="763"/>
    <n v="317"/>
    <n v="353"/>
    <n v="82"/>
    <n v="9"/>
    <n v="143"/>
    <n v="622"/>
    <n v="44"/>
    <n v="2879"/>
    <n v="43"/>
    <n v="129"/>
    <n v="7"/>
    <n v="1218"/>
    <n v="1180"/>
    <n v="132"/>
    <n v="36"/>
    <n v="12"/>
    <n v="1"/>
    <n v="116"/>
    <n v="29"/>
    <n v="150"/>
    <n v="24209"/>
    <n v="243"/>
    <n v="1473"/>
    <n v="79"/>
    <n v="2"/>
    <m/>
    <n v="117313"/>
  </r>
  <r>
    <n v="106190429"/>
    <x v="121"/>
    <x v="17"/>
    <s v="4867 SUNSET BOULEVARD"/>
    <s v="LOS ANGELES"/>
    <s v="90027"/>
    <x v="1"/>
    <x v="1"/>
    <s v="District 24"/>
    <s v="District 43"/>
    <s v="HOLLYWOOD SOUTH CENTRAL/INNER SUNSET"/>
    <s v="Urban"/>
    <s v="Teaching"/>
    <x v="121"/>
    <n v="25765"/>
    <m/>
    <m/>
    <m/>
    <n v="2574"/>
    <m/>
    <n v="14352"/>
    <n v="13986"/>
    <m/>
    <n v="1"/>
    <n v="1201"/>
    <n v="2729"/>
    <n v="3023"/>
    <n v="2099"/>
    <n v="3174"/>
    <n v="4750"/>
    <n v="4052"/>
    <n v="3015"/>
    <n v="2"/>
    <n v="3320"/>
    <n v="974"/>
    <n v="3657"/>
    <n v="3522"/>
    <n v="10609"/>
    <n v="80"/>
    <n v="323"/>
    <n v="950"/>
    <n v="9198"/>
    <n v="19716"/>
    <n v="8623"/>
    <m/>
    <n v="6928"/>
    <n v="18678"/>
    <n v="2729"/>
    <n v="4"/>
    <n v="27396"/>
    <n v="939"/>
    <n v="4"/>
    <n v="4141"/>
    <n v="29"/>
    <n v="17455"/>
    <n v="283"/>
    <n v="34"/>
    <n v="206"/>
    <n v="2722"/>
    <n v="3468"/>
    <n v="1"/>
    <m/>
    <n v="502"/>
    <n v="215"/>
    <n v="2"/>
    <n v="603"/>
    <n v="5026"/>
    <n v="304"/>
    <n v="95"/>
    <n v="40"/>
    <n v="7"/>
    <n v="19892"/>
    <n v="1599"/>
    <m/>
    <n v="26"/>
    <n v="6"/>
    <n v="2"/>
    <n v="1"/>
    <n v="19"/>
    <n v="2761"/>
    <n v="9581"/>
    <m/>
    <n v="15372"/>
    <n v="575"/>
    <n v="28"/>
    <n v="21"/>
    <m/>
    <n v="1"/>
    <m/>
    <n v="369"/>
    <n v="263"/>
    <n v="1707"/>
    <n v="6001"/>
    <n v="1801"/>
    <n v="31"/>
    <n v="566"/>
    <n v="34"/>
    <n v="692"/>
    <n v="1541"/>
    <n v="1700"/>
    <n v="2675"/>
    <n v="2005"/>
    <n v="816"/>
    <n v="430"/>
    <n v="980"/>
    <n v="191"/>
    <n v="782"/>
    <n v="2920"/>
    <n v="2721"/>
    <n v="114"/>
    <n v="2503"/>
    <n v="6126"/>
    <n v="1642"/>
    <n v="28"/>
    <n v="320"/>
    <n v="712"/>
    <n v="81"/>
    <n v="2155"/>
    <n v="1251"/>
    <n v="7568"/>
    <n v="470"/>
    <n v="729"/>
    <n v="407"/>
    <n v="689"/>
    <n v="96"/>
    <n v="14"/>
    <n v="300"/>
    <n v="531"/>
    <n v="144"/>
    <n v="2514"/>
    <n v="11"/>
    <n v="42"/>
    <n v="6"/>
    <n v="1385"/>
    <n v="654"/>
    <n v="141"/>
    <n v="31"/>
    <n v="26"/>
    <n v="1"/>
    <n v="127"/>
    <n v="19"/>
    <n v="9"/>
    <n v="24866"/>
    <n v="179"/>
    <n v="839"/>
    <n v="56"/>
    <n v="5"/>
    <n v="1"/>
    <n v="139638"/>
  </r>
  <r>
    <n v="106190431"/>
    <x v="122"/>
    <x v="17"/>
    <s v="25825 SOUTH VERMONT AVENUE"/>
    <s v="HARBOR CITY"/>
    <s v="90710"/>
    <x v="1"/>
    <x v="1"/>
    <s v="District 35"/>
    <s v="District 66"/>
    <s v="HARBOR GATEWAY SOUTH/LOMITA/TORRANCE EAST CENTRAL"/>
    <s v="Urban"/>
    <s v="NA"/>
    <x v="122"/>
    <n v="13267"/>
    <m/>
    <m/>
    <m/>
    <m/>
    <m/>
    <n v="8462"/>
    <n v="4805"/>
    <m/>
    <m/>
    <n v="171"/>
    <n v="1399"/>
    <n v="1914"/>
    <n v="1015"/>
    <n v="1326"/>
    <n v="1598"/>
    <n v="1583"/>
    <n v="1569"/>
    <n v="5"/>
    <n v="2587"/>
    <n v="100"/>
    <n v="1663"/>
    <n v="3836"/>
    <n v="4218"/>
    <n v="41"/>
    <n v="77"/>
    <n v="102"/>
    <n v="3330"/>
    <n v="8153"/>
    <n v="5114"/>
    <m/>
    <n v="2769"/>
    <n v="7997"/>
    <n v="2501"/>
    <m/>
    <n v="12677"/>
    <n v="590"/>
    <m/>
    <n v="339"/>
    <n v="18"/>
    <n v="9778"/>
    <n v="147"/>
    <n v="39"/>
    <n v="87"/>
    <n v="2496"/>
    <n v="363"/>
    <m/>
    <m/>
    <n v="255"/>
    <n v="46"/>
    <n v="1"/>
    <n v="315"/>
    <n v="1779"/>
    <n v="268"/>
    <n v="7"/>
    <n v="10"/>
    <n v="2"/>
    <n v="9877"/>
    <n v="691"/>
    <n v="3"/>
    <n v="12"/>
    <m/>
    <m/>
    <n v="1"/>
    <m/>
    <n v="1286"/>
    <n v="4073"/>
    <m/>
    <n v="7757"/>
    <n v="145"/>
    <n v="3"/>
    <n v="3"/>
    <m/>
    <m/>
    <m/>
    <n v="11"/>
    <n v="119"/>
    <n v="471"/>
    <n v="1044"/>
    <n v="1195"/>
    <n v="5"/>
    <n v="1226"/>
    <n v="5"/>
    <n v="352"/>
    <n v="1339"/>
    <n v="492"/>
    <n v="67"/>
    <n v="709"/>
    <n v="141"/>
    <n v="66"/>
    <n v="606"/>
    <n v="89"/>
    <n v="177"/>
    <n v="2608"/>
    <n v="2494"/>
    <n v="51"/>
    <n v="190"/>
    <n v="2721"/>
    <n v="1847"/>
    <n v="5"/>
    <n v="133"/>
    <n v="418"/>
    <n v="35"/>
    <n v="949"/>
    <n v="99"/>
    <n v="2918"/>
    <n v="183"/>
    <n v="236"/>
    <n v="220"/>
    <n v="238"/>
    <n v="33"/>
    <n v="4"/>
    <n v="38"/>
    <n v="666"/>
    <n v="14"/>
    <n v="2296"/>
    <n v="4"/>
    <n v="20"/>
    <m/>
    <n v="482"/>
    <n v="303"/>
    <n v="50"/>
    <n v="13"/>
    <n v="4"/>
    <n v="1"/>
    <n v="50"/>
    <n v="3"/>
    <n v="6"/>
    <n v="11839"/>
    <n v="76"/>
    <n v="414"/>
    <n v="26"/>
    <m/>
    <m/>
    <n v="44552"/>
  </r>
  <r>
    <n v="106190432"/>
    <x v="123"/>
    <x v="17"/>
    <s v="13652 CANTARA STREET"/>
    <s v="PANORAMA CITY"/>
    <s v="91402"/>
    <x v="1"/>
    <x v="4"/>
    <s v="District 18"/>
    <s v="District 46"/>
    <s v="NORTHRIDGE SOUTH/RESEDA NORTH"/>
    <s v="Urban"/>
    <s v="NA"/>
    <x v="123"/>
    <n v="11176"/>
    <m/>
    <m/>
    <m/>
    <m/>
    <m/>
    <n v="6843"/>
    <n v="4333"/>
    <m/>
    <m/>
    <n v="253"/>
    <n v="1160"/>
    <n v="1581"/>
    <n v="528"/>
    <n v="839"/>
    <n v="1385"/>
    <n v="1352"/>
    <n v="1316"/>
    <m/>
    <n v="2540"/>
    <n v="222"/>
    <n v="1154"/>
    <n v="570"/>
    <n v="4618"/>
    <n v="21"/>
    <n v="154"/>
    <n v="147"/>
    <n v="4512"/>
    <n v="7283"/>
    <n v="3893"/>
    <m/>
    <n v="1908"/>
    <n v="6884"/>
    <n v="2382"/>
    <n v="2"/>
    <n v="10451"/>
    <n v="725"/>
    <m/>
    <n v="239"/>
    <n v="4"/>
    <n v="7789"/>
    <n v="215"/>
    <n v="67"/>
    <n v="121"/>
    <n v="2376"/>
    <n v="365"/>
    <m/>
    <m/>
    <n v="216"/>
    <n v="27"/>
    <n v="2"/>
    <n v="201"/>
    <n v="1619"/>
    <n v="174"/>
    <n v="29"/>
    <n v="8"/>
    <m/>
    <n v="8031"/>
    <n v="857"/>
    <n v="1"/>
    <n v="8"/>
    <n v="1"/>
    <m/>
    <m/>
    <n v="2"/>
    <n v="1062"/>
    <n v="3476"/>
    <m/>
    <n v="6103"/>
    <n v="523"/>
    <n v="8"/>
    <n v="3"/>
    <m/>
    <m/>
    <n v="1"/>
    <n v="13"/>
    <n v="60"/>
    <n v="379"/>
    <n v="832"/>
    <n v="952"/>
    <n v="5"/>
    <n v="223"/>
    <n v="8"/>
    <n v="245"/>
    <n v="1068"/>
    <n v="631"/>
    <n v="42"/>
    <n v="849"/>
    <n v="89"/>
    <n v="55"/>
    <n v="557"/>
    <n v="73"/>
    <n v="162"/>
    <n v="2485"/>
    <n v="2378"/>
    <n v="70"/>
    <n v="164"/>
    <n v="2497"/>
    <n v="788"/>
    <n v="2"/>
    <n v="160"/>
    <n v="264"/>
    <n v="25"/>
    <n v="1204"/>
    <n v="63"/>
    <n v="2669"/>
    <n v="283"/>
    <n v="163"/>
    <n v="102"/>
    <n v="160"/>
    <n v="7"/>
    <n v="1"/>
    <n v="33"/>
    <n v="392"/>
    <n v="8"/>
    <n v="2179"/>
    <n v="1"/>
    <n v="11"/>
    <m/>
    <n v="298"/>
    <n v="347"/>
    <n v="83"/>
    <n v="7"/>
    <n v="1"/>
    <m/>
    <n v="27"/>
    <n v="4"/>
    <n v="4"/>
    <n v="9995"/>
    <n v="80"/>
    <n v="309"/>
    <n v="20"/>
    <n v="1"/>
    <m/>
    <n v="34993"/>
  </r>
  <r>
    <n v="106190434"/>
    <x v="124"/>
    <x v="17"/>
    <s v="6041 CADILLAC AVENUE"/>
    <s v="LOS ANGELES"/>
    <s v="90034"/>
    <x v="1"/>
    <x v="4"/>
    <s v="District 30"/>
    <s v="District 54"/>
    <s v="HANCOCK PARK/MID-CITY WEST/PARK LA BREA"/>
    <s v="Urban"/>
    <s v="NA"/>
    <x v="124"/>
    <n v="10465"/>
    <m/>
    <m/>
    <m/>
    <m/>
    <m/>
    <n v="6597"/>
    <n v="3867"/>
    <n v="1"/>
    <m/>
    <n v="117"/>
    <n v="1109"/>
    <n v="1595"/>
    <n v="812"/>
    <n v="1000"/>
    <n v="1335"/>
    <n v="1256"/>
    <n v="1315"/>
    <n v="1"/>
    <n v="1918"/>
    <n v="7"/>
    <n v="729"/>
    <n v="4262"/>
    <n v="2936"/>
    <n v="20"/>
    <n v="82"/>
    <n v="95"/>
    <n v="2341"/>
    <n v="7255"/>
    <n v="3210"/>
    <m/>
    <n v="3177"/>
    <n v="5384"/>
    <n v="1901"/>
    <n v="3"/>
    <n v="9953"/>
    <n v="512"/>
    <m/>
    <n v="548"/>
    <n v="16"/>
    <n v="7391"/>
    <n v="92"/>
    <n v="21"/>
    <n v="95"/>
    <n v="1903"/>
    <n v="399"/>
    <m/>
    <m/>
    <n v="230"/>
    <n v="34"/>
    <n v="1"/>
    <n v="286"/>
    <n v="1557"/>
    <n v="199"/>
    <n v="11"/>
    <n v="15"/>
    <n v="3"/>
    <n v="7457"/>
    <n v="653"/>
    <n v="1"/>
    <n v="9"/>
    <n v="4"/>
    <n v="1"/>
    <n v="1"/>
    <n v="3"/>
    <n v="1349"/>
    <n v="3180"/>
    <m/>
    <n v="5722"/>
    <n v="207"/>
    <n v="1"/>
    <n v="6"/>
    <m/>
    <m/>
    <m/>
    <n v="37"/>
    <n v="154"/>
    <n v="674"/>
    <n v="883"/>
    <n v="764"/>
    <m/>
    <n v="929"/>
    <n v="1"/>
    <n v="303"/>
    <n v="1030"/>
    <n v="387"/>
    <n v="26"/>
    <n v="575"/>
    <n v="107"/>
    <n v="100"/>
    <n v="375"/>
    <n v="45"/>
    <n v="140"/>
    <n v="2018"/>
    <n v="1900"/>
    <n v="17"/>
    <n v="124"/>
    <n v="1986"/>
    <n v="1553"/>
    <n v="8"/>
    <n v="136"/>
    <n v="359"/>
    <n v="22"/>
    <n v="754"/>
    <n v="38"/>
    <n v="2043"/>
    <n v="288"/>
    <n v="143"/>
    <n v="221"/>
    <n v="193"/>
    <n v="21"/>
    <n v="2"/>
    <n v="40"/>
    <n v="714"/>
    <n v="28"/>
    <n v="1761"/>
    <n v="2"/>
    <n v="27"/>
    <n v="2"/>
    <n v="329"/>
    <n v="210"/>
    <n v="53"/>
    <n v="7"/>
    <n v="2"/>
    <m/>
    <n v="27"/>
    <n v="5"/>
    <n v="4"/>
    <n v="9518"/>
    <n v="52"/>
    <n v="227"/>
    <n v="30"/>
    <n v="1"/>
    <m/>
    <n v="34132"/>
  </r>
  <r>
    <n v="106190449"/>
    <x v="125"/>
    <x v="17"/>
    <s v="14900 IMPERIAL HIGHWAY"/>
    <s v="LA MIRADA"/>
    <s v="90638"/>
    <x v="2"/>
    <x v="0"/>
    <s v="District 32"/>
    <s v="District 57"/>
    <s v="LA MIRADA/SANTA FE SPRINGS SOUTH"/>
    <s v="Urban"/>
    <s v="NA"/>
    <x v="125"/>
    <n v="1984"/>
    <m/>
    <m/>
    <m/>
    <m/>
    <m/>
    <n v="921"/>
    <n v="1063"/>
    <m/>
    <m/>
    <n v="1"/>
    <n v="20"/>
    <n v="68"/>
    <n v="116"/>
    <n v="266"/>
    <n v="456"/>
    <n v="485"/>
    <n v="572"/>
    <m/>
    <m/>
    <m/>
    <n v="277"/>
    <n v="148"/>
    <n v="319"/>
    <n v="11"/>
    <n v="50"/>
    <m/>
    <n v="1179"/>
    <n v="1984"/>
    <m/>
    <m/>
    <n v="1983"/>
    <m/>
    <m/>
    <n v="1"/>
    <n v="1937"/>
    <n v="47"/>
    <m/>
    <n v="1979"/>
    <m/>
    <m/>
    <m/>
    <m/>
    <n v="5"/>
    <m/>
    <m/>
    <m/>
    <m/>
    <n v="204"/>
    <n v="36"/>
    <m/>
    <n v="369"/>
    <n v="261"/>
    <n v="33"/>
    <n v="2"/>
    <n v="36"/>
    <n v="2"/>
    <n v="89"/>
    <n v="952"/>
    <m/>
    <m/>
    <m/>
    <m/>
    <m/>
    <m/>
    <n v="145"/>
    <n v="1563"/>
    <m/>
    <n v="227"/>
    <m/>
    <n v="10"/>
    <n v="39"/>
    <m/>
    <m/>
    <m/>
    <m/>
    <n v="8"/>
    <n v="12"/>
    <n v="98"/>
    <n v="103"/>
    <n v="1"/>
    <n v="44"/>
    <n v="1"/>
    <n v="96"/>
    <n v="490"/>
    <n v="165"/>
    <n v="1"/>
    <n v="65"/>
    <n v="15"/>
    <n v="50"/>
    <n v="728"/>
    <n v="102"/>
    <n v="4"/>
    <n v="1"/>
    <m/>
    <m/>
    <n v="94"/>
    <n v="352"/>
    <n v="157"/>
    <m/>
    <m/>
    <n v="31"/>
    <m/>
    <n v="21"/>
    <n v="1"/>
    <n v="1091"/>
    <n v="48"/>
    <n v="65"/>
    <n v="1"/>
    <n v="116"/>
    <m/>
    <m/>
    <n v="5"/>
    <m/>
    <n v="2"/>
    <m/>
    <m/>
    <m/>
    <m/>
    <n v="329"/>
    <n v="41"/>
    <n v="24"/>
    <n v="4"/>
    <m/>
    <m/>
    <n v="28"/>
    <n v="3"/>
    <n v="1"/>
    <n v="1384"/>
    <n v="45"/>
    <n v="115"/>
    <n v="10"/>
    <m/>
    <m/>
    <n v="56550"/>
  </r>
  <r>
    <n v="106190462"/>
    <x v="126"/>
    <x v="17"/>
    <s v="2900 EAST DEL MAR BOULEVARD"/>
    <s v="PASADENA"/>
    <s v="91107"/>
    <x v="4"/>
    <x v="0"/>
    <s v="District 25"/>
    <s v="District 41"/>
    <s v="PASADENA SOUTH/SAN MARINO/SOUTH PASADENA"/>
    <s v="Urban"/>
    <s v="NA"/>
    <x v="126"/>
    <m/>
    <m/>
    <m/>
    <n v="471"/>
    <n v="4949"/>
    <m/>
    <n v="2200"/>
    <n v="3220"/>
    <m/>
    <m/>
    <n v="355"/>
    <n v="1749"/>
    <n v="1173"/>
    <n v="1005"/>
    <n v="770"/>
    <n v="316"/>
    <n v="50"/>
    <n v="2"/>
    <m/>
    <m/>
    <m/>
    <n v="307"/>
    <n v="832"/>
    <n v="1298"/>
    <n v="8"/>
    <n v="235"/>
    <n v="5"/>
    <n v="2735"/>
    <n v="5420"/>
    <m/>
    <m/>
    <n v="1139"/>
    <n v="4272"/>
    <m/>
    <n v="9"/>
    <n v="5420"/>
    <m/>
    <m/>
    <n v="3569"/>
    <n v="1"/>
    <n v="1693"/>
    <n v="40"/>
    <n v="51"/>
    <n v="4"/>
    <m/>
    <n v="62"/>
    <m/>
    <m/>
    <n v="52"/>
    <n v="193"/>
    <m/>
    <m/>
    <m/>
    <n v="1"/>
    <n v="14"/>
    <n v="205"/>
    <m/>
    <n v="4372"/>
    <n v="100"/>
    <m/>
    <n v="473"/>
    <n v="3"/>
    <n v="7"/>
    <m/>
    <m/>
    <n v="308"/>
    <n v="1214"/>
    <n v="391"/>
    <n v="1973"/>
    <n v="87"/>
    <n v="5"/>
    <n v="47"/>
    <n v="1387"/>
    <n v="7"/>
    <n v="1"/>
    <m/>
    <m/>
    <m/>
    <m/>
    <n v="1"/>
    <m/>
    <m/>
    <m/>
    <m/>
    <m/>
    <m/>
    <n v="5407"/>
    <m/>
    <n v="10"/>
    <m/>
    <m/>
    <m/>
    <n v="2"/>
    <m/>
    <m/>
    <m/>
    <m/>
    <n v="818"/>
    <m/>
    <m/>
    <m/>
    <m/>
    <m/>
    <m/>
    <m/>
    <n v="4602"/>
    <m/>
    <m/>
    <m/>
    <m/>
    <m/>
    <m/>
    <m/>
    <m/>
    <m/>
    <m/>
    <m/>
    <m/>
    <m/>
    <m/>
    <m/>
    <m/>
    <m/>
    <m/>
    <m/>
    <m/>
    <m/>
    <m/>
    <n v="5420"/>
    <m/>
    <m/>
    <m/>
    <m/>
    <m/>
    <n v="28620"/>
  </r>
  <r>
    <n v="106190468"/>
    <x v="127"/>
    <x v="17"/>
    <s v="443 SOUTH SOTO STREET"/>
    <s v="LOS ANGELES"/>
    <s v="90033"/>
    <x v="5"/>
    <x v="5"/>
    <s v="District 24"/>
    <s v="District 53"/>
    <s v="BOYLE HEIGHTS CENTRAL/CITY TERRACE WEST"/>
    <s v="Urban"/>
    <s v="NA"/>
    <x v="127"/>
    <n v="1386"/>
    <m/>
    <m/>
    <m/>
    <m/>
    <m/>
    <n v="617"/>
    <n v="769"/>
    <m/>
    <m/>
    <m/>
    <n v="11"/>
    <n v="38"/>
    <n v="68"/>
    <n v="220"/>
    <n v="330"/>
    <n v="366"/>
    <n v="353"/>
    <m/>
    <m/>
    <m/>
    <n v="83"/>
    <n v="305"/>
    <n v="410"/>
    <n v="32"/>
    <n v="17"/>
    <n v="100"/>
    <n v="439"/>
    <n v="1386"/>
    <m/>
    <m/>
    <n v="1386"/>
    <m/>
    <m/>
    <m/>
    <n v="1354"/>
    <n v="32"/>
    <m/>
    <n v="1274"/>
    <m/>
    <n v="82"/>
    <n v="4"/>
    <m/>
    <n v="17"/>
    <m/>
    <n v="9"/>
    <m/>
    <m/>
    <n v="30"/>
    <n v="23"/>
    <m/>
    <n v="233"/>
    <n v="170"/>
    <n v="1"/>
    <m/>
    <n v="30"/>
    <n v="1"/>
    <n v="202"/>
    <n v="641"/>
    <m/>
    <n v="55"/>
    <m/>
    <m/>
    <m/>
    <m/>
    <n v="56"/>
    <n v="1163"/>
    <n v="17"/>
    <n v="73"/>
    <n v="2"/>
    <n v="74"/>
    <n v="1"/>
    <m/>
    <m/>
    <m/>
    <n v="1"/>
    <n v="4"/>
    <n v="6"/>
    <n v="51"/>
    <n v="60"/>
    <n v="1"/>
    <n v="26"/>
    <m/>
    <n v="62"/>
    <n v="673"/>
    <n v="66"/>
    <m/>
    <n v="72"/>
    <n v="21"/>
    <n v="7"/>
    <n v="270"/>
    <n v="52"/>
    <n v="14"/>
    <m/>
    <m/>
    <m/>
    <n v="12"/>
    <n v="441"/>
    <n v="62"/>
    <m/>
    <m/>
    <n v="25"/>
    <n v="1"/>
    <n v="93"/>
    <n v="25"/>
    <n v="402"/>
    <n v="30"/>
    <n v="69"/>
    <n v="2"/>
    <n v="222"/>
    <m/>
    <m/>
    <n v="2"/>
    <m/>
    <m/>
    <m/>
    <m/>
    <m/>
    <m/>
    <n v="185"/>
    <n v="23"/>
    <n v="4"/>
    <m/>
    <n v="1"/>
    <m/>
    <n v="1"/>
    <n v="3"/>
    <n v="2"/>
    <n v="1057"/>
    <n v="39"/>
    <n v="67"/>
    <n v="3"/>
    <n v="1"/>
    <m/>
    <n v="43797"/>
  </r>
  <r>
    <n v="106190470"/>
    <x v="128"/>
    <x v="17"/>
    <s v="4101 TORRANCE BOULEVARD"/>
    <s v="TORRANCE"/>
    <s v="90503"/>
    <x v="1"/>
    <x v="1"/>
    <s v="District 26"/>
    <s v="District 66"/>
    <s v="REDONDO BEACH CENTRAL AND SOUTH/TORRANCE WEST CENTRAL"/>
    <s v="Urban"/>
    <s v="NA"/>
    <x v="128"/>
    <n v="20968"/>
    <n v="1858"/>
    <n v="38"/>
    <n v="2"/>
    <m/>
    <n v="5"/>
    <n v="13680"/>
    <n v="9191"/>
    <m/>
    <m/>
    <n v="300"/>
    <n v="1642"/>
    <n v="2514"/>
    <n v="1785"/>
    <n v="2637"/>
    <n v="3065"/>
    <n v="3205"/>
    <n v="4559"/>
    <m/>
    <n v="2897"/>
    <n v="267"/>
    <n v="3163"/>
    <n v="3438"/>
    <n v="6107"/>
    <n v="39"/>
    <n v="1130"/>
    <n v="126"/>
    <n v="8868"/>
    <n v="9800"/>
    <n v="13065"/>
    <n v="6"/>
    <n v="6048"/>
    <n v="14180"/>
    <n v="2637"/>
    <n v="6"/>
    <n v="22101"/>
    <n v="770"/>
    <m/>
    <n v="2034"/>
    <n v="16"/>
    <n v="17149"/>
    <n v="106"/>
    <n v="75"/>
    <n v="702"/>
    <n v="2635"/>
    <n v="148"/>
    <n v="2"/>
    <n v="4"/>
    <n v="621"/>
    <n v="246"/>
    <n v="9"/>
    <n v="560"/>
    <n v="2763"/>
    <n v="467"/>
    <n v="34"/>
    <n v="110"/>
    <n v="45"/>
    <n v="15140"/>
    <n v="2834"/>
    <n v="5"/>
    <n v="23"/>
    <n v="11"/>
    <n v="3"/>
    <m/>
    <m/>
    <n v="4625"/>
    <n v="9544"/>
    <n v="9"/>
    <n v="7504"/>
    <n v="884"/>
    <n v="112"/>
    <n v="192"/>
    <m/>
    <m/>
    <n v="1"/>
    <n v="19"/>
    <n v="251"/>
    <n v="962"/>
    <n v="3175"/>
    <n v="2458"/>
    <n v="35"/>
    <n v="638"/>
    <n v="24"/>
    <n v="1200"/>
    <n v="1623"/>
    <n v="1477"/>
    <n v="216"/>
    <n v="1212"/>
    <n v="524"/>
    <n v="293"/>
    <n v="1611"/>
    <n v="485"/>
    <n v="1097"/>
    <n v="2814"/>
    <n v="2639"/>
    <n v="118"/>
    <n v="663"/>
    <n v="2903"/>
    <n v="2026"/>
    <n v="5"/>
    <n v="358"/>
    <n v="539"/>
    <n v="76"/>
    <n v="1272"/>
    <n v="198"/>
    <n v="10257"/>
    <n v="251"/>
    <n v="438"/>
    <n v="221"/>
    <n v="326"/>
    <n v="28"/>
    <n v="4"/>
    <n v="210"/>
    <n v="455"/>
    <n v="46"/>
    <n v="2591"/>
    <n v="1"/>
    <n v="2"/>
    <n v="1"/>
    <n v="681"/>
    <n v="1160"/>
    <n v="98"/>
    <n v="23"/>
    <n v="3"/>
    <n v="1"/>
    <n v="45"/>
    <n v="9"/>
    <n v="7"/>
    <n v="19733"/>
    <n v="144"/>
    <n v="904"/>
    <n v="60"/>
    <n v="3"/>
    <m/>
    <n v="100510"/>
  </r>
  <r>
    <n v="106190475"/>
    <x v="129"/>
    <x v="17"/>
    <s v="1720 TERMINO AVENUE"/>
    <s v="LONG BEACH"/>
    <s v="90804"/>
    <x v="1"/>
    <x v="2"/>
    <s v="District 33"/>
    <s v="District 70"/>
    <s v="BIXBY KNOLLS/LONG BEACH CENTRAL"/>
    <s v="Urban"/>
    <s v="NA"/>
    <x v="129"/>
    <n v="3434"/>
    <m/>
    <m/>
    <m/>
    <n v="1930"/>
    <m/>
    <n v="2556"/>
    <n v="2808"/>
    <m/>
    <m/>
    <n v="93"/>
    <n v="679"/>
    <n v="729"/>
    <n v="720"/>
    <n v="831"/>
    <n v="772"/>
    <n v="676"/>
    <n v="864"/>
    <m/>
    <m/>
    <m/>
    <n v="364"/>
    <n v="942"/>
    <n v="986"/>
    <n v="6"/>
    <n v="139"/>
    <n v="13"/>
    <n v="2914"/>
    <n v="758"/>
    <n v="4606"/>
    <m/>
    <n v="38"/>
    <n v="5325"/>
    <m/>
    <n v="1"/>
    <n v="5216"/>
    <n v="148"/>
    <m/>
    <n v="670"/>
    <n v="1"/>
    <n v="4587"/>
    <n v="50"/>
    <m/>
    <n v="13"/>
    <m/>
    <n v="43"/>
    <m/>
    <m/>
    <n v="287"/>
    <m/>
    <m/>
    <n v="174"/>
    <n v="313"/>
    <n v="14"/>
    <n v="60"/>
    <n v="35"/>
    <m/>
    <n v="3434"/>
    <n v="1043"/>
    <n v="2"/>
    <n v="1"/>
    <m/>
    <n v="1"/>
    <m/>
    <m/>
    <n v="1876"/>
    <n v="2448"/>
    <m/>
    <n v="788"/>
    <n v="223"/>
    <n v="4"/>
    <n v="25"/>
    <m/>
    <m/>
    <m/>
    <n v="2"/>
    <n v="37"/>
    <n v="61"/>
    <n v="440"/>
    <n v="430"/>
    <n v="9"/>
    <n v="198"/>
    <n v="4"/>
    <n v="187"/>
    <n v="583"/>
    <n v="305"/>
    <n v="2114"/>
    <n v="63"/>
    <n v="112"/>
    <n v="25"/>
    <n v="387"/>
    <n v="73"/>
    <n v="301"/>
    <n v="33"/>
    <m/>
    <m/>
    <n v="129"/>
    <n v="1517"/>
    <n v="389"/>
    <m/>
    <n v="8"/>
    <n v="92"/>
    <n v="5"/>
    <n v="121"/>
    <n v="25"/>
    <n v="2884"/>
    <n v="53"/>
    <n v="62"/>
    <n v="27"/>
    <n v="29"/>
    <n v="1"/>
    <n v="1"/>
    <n v="4"/>
    <n v="5"/>
    <n v="5"/>
    <n v="7"/>
    <m/>
    <m/>
    <m/>
    <n v="94"/>
    <n v="195"/>
    <n v="22"/>
    <n v="13"/>
    <n v="43"/>
    <n v="1"/>
    <n v="5"/>
    <m/>
    <n v="1"/>
    <n v="4399"/>
    <n v="78"/>
    <n v="499"/>
    <n v="14"/>
    <m/>
    <m/>
    <n v="24703"/>
  </r>
  <r>
    <n v="106190500"/>
    <x v="130"/>
    <x v="17"/>
    <s v="4650 LINCOLN BOULEVARD"/>
    <s v="MARINA DEL REY"/>
    <s v="90292"/>
    <x v="1"/>
    <x v="0"/>
    <s v="District 26"/>
    <s v="District 62"/>
    <s v="BALDWIN HILLS/CULVER CITY SOUTH/FOX HILLS/LADERA HEIGHTS/MARINA DEL REY/VIEW PARK/WINDSOR HILLS"/>
    <s v="Urban"/>
    <s v="NA"/>
    <x v="130"/>
    <n v="3801"/>
    <m/>
    <m/>
    <m/>
    <m/>
    <m/>
    <n v="2015"/>
    <n v="1786"/>
    <m/>
    <m/>
    <n v="19"/>
    <n v="181"/>
    <n v="355"/>
    <n v="466"/>
    <n v="640"/>
    <n v="715"/>
    <n v="602"/>
    <n v="823"/>
    <m/>
    <m/>
    <m/>
    <n v="146"/>
    <n v="688"/>
    <n v="486"/>
    <n v="4"/>
    <n v="118"/>
    <n v="5"/>
    <n v="2354"/>
    <n v="1519"/>
    <n v="2282"/>
    <m/>
    <n v="1309"/>
    <n v="2492"/>
    <m/>
    <m/>
    <n v="3656"/>
    <n v="145"/>
    <m/>
    <n v="13"/>
    <n v="10"/>
    <n v="3613"/>
    <n v="9"/>
    <n v="3"/>
    <n v="151"/>
    <m/>
    <n v="2"/>
    <m/>
    <m/>
    <n v="252"/>
    <n v="99"/>
    <n v="1"/>
    <n v="72"/>
    <n v="167"/>
    <n v="30"/>
    <n v="10"/>
    <n v="100"/>
    <n v="4"/>
    <n v="2557"/>
    <n v="509"/>
    <m/>
    <m/>
    <m/>
    <m/>
    <m/>
    <m/>
    <n v="432"/>
    <n v="1935"/>
    <m/>
    <n v="1153"/>
    <n v="44"/>
    <n v="219"/>
    <n v="13"/>
    <n v="5"/>
    <m/>
    <m/>
    <m/>
    <n v="52"/>
    <n v="73"/>
    <n v="399"/>
    <n v="498"/>
    <m/>
    <n v="483"/>
    <n v="3"/>
    <n v="183"/>
    <n v="311"/>
    <n v="333"/>
    <n v="29"/>
    <n v="819"/>
    <n v="75"/>
    <n v="2"/>
    <n v="332"/>
    <n v="94"/>
    <n v="112"/>
    <n v="3"/>
    <m/>
    <m/>
    <n v="38"/>
    <n v="313"/>
    <n v="732"/>
    <m/>
    <n v="9"/>
    <n v="70"/>
    <n v="5"/>
    <n v="818"/>
    <n v="165"/>
    <n v="1290"/>
    <n v="67"/>
    <n v="57"/>
    <n v="99"/>
    <n v="119"/>
    <n v="1"/>
    <n v="1"/>
    <n v="10"/>
    <n v="6"/>
    <n v="1"/>
    <m/>
    <m/>
    <m/>
    <m/>
    <n v="227"/>
    <n v="221"/>
    <n v="9"/>
    <n v="3"/>
    <m/>
    <m/>
    <n v="3"/>
    <n v="1"/>
    <n v="1"/>
    <n v="3185"/>
    <n v="20"/>
    <n v="117"/>
    <n v="13"/>
    <m/>
    <n v="1"/>
    <n v="12628"/>
  </r>
  <r>
    <n v="106190517"/>
    <x v="131"/>
    <x v="17"/>
    <s v="18321 CLARK STREET"/>
    <s v="TARZANA"/>
    <s v="91356"/>
    <x v="1"/>
    <x v="4"/>
    <s v="District 27"/>
    <s v="District 45"/>
    <s v="ENCINO/TARZANA/WARNER CENTER/WOODLAND HILLS"/>
    <s v="Urban"/>
    <s v="NA"/>
    <x v="131"/>
    <n v="15656"/>
    <m/>
    <m/>
    <m/>
    <m/>
    <m/>
    <n v="9278"/>
    <n v="6378"/>
    <m/>
    <m/>
    <n v="507"/>
    <n v="1192"/>
    <n v="1909"/>
    <n v="823"/>
    <n v="1102"/>
    <n v="1558"/>
    <n v="1797"/>
    <n v="3028"/>
    <m/>
    <n v="3034"/>
    <n v="706"/>
    <n v="681"/>
    <n v="444"/>
    <n v="3223"/>
    <n v="10"/>
    <n v="508"/>
    <n v="61"/>
    <n v="10729"/>
    <n v="7964"/>
    <n v="7692"/>
    <m/>
    <n v="3204"/>
    <n v="9912"/>
    <n v="2538"/>
    <n v="2"/>
    <n v="15375"/>
    <n v="281"/>
    <m/>
    <n v="138"/>
    <n v="10"/>
    <n v="11512"/>
    <n v="13"/>
    <n v="121"/>
    <n v="659"/>
    <n v="2531"/>
    <n v="671"/>
    <n v="1"/>
    <m/>
    <n v="173"/>
    <n v="112"/>
    <n v="12"/>
    <n v="253"/>
    <n v="2031"/>
    <n v="103"/>
    <n v="24"/>
    <n v="38"/>
    <n v="11"/>
    <n v="11155"/>
    <n v="1735"/>
    <n v="1"/>
    <n v="8"/>
    <m/>
    <m/>
    <m/>
    <m/>
    <n v="3593"/>
    <n v="5662"/>
    <m/>
    <n v="5737"/>
    <n v="472"/>
    <n v="30"/>
    <n v="162"/>
    <m/>
    <m/>
    <m/>
    <n v="36"/>
    <n v="173"/>
    <n v="554"/>
    <n v="1728"/>
    <n v="1546"/>
    <n v="25"/>
    <n v="437"/>
    <n v="9"/>
    <n v="752"/>
    <n v="1249"/>
    <n v="894"/>
    <n v="60"/>
    <n v="523"/>
    <n v="213"/>
    <n v="96"/>
    <n v="1252"/>
    <n v="255"/>
    <n v="484"/>
    <n v="2702"/>
    <n v="2532"/>
    <n v="136"/>
    <n v="553"/>
    <n v="1658"/>
    <n v="1220"/>
    <n v="9"/>
    <n v="266"/>
    <n v="375"/>
    <n v="40"/>
    <n v="750"/>
    <n v="157"/>
    <n v="6405"/>
    <n v="130"/>
    <n v="305"/>
    <n v="219"/>
    <n v="353"/>
    <n v="37"/>
    <n v="1"/>
    <n v="103"/>
    <n v="533"/>
    <n v="47"/>
    <n v="2495"/>
    <m/>
    <m/>
    <m/>
    <n v="603"/>
    <n v="618"/>
    <n v="48"/>
    <n v="6"/>
    <n v="1"/>
    <m/>
    <n v="53"/>
    <n v="5"/>
    <n v="6"/>
    <n v="13535"/>
    <n v="86"/>
    <n v="652"/>
    <n v="39"/>
    <n v="1"/>
    <n v="3"/>
    <n v="58649"/>
  </r>
  <r>
    <n v="106190521"/>
    <x v="132"/>
    <x v="17"/>
    <s v="1145 W. REDONDO BEACH BLVD."/>
    <s v="GARDENA"/>
    <s v="90247"/>
    <x v="5"/>
    <x v="2"/>
    <s v="District 35"/>
    <s v="District 66"/>
    <s v="GARDENA SOUTHEAST/HARBOR GATEWAY CENTRAL/LAWNDALE SOUTH/MONETA/REDONDO BEACH NORTH/TORRANCE NORTH"/>
    <s v="Urban"/>
    <s v="NA"/>
    <x v="132"/>
    <n v="7276"/>
    <n v="103"/>
    <m/>
    <m/>
    <m/>
    <m/>
    <n v="4396"/>
    <n v="2983"/>
    <m/>
    <m/>
    <n v="122"/>
    <n v="895"/>
    <n v="869"/>
    <n v="726"/>
    <n v="1212"/>
    <n v="1197"/>
    <n v="708"/>
    <n v="782"/>
    <m/>
    <n v="868"/>
    <m/>
    <n v="318"/>
    <n v="3059"/>
    <n v="2920"/>
    <n v="8"/>
    <n v="406"/>
    <n v="83"/>
    <n v="585"/>
    <n v="2332"/>
    <n v="5047"/>
    <m/>
    <n v="945"/>
    <n v="5566"/>
    <n v="868"/>
    <m/>
    <n v="7292"/>
    <n v="87"/>
    <m/>
    <n v="134"/>
    <m/>
    <n v="5942"/>
    <n v="5"/>
    <n v="9"/>
    <n v="422"/>
    <n v="867"/>
    <m/>
    <m/>
    <m/>
    <n v="427"/>
    <n v="454"/>
    <m/>
    <n v="140"/>
    <n v="201"/>
    <m/>
    <m/>
    <m/>
    <m/>
    <n v="5203"/>
    <n v="953"/>
    <n v="1"/>
    <m/>
    <m/>
    <m/>
    <m/>
    <m/>
    <n v="4771"/>
    <n v="2048"/>
    <m/>
    <n v="373"/>
    <n v="136"/>
    <n v="3"/>
    <n v="9"/>
    <m/>
    <n v="39"/>
    <m/>
    <n v="2"/>
    <n v="102"/>
    <n v="208"/>
    <n v="802"/>
    <n v="845"/>
    <n v="4"/>
    <n v="317"/>
    <n v="5"/>
    <n v="336"/>
    <n v="892"/>
    <n v="351"/>
    <n v="64"/>
    <n v="110"/>
    <n v="257"/>
    <n v="108"/>
    <n v="615"/>
    <n v="183"/>
    <n v="287"/>
    <n v="1024"/>
    <n v="867"/>
    <m/>
    <n v="94"/>
    <n v="1714"/>
    <n v="366"/>
    <n v="2"/>
    <n v="96"/>
    <n v="159"/>
    <n v="5"/>
    <n v="127"/>
    <n v="7"/>
    <n v="3334"/>
    <n v="85"/>
    <n v="91"/>
    <n v="14"/>
    <n v="361"/>
    <n v="11"/>
    <n v="5"/>
    <n v="2"/>
    <n v="12"/>
    <n v="4"/>
    <n v="890"/>
    <m/>
    <m/>
    <m/>
    <n v="266"/>
    <n v="168"/>
    <n v="41"/>
    <n v="21"/>
    <n v="2"/>
    <m/>
    <n v="32"/>
    <n v="2"/>
    <n v="2"/>
    <n v="6521"/>
    <n v="110"/>
    <n v="192"/>
    <n v="18"/>
    <n v="3"/>
    <n v="1"/>
    <n v="47225"/>
  </r>
  <r>
    <n v="106190522"/>
    <x v="133"/>
    <x v="17"/>
    <s v="1420 SOUTH CENTRAL AVENUE"/>
    <s v="GLENDALE"/>
    <s v="91204"/>
    <x v="1"/>
    <x v="1"/>
    <s v="District 25"/>
    <s v="District 43"/>
    <s v="ATWATER VILLAGE/GLENDALE CENTRAL/GLENDALE SOUTHWEST/GRIFFITH PARK"/>
    <s v="Urban"/>
    <s v="NA"/>
    <x v="133"/>
    <n v="10247"/>
    <n v="1"/>
    <n v="293"/>
    <m/>
    <n v="964"/>
    <m/>
    <n v="6646"/>
    <n v="4859"/>
    <m/>
    <m/>
    <n v="153"/>
    <n v="1518"/>
    <n v="1329"/>
    <n v="819"/>
    <n v="1200"/>
    <n v="1311"/>
    <n v="1468"/>
    <n v="1871"/>
    <m/>
    <n v="1836"/>
    <m/>
    <n v="708"/>
    <n v="532"/>
    <n v="3381"/>
    <n v="2"/>
    <n v="2383"/>
    <n v="198"/>
    <n v="4301"/>
    <n v="5905"/>
    <n v="5600"/>
    <m/>
    <n v="3300"/>
    <n v="6416"/>
    <n v="1789"/>
    <m/>
    <n v="11358"/>
    <n v="147"/>
    <m/>
    <n v="590"/>
    <m/>
    <n v="8962"/>
    <n v="53"/>
    <n v="67"/>
    <n v="39"/>
    <n v="1786"/>
    <n v="7"/>
    <n v="1"/>
    <m/>
    <n v="298"/>
    <n v="1253"/>
    <m/>
    <n v="193"/>
    <n v="1360"/>
    <n v="107"/>
    <n v="12"/>
    <n v="256"/>
    <n v="6"/>
    <n v="7974"/>
    <n v="5"/>
    <m/>
    <n v="37"/>
    <m/>
    <n v="4"/>
    <m/>
    <m/>
    <n v="5830"/>
    <n v="4163"/>
    <m/>
    <n v="1343"/>
    <n v="124"/>
    <n v="10"/>
    <n v="26"/>
    <n v="9"/>
    <m/>
    <m/>
    <n v="8"/>
    <n v="78"/>
    <n v="326"/>
    <n v="1669"/>
    <n v="876"/>
    <n v="18"/>
    <n v="238"/>
    <n v="5"/>
    <n v="389"/>
    <n v="598"/>
    <n v="453"/>
    <n v="1243"/>
    <n v="405"/>
    <n v="191"/>
    <n v="31"/>
    <n v="701"/>
    <n v="162"/>
    <n v="367"/>
    <n v="1915"/>
    <n v="1789"/>
    <n v="43"/>
    <n v="389"/>
    <n v="2519"/>
    <n v="715"/>
    <n v="3"/>
    <n v="104"/>
    <n v="226"/>
    <n v="23"/>
    <n v="473"/>
    <n v="79"/>
    <n v="4297"/>
    <n v="242"/>
    <n v="152"/>
    <n v="83"/>
    <n v="265"/>
    <n v="2"/>
    <m/>
    <n v="126"/>
    <n v="52"/>
    <n v="4"/>
    <n v="1749"/>
    <m/>
    <n v="1"/>
    <n v="1"/>
    <n v="249"/>
    <n v="348"/>
    <n v="31"/>
    <n v="11"/>
    <n v="19"/>
    <n v="2"/>
    <n v="2"/>
    <n v="3"/>
    <n v="5"/>
    <n v="10526"/>
    <n v="94"/>
    <n v="192"/>
    <n v="21"/>
    <n v="2"/>
    <m/>
    <n v="53079"/>
  </r>
  <r>
    <n v="106190524"/>
    <x v="134"/>
    <x v="17"/>
    <s v="14850 ROSCOE BOULEVARD"/>
    <s v="PANORAMA CITY"/>
    <s v="91402"/>
    <x v="4"/>
    <x v="0"/>
    <s v="District 18"/>
    <s v="District 46"/>
    <s v="NORTHRIDGE SOUTH/RESEDA NORTH"/>
    <s v="Urban"/>
    <s v="NA"/>
    <x v="134"/>
    <n v="4099"/>
    <m/>
    <m/>
    <m/>
    <n v="3112"/>
    <m/>
    <n v="2900"/>
    <n v="4311"/>
    <m/>
    <m/>
    <n v="43"/>
    <n v="866"/>
    <n v="960"/>
    <n v="1064"/>
    <n v="1346"/>
    <n v="1213"/>
    <n v="848"/>
    <n v="871"/>
    <m/>
    <m/>
    <m/>
    <n v="489"/>
    <n v="1260"/>
    <n v="2347"/>
    <n v="19"/>
    <n v="27"/>
    <n v="14"/>
    <n v="3055"/>
    <n v="1378"/>
    <n v="5832"/>
    <n v="1"/>
    <n v="647"/>
    <n v="6564"/>
    <m/>
    <m/>
    <n v="7156"/>
    <n v="55"/>
    <m/>
    <n v="158"/>
    <n v="1"/>
    <n v="5416"/>
    <n v="14"/>
    <n v="250"/>
    <n v="1321"/>
    <m/>
    <n v="18"/>
    <n v="33"/>
    <m/>
    <n v="156"/>
    <n v="315"/>
    <m/>
    <n v="103"/>
    <n v="273"/>
    <n v="36"/>
    <n v="28"/>
    <n v="30"/>
    <n v="66"/>
    <n v="4469"/>
    <n v="1715"/>
    <n v="1"/>
    <n v="7"/>
    <m/>
    <n v="2"/>
    <n v="10"/>
    <m/>
    <n v="3336"/>
    <n v="2805"/>
    <n v="3"/>
    <n v="866"/>
    <n v="101"/>
    <n v="78"/>
    <n v="19"/>
    <m/>
    <n v="1"/>
    <n v="2"/>
    <n v="1"/>
    <n v="52"/>
    <n v="82"/>
    <n v="483"/>
    <n v="445"/>
    <n v="7"/>
    <n v="182"/>
    <m/>
    <n v="294"/>
    <n v="579"/>
    <n v="250"/>
    <n v="3246"/>
    <n v="430"/>
    <n v="251"/>
    <n v="7"/>
    <n v="505"/>
    <n v="125"/>
    <n v="271"/>
    <n v="1"/>
    <m/>
    <m/>
    <n v="68"/>
    <n v="1567"/>
    <n v="275"/>
    <m/>
    <n v="24"/>
    <n v="82"/>
    <n v="3"/>
    <n v="438"/>
    <n v="77"/>
    <n v="4354"/>
    <n v="26"/>
    <n v="37"/>
    <n v="9"/>
    <n v="67"/>
    <n v="25"/>
    <m/>
    <n v="150"/>
    <n v="6"/>
    <n v="1"/>
    <m/>
    <m/>
    <n v="2"/>
    <m/>
    <n v="302"/>
    <n v="170"/>
    <n v="42"/>
    <n v="15"/>
    <n v="54"/>
    <m/>
    <n v="1"/>
    <m/>
    <n v="7"/>
    <n v="5766"/>
    <n v="220"/>
    <n v="623"/>
    <n v="6"/>
    <n v="5"/>
    <m/>
    <n v="37506"/>
  </r>
  <r>
    <n v="106190525"/>
    <x v="135"/>
    <x v="17"/>
    <s v="2801 ATLANTIC AVENUE"/>
    <s v="LONG BEACH"/>
    <s v="90806"/>
    <x v="1"/>
    <x v="1"/>
    <s v="District 33"/>
    <s v="District 70"/>
    <s v="BIXBY KNOLLS/LONG BEACH CENTRAL"/>
    <s v="Urban"/>
    <s v="Teaching"/>
    <x v="135"/>
    <n v="19492"/>
    <m/>
    <n v="455"/>
    <m/>
    <m/>
    <m/>
    <n v="10892"/>
    <n v="9055"/>
    <m/>
    <m/>
    <n v="194"/>
    <n v="1761"/>
    <n v="1815"/>
    <n v="2369"/>
    <n v="3526"/>
    <n v="4106"/>
    <n v="3324"/>
    <n v="2838"/>
    <m/>
    <n v="2"/>
    <n v="12"/>
    <n v="2387"/>
    <n v="3627"/>
    <n v="5617"/>
    <n v="24"/>
    <n v="771"/>
    <n v="101"/>
    <n v="7420"/>
    <n v="5294"/>
    <n v="14653"/>
    <m/>
    <n v="3968"/>
    <n v="15977"/>
    <m/>
    <n v="2"/>
    <n v="19251"/>
    <n v="696"/>
    <m/>
    <n v="819"/>
    <n v="31"/>
    <n v="18704"/>
    <n v="37"/>
    <n v="13"/>
    <n v="231"/>
    <m/>
    <n v="112"/>
    <m/>
    <m/>
    <n v="574"/>
    <m/>
    <n v="58"/>
    <n v="527"/>
    <n v="2267"/>
    <n v="152"/>
    <n v="42"/>
    <n v="314"/>
    <n v="1"/>
    <n v="13519"/>
    <n v="2465"/>
    <n v="3"/>
    <n v="2"/>
    <n v="18"/>
    <n v="5"/>
    <m/>
    <m/>
    <n v="5778"/>
    <n v="8985"/>
    <m/>
    <n v="4567"/>
    <n v="263"/>
    <n v="190"/>
    <n v="160"/>
    <m/>
    <n v="4"/>
    <m/>
    <n v="22"/>
    <n v="466"/>
    <n v="1542"/>
    <n v="3660"/>
    <n v="2403"/>
    <n v="57"/>
    <n v="954"/>
    <n v="48"/>
    <n v="1058"/>
    <n v="1623"/>
    <n v="2339"/>
    <n v="135"/>
    <n v="1640"/>
    <n v="683"/>
    <n v="396"/>
    <n v="1232"/>
    <n v="394"/>
    <n v="1044"/>
    <n v="251"/>
    <m/>
    <m/>
    <n v="1145"/>
    <n v="3144"/>
    <n v="1940"/>
    <n v="50"/>
    <n v="558"/>
    <n v="830"/>
    <n v="114"/>
    <n v="2024"/>
    <n v="471"/>
    <n v="6854"/>
    <n v="468"/>
    <n v="805"/>
    <n v="285"/>
    <n v="591"/>
    <n v="186"/>
    <n v="25"/>
    <n v="141"/>
    <n v="88"/>
    <n v="111"/>
    <n v="77"/>
    <n v="29"/>
    <n v="10"/>
    <n v="1"/>
    <n v="1342"/>
    <n v="836"/>
    <n v="515"/>
    <n v="132"/>
    <n v="11"/>
    <n v="4"/>
    <n v="157"/>
    <n v="29"/>
    <n v="13"/>
    <n v="15392"/>
    <n v="223"/>
    <n v="1175"/>
    <n v="112"/>
    <n v="4"/>
    <n v="2"/>
    <n v="104851"/>
  </r>
  <r>
    <n v="106190529"/>
    <x v="136"/>
    <x v="17"/>
    <s v="300 WEST HUNTINGTON DRIVE"/>
    <s v="ARCADIA"/>
    <s v="91007"/>
    <x v="1"/>
    <x v="1"/>
    <s v="District 22"/>
    <s v="District 49"/>
    <s v="ARCADIA CENTRAL AND NORTHEAST/BRADBURY/MONROVIA/SIERRA MADRE"/>
    <s v="Urban"/>
    <s v="NA"/>
    <x v="136"/>
    <n v="17202"/>
    <m/>
    <n v="585"/>
    <m/>
    <m/>
    <m/>
    <n v="10448"/>
    <n v="7339"/>
    <m/>
    <m/>
    <n v="111"/>
    <n v="1014"/>
    <n v="1855"/>
    <n v="1304"/>
    <n v="1981"/>
    <n v="2570"/>
    <n v="2907"/>
    <n v="4301"/>
    <m/>
    <n v="1744"/>
    <m/>
    <n v="4486"/>
    <n v="737"/>
    <n v="2370"/>
    <n v="6"/>
    <n v="3649"/>
    <n v="26"/>
    <n v="6513"/>
    <n v="6176"/>
    <n v="11610"/>
    <n v="1"/>
    <n v="2846"/>
    <n v="13218"/>
    <n v="1721"/>
    <n v="2"/>
    <n v="16498"/>
    <n v="1289"/>
    <m/>
    <n v="591"/>
    <n v="23"/>
    <n v="15361"/>
    <n v="72"/>
    <m/>
    <n v="20"/>
    <n v="1719"/>
    <m/>
    <m/>
    <n v="1"/>
    <n v="500"/>
    <n v="191"/>
    <n v="2"/>
    <n v="462"/>
    <n v="744"/>
    <n v="215"/>
    <n v="24"/>
    <n v="570"/>
    <n v="26"/>
    <n v="12547"/>
    <n v="2499"/>
    <n v="1"/>
    <n v="5"/>
    <n v="1"/>
    <m/>
    <m/>
    <m/>
    <n v="1374"/>
    <n v="8441"/>
    <m/>
    <n v="7128"/>
    <n v="652"/>
    <n v="116"/>
    <n v="39"/>
    <n v="8"/>
    <m/>
    <n v="29"/>
    <n v="14"/>
    <n v="222"/>
    <n v="901"/>
    <n v="2268"/>
    <n v="1802"/>
    <n v="43"/>
    <n v="691"/>
    <n v="17"/>
    <n v="886"/>
    <n v="1430"/>
    <n v="1365"/>
    <n v="159"/>
    <n v="1118"/>
    <n v="602"/>
    <n v="193"/>
    <n v="1229"/>
    <n v="325"/>
    <n v="946"/>
    <n v="1835"/>
    <n v="1716"/>
    <n v="25"/>
    <n v="360"/>
    <n v="3180"/>
    <n v="1641"/>
    <n v="13"/>
    <n v="507"/>
    <n v="496"/>
    <n v="52"/>
    <n v="1385"/>
    <n v="187"/>
    <n v="6687"/>
    <n v="239"/>
    <n v="350"/>
    <n v="130"/>
    <n v="317"/>
    <n v="29"/>
    <n v="4"/>
    <n v="155"/>
    <n v="312"/>
    <n v="69"/>
    <n v="1674"/>
    <m/>
    <m/>
    <m/>
    <n v="770"/>
    <n v="972"/>
    <n v="60"/>
    <n v="12"/>
    <n v="6"/>
    <m/>
    <n v="15"/>
    <n v="9"/>
    <n v="11"/>
    <n v="14986"/>
    <n v="159"/>
    <n v="704"/>
    <n v="80"/>
    <n v="2"/>
    <n v="1"/>
    <n v="77027"/>
  </r>
  <r>
    <n v="106190534"/>
    <x v="137"/>
    <x v="17"/>
    <s v="5900 WEST OLYMPIC BLVD"/>
    <s v="LOS ANGELES"/>
    <s v="90036"/>
    <x v="4"/>
    <x v="4"/>
    <s v="District 26"/>
    <s v="District 50"/>
    <s v="HANCOCK PARK/MID-CITY WEST/PARK LA BREA"/>
    <s v="Urban"/>
    <s v="NA"/>
    <x v="137"/>
    <n v="5345"/>
    <m/>
    <m/>
    <m/>
    <m/>
    <m/>
    <n v="2903"/>
    <n v="2441"/>
    <m/>
    <n v="1"/>
    <n v="16"/>
    <n v="253"/>
    <n v="353"/>
    <n v="473"/>
    <n v="926"/>
    <n v="1138"/>
    <n v="921"/>
    <n v="1265"/>
    <m/>
    <m/>
    <m/>
    <n v="339"/>
    <n v="2122"/>
    <n v="962"/>
    <n v="4"/>
    <n v="448"/>
    <n v="57"/>
    <n v="1413"/>
    <n v="551"/>
    <n v="4794"/>
    <m/>
    <n v="404"/>
    <n v="4940"/>
    <m/>
    <n v="1"/>
    <n v="5104"/>
    <n v="241"/>
    <m/>
    <n v="106"/>
    <m/>
    <n v="3881"/>
    <m/>
    <n v="79"/>
    <n v="1274"/>
    <m/>
    <n v="4"/>
    <n v="1"/>
    <m/>
    <n v="105"/>
    <n v="300"/>
    <n v="206"/>
    <n v="195"/>
    <n v="660"/>
    <n v="38"/>
    <n v="24"/>
    <n v="41"/>
    <n v="93"/>
    <n v="2172"/>
    <n v="1511"/>
    <m/>
    <m/>
    <m/>
    <m/>
    <m/>
    <m/>
    <n v="1484"/>
    <n v="3169"/>
    <n v="20"/>
    <n v="331"/>
    <n v="280"/>
    <n v="61"/>
    <m/>
    <m/>
    <m/>
    <m/>
    <n v="3"/>
    <n v="101"/>
    <n v="110"/>
    <n v="717"/>
    <n v="643"/>
    <n v="13"/>
    <n v="280"/>
    <n v="5"/>
    <n v="382"/>
    <n v="981"/>
    <n v="323"/>
    <n v="73"/>
    <n v="415"/>
    <n v="228"/>
    <n v="5"/>
    <n v="540"/>
    <n v="210"/>
    <n v="301"/>
    <n v="15"/>
    <m/>
    <m/>
    <n v="129"/>
    <n v="847"/>
    <n v="432"/>
    <n v="2"/>
    <n v="27"/>
    <n v="121"/>
    <n v="2"/>
    <n v="363"/>
    <n v="24"/>
    <n v="2877"/>
    <n v="84"/>
    <n v="161"/>
    <n v="28"/>
    <n v="79"/>
    <m/>
    <n v="3"/>
    <n v="144"/>
    <n v="14"/>
    <n v="1"/>
    <n v="7"/>
    <m/>
    <m/>
    <m/>
    <n v="206"/>
    <n v="224"/>
    <n v="85"/>
    <n v="10"/>
    <n v="1"/>
    <m/>
    <m/>
    <m/>
    <n v="5"/>
    <n v="4492"/>
    <n v="95"/>
    <n v="212"/>
    <n v="11"/>
    <n v="4"/>
    <m/>
    <n v="27325"/>
  </r>
  <r>
    <n v="106190541"/>
    <x v="138"/>
    <x v="17"/>
    <s v="323 SOUTH HELIOTROPE AVENUE"/>
    <s v="MONROVIA"/>
    <s v="91016"/>
    <x v="4"/>
    <x v="5"/>
    <s v="District 25"/>
    <s v="District 41"/>
    <s v="ARCADIA CENTRAL AND NORTHEAST/BRADBURY/MONROVIA/SIERRA MADRE"/>
    <s v="Urban"/>
    <s v="NA"/>
    <x v="138"/>
    <n v="634"/>
    <m/>
    <m/>
    <m/>
    <m/>
    <m/>
    <n v="281"/>
    <n v="353"/>
    <m/>
    <m/>
    <m/>
    <n v="9"/>
    <n v="33"/>
    <n v="63"/>
    <n v="105"/>
    <n v="128"/>
    <n v="119"/>
    <n v="177"/>
    <m/>
    <m/>
    <m/>
    <n v="103"/>
    <n v="60"/>
    <n v="214"/>
    <n v="1"/>
    <n v="11"/>
    <n v="21"/>
    <n v="224"/>
    <n v="634"/>
    <m/>
    <m/>
    <n v="209"/>
    <n v="425"/>
    <m/>
    <m/>
    <n v="614"/>
    <n v="20"/>
    <m/>
    <n v="422"/>
    <m/>
    <n v="211"/>
    <m/>
    <m/>
    <n v="1"/>
    <m/>
    <m/>
    <m/>
    <m/>
    <n v="14"/>
    <n v="1"/>
    <m/>
    <n v="72"/>
    <n v="55"/>
    <n v="3"/>
    <m/>
    <n v="5"/>
    <m/>
    <n v="213"/>
    <n v="271"/>
    <m/>
    <m/>
    <m/>
    <m/>
    <m/>
    <m/>
    <m/>
    <n v="423"/>
    <n v="31"/>
    <n v="33"/>
    <m/>
    <n v="147"/>
    <m/>
    <m/>
    <m/>
    <m/>
    <m/>
    <m/>
    <m/>
    <n v="9"/>
    <n v="18"/>
    <m/>
    <n v="7"/>
    <m/>
    <n v="17"/>
    <n v="175"/>
    <n v="14"/>
    <m/>
    <n v="221"/>
    <n v="2"/>
    <n v="1"/>
    <n v="147"/>
    <n v="22"/>
    <n v="1"/>
    <m/>
    <m/>
    <m/>
    <n v="39"/>
    <n v="73"/>
    <n v="27"/>
    <m/>
    <m/>
    <n v="10"/>
    <m/>
    <n v="206"/>
    <n v="5"/>
    <n v="224"/>
    <n v="11"/>
    <n v="29"/>
    <m/>
    <n v="10"/>
    <m/>
    <m/>
    <m/>
    <m/>
    <m/>
    <m/>
    <m/>
    <m/>
    <m/>
    <n v="28"/>
    <m/>
    <n v="2"/>
    <m/>
    <m/>
    <m/>
    <n v="1"/>
    <m/>
    <m/>
    <n v="540"/>
    <m/>
    <n v="63"/>
    <m/>
    <m/>
    <m/>
    <n v="12063"/>
  </r>
  <r>
    <n v="106190547"/>
    <x v="139"/>
    <x v="17"/>
    <s v="900 SOUTH ATLANTIC BOULEVARD"/>
    <s v="MONTEREY PARK"/>
    <s v="91754"/>
    <x v="5"/>
    <x v="0"/>
    <s v="District 22"/>
    <s v="District 49"/>
    <s v="MONTEBELLO NORTH/MONTEREY PARK/SOUTH SAN GABRIEL"/>
    <s v="Urban"/>
    <s v="NA"/>
    <x v="139"/>
    <n v="7329"/>
    <m/>
    <m/>
    <m/>
    <m/>
    <m/>
    <n v="4741"/>
    <n v="2585"/>
    <n v="3"/>
    <m/>
    <n v="191"/>
    <n v="1072"/>
    <n v="1077"/>
    <n v="599"/>
    <n v="737"/>
    <n v="733"/>
    <n v="518"/>
    <n v="703"/>
    <m/>
    <n v="1614"/>
    <n v="85"/>
    <n v="1469"/>
    <n v="161"/>
    <n v="5399"/>
    <m/>
    <n v="14"/>
    <n v="1"/>
    <n v="285"/>
    <n v="4618"/>
    <n v="2711"/>
    <m/>
    <n v="1264"/>
    <n v="4474"/>
    <n v="1591"/>
    <m/>
    <n v="7269"/>
    <n v="60"/>
    <m/>
    <n v="144"/>
    <m/>
    <n v="4986"/>
    <m/>
    <m/>
    <n v="41"/>
    <n v="1591"/>
    <n v="567"/>
    <m/>
    <m/>
    <n v="192"/>
    <n v="217"/>
    <n v="1"/>
    <n v="57"/>
    <n v="478"/>
    <n v="39"/>
    <n v="8"/>
    <n v="6"/>
    <m/>
    <n v="6022"/>
    <n v="299"/>
    <m/>
    <n v="6"/>
    <m/>
    <n v="4"/>
    <m/>
    <m/>
    <n v="4139"/>
    <n v="1415"/>
    <n v="16"/>
    <n v="388"/>
    <n v="1342"/>
    <n v="7"/>
    <n v="6"/>
    <n v="2"/>
    <m/>
    <n v="14"/>
    <n v="2"/>
    <n v="129"/>
    <n v="224"/>
    <n v="472"/>
    <n v="835"/>
    <n v="7"/>
    <n v="241"/>
    <n v="5"/>
    <n v="338"/>
    <n v="230"/>
    <n v="229"/>
    <n v="30"/>
    <n v="151"/>
    <n v="104"/>
    <n v="12"/>
    <n v="375"/>
    <n v="168"/>
    <n v="462"/>
    <n v="1706"/>
    <n v="1591"/>
    <n v="18"/>
    <n v="87"/>
    <n v="589"/>
    <n v="631"/>
    <n v="1"/>
    <n v="158"/>
    <n v="158"/>
    <n v="10"/>
    <n v="149"/>
    <n v="12"/>
    <n v="3538"/>
    <n v="52"/>
    <n v="83"/>
    <n v="48"/>
    <n v="82"/>
    <n v="19"/>
    <n v="1"/>
    <n v="16"/>
    <n v="75"/>
    <n v="5"/>
    <n v="1614"/>
    <m/>
    <n v="1"/>
    <m/>
    <n v="174"/>
    <n v="113"/>
    <n v="16"/>
    <n v="3"/>
    <n v="1"/>
    <m/>
    <n v="4"/>
    <n v="2"/>
    <n v="3"/>
    <n v="6872"/>
    <n v="38"/>
    <n v="91"/>
    <n v="12"/>
    <m/>
    <m/>
    <n v="23469"/>
  </r>
  <r>
    <n v="106190552"/>
    <x v="140"/>
    <x v="17"/>
    <s v="23388 MULHOLLAND DRIVE"/>
    <s v="WOODLAND HILLS"/>
    <s v="91364"/>
    <x v="1"/>
    <x v="0"/>
    <s v="District 27"/>
    <s v="District 45"/>
    <s v="ENCINO/TARZANA/WARNER CENTER/WOODLAND HILLS"/>
    <s v="Urban"/>
    <s v="NA"/>
    <x v="140"/>
    <n v="4"/>
    <n v="18"/>
    <m/>
    <m/>
    <n v="85"/>
    <m/>
    <n v="49"/>
    <n v="58"/>
    <m/>
    <m/>
    <m/>
    <m/>
    <m/>
    <m/>
    <n v="9"/>
    <n v="28"/>
    <n v="35"/>
    <n v="35"/>
    <m/>
    <m/>
    <m/>
    <n v="2"/>
    <n v="4"/>
    <n v="4"/>
    <m/>
    <m/>
    <n v="3"/>
    <n v="94"/>
    <n v="107"/>
    <m/>
    <m/>
    <n v="28"/>
    <n v="79"/>
    <m/>
    <m/>
    <n v="78"/>
    <n v="29"/>
    <m/>
    <n v="10"/>
    <m/>
    <n v="73"/>
    <m/>
    <n v="18"/>
    <n v="6"/>
    <m/>
    <m/>
    <m/>
    <m/>
    <n v="11"/>
    <n v="1"/>
    <m/>
    <n v="16"/>
    <m/>
    <m/>
    <m/>
    <m/>
    <n v="3"/>
    <n v="71"/>
    <n v="4"/>
    <m/>
    <n v="1"/>
    <m/>
    <m/>
    <m/>
    <m/>
    <n v="1"/>
    <n v="95"/>
    <n v="10"/>
    <n v="1"/>
    <m/>
    <m/>
    <m/>
    <m/>
    <m/>
    <m/>
    <m/>
    <m/>
    <n v="1"/>
    <n v="3"/>
    <m/>
    <m/>
    <m/>
    <m/>
    <n v="1"/>
    <m/>
    <m/>
    <n v="87"/>
    <n v="1"/>
    <n v="13"/>
    <m/>
    <m/>
    <m/>
    <n v="1"/>
    <m/>
    <m/>
    <m/>
    <m/>
    <m/>
    <m/>
    <m/>
    <m/>
    <m/>
    <m/>
    <m/>
    <m/>
    <n v="107"/>
    <m/>
    <m/>
    <m/>
    <m/>
    <m/>
    <m/>
    <m/>
    <m/>
    <m/>
    <m/>
    <m/>
    <m/>
    <m/>
    <m/>
    <m/>
    <m/>
    <m/>
    <m/>
    <m/>
    <m/>
    <m/>
    <m/>
    <n v="103"/>
    <m/>
    <n v="4"/>
    <m/>
    <m/>
    <m/>
    <n v="16029"/>
  </r>
  <r>
    <n v="106190555"/>
    <x v="141"/>
    <x v="17"/>
    <s v="8700 BEVERLY BOULEVARD"/>
    <s v="LOS ANGELES"/>
    <s v="90048"/>
    <x v="1"/>
    <x v="6"/>
    <s v="District 26"/>
    <s v="District 50"/>
    <s v="HOLLYWOOD HILLS/HOLLYWOOD WEST/MOUNT OLYMPUS/WEST HOLLYWOOD"/>
    <s v="Urban"/>
    <s v="Teaching"/>
    <x v="141"/>
    <n v="54930"/>
    <m/>
    <n v="440"/>
    <m/>
    <m/>
    <m/>
    <n v="31115"/>
    <n v="24248"/>
    <n v="7"/>
    <m/>
    <n v="721"/>
    <n v="3805"/>
    <n v="8136"/>
    <n v="5037"/>
    <n v="6428"/>
    <n v="8380"/>
    <n v="7209"/>
    <n v="8041"/>
    <n v="9"/>
    <n v="7077"/>
    <n v="527"/>
    <n v="4145"/>
    <n v="7761"/>
    <n v="8018"/>
    <n v="80"/>
    <n v="2740"/>
    <n v="398"/>
    <n v="32228"/>
    <n v="29903"/>
    <n v="25467"/>
    <m/>
    <n v="11581"/>
    <n v="37054"/>
    <n v="6735"/>
    <m/>
    <n v="53697"/>
    <n v="1673"/>
    <m/>
    <n v="2469"/>
    <n v="13"/>
    <n v="45926"/>
    <n v="33"/>
    <n v="13"/>
    <n v="148"/>
    <n v="6736"/>
    <n v="13"/>
    <m/>
    <n v="19"/>
    <n v="380"/>
    <n v="457"/>
    <n v="2"/>
    <n v="1160"/>
    <n v="11700"/>
    <n v="328"/>
    <n v="79"/>
    <n v="878"/>
    <n v="43"/>
    <n v="35806"/>
    <n v="4416"/>
    <m/>
    <n v="121"/>
    <m/>
    <m/>
    <m/>
    <m/>
    <n v="6818"/>
    <n v="22017"/>
    <n v="5"/>
    <n v="25348"/>
    <n v="575"/>
    <n v="387"/>
    <n v="219"/>
    <m/>
    <m/>
    <n v="1"/>
    <n v="216"/>
    <n v="550"/>
    <n v="3485"/>
    <n v="7528"/>
    <n v="5198"/>
    <n v="60"/>
    <n v="1552"/>
    <n v="31"/>
    <n v="1903"/>
    <n v="3756"/>
    <n v="5066"/>
    <n v="349"/>
    <n v="4838"/>
    <n v="1580"/>
    <n v="884"/>
    <n v="2071"/>
    <n v="892"/>
    <n v="1373"/>
    <n v="7173"/>
    <n v="6741"/>
    <n v="124"/>
    <n v="3294"/>
    <n v="6643"/>
    <n v="5209"/>
    <n v="47"/>
    <n v="760"/>
    <n v="1895"/>
    <n v="304"/>
    <n v="6218"/>
    <n v="1742"/>
    <n v="15704"/>
    <n v="914"/>
    <n v="1547"/>
    <n v="1033"/>
    <n v="1156"/>
    <n v="178"/>
    <n v="18"/>
    <n v="616"/>
    <n v="1791"/>
    <n v="406"/>
    <n v="5849"/>
    <n v="28"/>
    <n v="11"/>
    <n v="7"/>
    <n v="4484"/>
    <n v="2244"/>
    <n v="747"/>
    <n v="174"/>
    <n v="25"/>
    <n v="1"/>
    <n v="379"/>
    <n v="29"/>
    <n v="28"/>
    <n v="43711"/>
    <n v="468"/>
    <n v="2874"/>
    <n v="189"/>
    <n v="10"/>
    <n v="7"/>
    <n v="271227"/>
  </r>
  <r>
    <n v="106190568"/>
    <x v="142"/>
    <x v="17"/>
    <s v="18300 ROSCOE BOULEVARD"/>
    <s v="NORTHRIDGE"/>
    <s v="91325"/>
    <x v="1"/>
    <x v="1"/>
    <s v="District 27"/>
    <s v="District 45"/>
    <s v="NORTHRIDGE SOUTH/RESEDA NORTH"/>
    <s v="Urban"/>
    <s v="NA"/>
    <x v="142"/>
    <n v="13137"/>
    <m/>
    <n v="240"/>
    <m/>
    <n v="1543"/>
    <m/>
    <n v="7924"/>
    <n v="6991"/>
    <n v="5"/>
    <m/>
    <n v="915"/>
    <n v="1279"/>
    <n v="1396"/>
    <n v="1252"/>
    <n v="1765"/>
    <n v="2267"/>
    <n v="1943"/>
    <n v="2432"/>
    <m/>
    <n v="1234"/>
    <n v="437"/>
    <n v="1042"/>
    <n v="755"/>
    <n v="4650"/>
    <n v="19"/>
    <n v="1345"/>
    <n v="372"/>
    <n v="6737"/>
    <n v="4733"/>
    <n v="10186"/>
    <n v="1"/>
    <n v="1895"/>
    <n v="12030"/>
    <n v="994"/>
    <n v="1"/>
    <n v="14582"/>
    <n v="334"/>
    <n v="4"/>
    <n v="394"/>
    <n v="4"/>
    <n v="12990"/>
    <n v="70"/>
    <n v="187"/>
    <n v="250"/>
    <n v="997"/>
    <n v="27"/>
    <m/>
    <n v="1"/>
    <n v="356"/>
    <n v="229"/>
    <m/>
    <n v="313"/>
    <n v="1496"/>
    <n v="160"/>
    <n v="38"/>
    <n v="137"/>
    <n v="210"/>
    <n v="10001"/>
    <n v="1803"/>
    <n v="5"/>
    <n v="154"/>
    <m/>
    <n v="8"/>
    <n v="10"/>
    <m/>
    <n v="4398"/>
    <n v="6014"/>
    <m/>
    <n v="3999"/>
    <n v="216"/>
    <n v="167"/>
    <n v="117"/>
    <n v="9"/>
    <m/>
    <m/>
    <n v="19"/>
    <n v="121"/>
    <n v="331"/>
    <n v="2202"/>
    <n v="1379"/>
    <n v="16"/>
    <n v="423"/>
    <n v="9"/>
    <n v="565"/>
    <n v="1384"/>
    <n v="1611"/>
    <n v="1699"/>
    <n v="958"/>
    <n v="436"/>
    <n v="27"/>
    <n v="1017"/>
    <n v="204"/>
    <n v="341"/>
    <n v="1132"/>
    <n v="996"/>
    <n v="50"/>
    <n v="600"/>
    <n v="2667"/>
    <n v="1075"/>
    <n v="7"/>
    <n v="138"/>
    <n v="393"/>
    <n v="21"/>
    <n v="1432"/>
    <n v="181"/>
    <n v="6302"/>
    <n v="227"/>
    <n v="365"/>
    <n v="78"/>
    <n v="162"/>
    <n v="6"/>
    <n v="4"/>
    <n v="159"/>
    <n v="132"/>
    <n v="16"/>
    <n v="945"/>
    <n v="8"/>
    <m/>
    <n v="2"/>
    <n v="355"/>
    <n v="808"/>
    <n v="444"/>
    <n v="69"/>
    <n v="49"/>
    <n v="2"/>
    <n v="23"/>
    <n v="13"/>
    <n v="6"/>
    <n v="12333"/>
    <n v="103"/>
    <n v="620"/>
    <n v="82"/>
    <n v="9"/>
    <n v="4"/>
    <n v="65664"/>
  </r>
  <r>
    <n v="106190570"/>
    <x v="143"/>
    <x v="17"/>
    <s v="13222 BLOOMFIELD AVENUE"/>
    <s v="NORWALK"/>
    <s v="90650"/>
    <x v="2"/>
    <x v="3"/>
    <s v="District 32"/>
    <s v="District 57"/>
    <s v="NORWALK/STUDEBAKER"/>
    <s v="Urban"/>
    <s v="NA"/>
    <x v="143"/>
    <n v="2820"/>
    <m/>
    <m/>
    <m/>
    <m/>
    <m/>
    <n v="1295"/>
    <n v="1525"/>
    <m/>
    <m/>
    <n v="19"/>
    <n v="144"/>
    <n v="239"/>
    <n v="315"/>
    <n v="644"/>
    <n v="622"/>
    <n v="438"/>
    <n v="399"/>
    <m/>
    <m/>
    <m/>
    <n v="196"/>
    <n v="465"/>
    <n v="1265"/>
    <n v="3"/>
    <n v="74"/>
    <n v="26"/>
    <n v="791"/>
    <n v="740"/>
    <n v="2080"/>
    <m/>
    <n v="427"/>
    <n v="2393"/>
    <m/>
    <m/>
    <n v="2667"/>
    <n v="153"/>
    <m/>
    <n v="510"/>
    <m/>
    <n v="1529"/>
    <n v="74"/>
    <n v="24"/>
    <n v="677"/>
    <m/>
    <m/>
    <n v="6"/>
    <m/>
    <n v="221"/>
    <n v="179"/>
    <m/>
    <n v="51"/>
    <n v="29"/>
    <n v="5"/>
    <n v="29"/>
    <n v="8"/>
    <n v="44"/>
    <n v="1201"/>
    <n v="1039"/>
    <n v="1"/>
    <n v="13"/>
    <m/>
    <m/>
    <m/>
    <m/>
    <n v="1293"/>
    <n v="1365"/>
    <m/>
    <n v="101"/>
    <n v="22"/>
    <n v="1"/>
    <n v="38"/>
    <m/>
    <m/>
    <m/>
    <m/>
    <n v="28"/>
    <n v="49"/>
    <n v="269"/>
    <n v="422"/>
    <n v="7"/>
    <n v="132"/>
    <n v="1"/>
    <n v="217"/>
    <n v="636"/>
    <n v="194"/>
    <n v="31"/>
    <n v="86"/>
    <n v="224"/>
    <n v="9"/>
    <n v="223"/>
    <n v="137"/>
    <n v="147"/>
    <n v="8"/>
    <m/>
    <m/>
    <n v="48"/>
    <n v="206"/>
    <n v="350"/>
    <n v="1"/>
    <n v="22"/>
    <n v="76"/>
    <n v="2"/>
    <n v="104"/>
    <n v="3"/>
    <n v="1822"/>
    <n v="34"/>
    <n v="55"/>
    <n v="12"/>
    <n v="69"/>
    <m/>
    <m/>
    <n v="5"/>
    <n v="6"/>
    <n v="2"/>
    <n v="3"/>
    <m/>
    <m/>
    <m/>
    <n v="91"/>
    <n v="100"/>
    <n v="7"/>
    <n v="4"/>
    <n v="2"/>
    <m/>
    <n v="4"/>
    <n v="2"/>
    <m/>
    <n v="2521"/>
    <n v="19"/>
    <n v="66"/>
    <n v="2"/>
    <n v="2"/>
    <m/>
    <n v="15564"/>
  </r>
  <r>
    <n v="106190587"/>
    <x v="144"/>
    <x v="17"/>
    <s v="2776 PACIFIC AVENUE"/>
    <s v="LONG BEACH"/>
    <s v="90806"/>
    <x v="4"/>
    <x v="0"/>
    <s v="District 33"/>
    <s v="District 70"/>
    <s v="BIXBY KNOLLS/LONG BEACH CENTRAL"/>
    <s v="Urban"/>
    <s v="NA"/>
    <x v="144"/>
    <n v="2346"/>
    <m/>
    <m/>
    <m/>
    <n v="5922"/>
    <m/>
    <n v="3400"/>
    <n v="4865"/>
    <m/>
    <n v="3"/>
    <n v="116"/>
    <n v="1936"/>
    <n v="1650"/>
    <n v="1512"/>
    <n v="1461"/>
    <n v="853"/>
    <n v="364"/>
    <n v="338"/>
    <m/>
    <n v="38"/>
    <m/>
    <n v="605"/>
    <n v="2406"/>
    <n v="2366"/>
    <n v="37"/>
    <n v="55"/>
    <n v="103"/>
    <n v="2696"/>
    <n v="3453"/>
    <n v="4815"/>
    <m/>
    <n v="113"/>
    <n v="8115"/>
    <n v="38"/>
    <n v="2"/>
    <n v="8189"/>
    <n v="79"/>
    <m/>
    <n v="443"/>
    <m/>
    <n v="4086"/>
    <n v="159"/>
    <n v="193"/>
    <n v="562"/>
    <n v="38"/>
    <n v="2720"/>
    <n v="67"/>
    <m/>
    <n v="181"/>
    <n v="280"/>
    <m/>
    <n v="64"/>
    <n v="101"/>
    <n v="5"/>
    <n v="213"/>
    <n v="18"/>
    <n v="103"/>
    <n v="6547"/>
    <n v="723"/>
    <m/>
    <n v="2"/>
    <m/>
    <n v="31"/>
    <m/>
    <m/>
    <n v="6350"/>
    <n v="1635"/>
    <m/>
    <n v="179"/>
    <n v="83"/>
    <n v="2"/>
    <n v="19"/>
    <m/>
    <m/>
    <m/>
    <n v="3"/>
    <n v="46"/>
    <n v="61"/>
    <n v="279"/>
    <n v="296"/>
    <n v="4"/>
    <n v="187"/>
    <n v="1"/>
    <n v="144"/>
    <n v="302"/>
    <n v="216"/>
    <n v="5977"/>
    <n v="79"/>
    <n v="77"/>
    <n v="4"/>
    <n v="214"/>
    <n v="71"/>
    <n v="206"/>
    <n v="63"/>
    <n v="38"/>
    <m/>
    <n v="20"/>
    <n v="350"/>
    <n v="204"/>
    <m/>
    <n v="41"/>
    <n v="46"/>
    <n v="1"/>
    <n v="79"/>
    <n v="8"/>
    <n v="7280"/>
    <n v="69"/>
    <n v="44"/>
    <n v="3"/>
    <n v="80"/>
    <m/>
    <n v="2"/>
    <n v="2"/>
    <n v="3"/>
    <m/>
    <n v="36"/>
    <m/>
    <m/>
    <m/>
    <n v="101"/>
    <n v="115"/>
    <n v="14"/>
    <n v="28"/>
    <n v="62"/>
    <m/>
    <n v="1"/>
    <n v="2"/>
    <n v="4"/>
    <n v="6865"/>
    <n v="94"/>
    <n v="960"/>
    <n v="17"/>
    <n v="5"/>
    <m/>
    <n v="53640"/>
  </r>
  <r>
    <n v="106190630"/>
    <x v="145"/>
    <x v="17"/>
    <s v="1798 NORTH GAREY AVENUE"/>
    <s v="POMONA"/>
    <s v="91767"/>
    <x v="1"/>
    <x v="1"/>
    <s v="District 20"/>
    <s v="District 52"/>
    <s v="CLAREMONT/LA VERNE/POMONA NORTHWEST/SAN DIMAS"/>
    <s v="Urban"/>
    <s v="NA"/>
    <x v="145"/>
    <n v="28573"/>
    <m/>
    <m/>
    <m/>
    <m/>
    <m/>
    <n v="18133"/>
    <n v="10433"/>
    <n v="7"/>
    <m/>
    <n v="829"/>
    <n v="4816"/>
    <n v="3667"/>
    <n v="1526"/>
    <n v="2114"/>
    <n v="2371"/>
    <n v="2319"/>
    <n v="2793"/>
    <m/>
    <n v="7618"/>
    <n v="520"/>
    <n v="2709"/>
    <n v="1749"/>
    <n v="14471"/>
    <n v="24"/>
    <n v="2690"/>
    <m/>
    <n v="6930"/>
    <n v="16755"/>
    <n v="11818"/>
    <m/>
    <n v="2984"/>
    <n v="18447"/>
    <n v="7142"/>
    <m/>
    <n v="27409"/>
    <n v="1164"/>
    <m/>
    <n v="270"/>
    <n v="594"/>
    <n v="19866"/>
    <n v="207"/>
    <n v="23"/>
    <n v="484"/>
    <n v="7122"/>
    <m/>
    <n v="7"/>
    <m/>
    <n v="412"/>
    <n v="285"/>
    <n v="68"/>
    <n v="562"/>
    <n v="6"/>
    <n v="245"/>
    <n v="41"/>
    <n v="137"/>
    <n v="66"/>
    <n v="24303"/>
    <n v="1769"/>
    <m/>
    <n v="673"/>
    <m/>
    <n v="6"/>
    <m/>
    <m/>
    <n v="16338"/>
    <n v="6708"/>
    <n v="22"/>
    <n v="4104"/>
    <n v="1357"/>
    <n v="44"/>
    <m/>
    <m/>
    <m/>
    <m/>
    <n v="42"/>
    <n v="233"/>
    <n v="687"/>
    <n v="2809"/>
    <n v="1944"/>
    <n v="21"/>
    <n v="620"/>
    <n v="17"/>
    <n v="838"/>
    <n v="1727"/>
    <n v="1030"/>
    <n v="160"/>
    <n v="511"/>
    <n v="532"/>
    <n v="73"/>
    <n v="1405"/>
    <n v="306"/>
    <n v="590"/>
    <n v="7728"/>
    <n v="7099"/>
    <n v="201"/>
    <n v="601"/>
    <n v="4837"/>
    <n v="1921"/>
    <n v="3"/>
    <n v="344"/>
    <n v="597"/>
    <n v="30"/>
    <n v="719"/>
    <n v="306"/>
    <n v="10458"/>
    <n v="330"/>
    <n v="368"/>
    <n v="177"/>
    <n v="385"/>
    <n v="41"/>
    <n v="7"/>
    <n v="318"/>
    <n v="100"/>
    <n v="18"/>
    <n v="6993"/>
    <n v="7"/>
    <n v="13"/>
    <m/>
    <n v="424"/>
    <n v="721"/>
    <n v="99"/>
    <n v="24"/>
    <n v="8"/>
    <m/>
    <n v="14"/>
    <n v="6"/>
    <n v="22"/>
    <n v="26183"/>
    <n v="135"/>
    <n v="854"/>
    <n v="72"/>
    <n v="7"/>
    <n v="4"/>
    <n v="104468"/>
  </r>
  <r>
    <n v="106190631"/>
    <x v="146"/>
    <x v="17"/>
    <s v="12401 WASHINGTON BLVD."/>
    <s v="WHITTIER"/>
    <s v="90602"/>
    <x v="1"/>
    <x v="6"/>
    <s v="District 32"/>
    <s v="District 57"/>
    <s v="LA HABRA HEIGHTS/WHITTIER"/>
    <s v="Urban"/>
    <s v="NA"/>
    <x v="146"/>
    <n v="18708"/>
    <n v="621"/>
    <n v="200"/>
    <m/>
    <m/>
    <m/>
    <n v="11389"/>
    <n v="8140"/>
    <m/>
    <m/>
    <n v="224"/>
    <n v="1382"/>
    <n v="1930"/>
    <n v="1541"/>
    <n v="2176"/>
    <n v="2868"/>
    <n v="3066"/>
    <n v="4005"/>
    <m/>
    <n v="2232"/>
    <n v="105"/>
    <n v="1192"/>
    <n v="223"/>
    <n v="12096"/>
    <n v="19"/>
    <n v="72"/>
    <n v="11"/>
    <n v="5916"/>
    <n v="7985"/>
    <n v="11544"/>
    <m/>
    <n v="2958"/>
    <n v="14511"/>
    <n v="2059"/>
    <n v="1"/>
    <n v="18508"/>
    <n v="1021"/>
    <m/>
    <n v="1095"/>
    <n v="172"/>
    <n v="15058"/>
    <n v="69"/>
    <n v="272"/>
    <n v="528"/>
    <n v="2024"/>
    <n v="307"/>
    <n v="4"/>
    <m/>
    <n v="571"/>
    <n v="142"/>
    <n v="25"/>
    <n v="415"/>
    <n v="3903"/>
    <n v="417"/>
    <n v="27"/>
    <n v="183"/>
    <n v="55"/>
    <n v="11610"/>
    <n v="2175"/>
    <m/>
    <n v="4"/>
    <m/>
    <n v="2"/>
    <m/>
    <m/>
    <n v="3682"/>
    <n v="9516"/>
    <n v="7"/>
    <n v="5832"/>
    <n v="247"/>
    <n v="60"/>
    <n v="185"/>
    <m/>
    <m/>
    <m/>
    <n v="14"/>
    <n v="178"/>
    <n v="752"/>
    <n v="3083"/>
    <n v="2128"/>
    <n v="25"/>
    <n v="660"/>
    <n v="9"/>
    <n v="718"/>
    <n v="1736"/>
    <n v="1385"/>
    <n v="112"/>
    <n v="1175"/>
    <n v="523"/>
    <n v="289"/>
    <n v="1284"/>
    <n v="364"/>
    <n v="776"/>
    <n v="2170"/>
    <n v="2027"/>
    <n v="121"/>
    <n v="673"/>
    <n v="2539"/>
    <n v="1761"/>
    <n v="9"/>
    <n v="255"/>
    <n v="701"/>
    <n v="66"/>
    <n v="1468"/>
    <n v="295"/>
    <n v="7838"/>
    <n v="361"/>
    <n v="410"/>
    <n v="226"/>
    <n v="358"/>
    <n v="16"/>
    <n v="2"/>
    <n v="129"/>
    <n v="354"/>
    <n v="32"/>
    <n v="2002"/>
    <n v="31"/>
    <n v="3"/>
    <m/>
    <n v="1092"/>
    <n v="953"/>
    <n v="118"/>
    <n v="28"/>
    <n v="7"/>
    <m/>
    <n v="29"/>
    <n v="16"/>
    <n v="16"/>
    <n v="15678"/>
    <n v="183"/>
    <n v="1335"/>
    <n v="69"/>
    <n v="4"/>
    <n v="1"/>
    <n v="80365"/>
  </r>
  <r>
    <n v="106190636"/>
    <x v="147"/>
    <x v="17"/>
    <s v="1115 SOUTH SUNSET AVENUE"/>
    <s v="WEST COVINA"/>
    <s v="91790"/>
    <x v="1"/>
    <x v="1"/>
    <s v="District 22"/>
    <s v="District 48"/>
    <s v="VALINDA/WEST COVINA"/>
    <s v="Urban"/>
    <s v="NA"/>
    <x v="147"/>
    <n v="19677"/>
    <m/>
    <n v="208"/>
    <m/>
    <m/>
    <m/>
    <n v="12549"/>
    <n v="7333"/>
    <n v="3"/>
    <m/>
    <n v="574"/>
    <n v="3083"/>
    <n v="2532"/>
    <n v="1243"/>
    <n v="1762"/>
    <n v="2122"/>
    <n v="1696"/>
    <n v="2016"/>
    <m/>
    <n v="4565"/>
    <n v="292"/>
    <n v="2432"/>
    <n v="419"/>
    <n v="13917"/>
    <n v="20"/>
    <n v="259"/>
    <n v="36"/>
    <n v="2802"/>
    <n v="10714"/>
    <n v="9171"/>
    <m/>
    <n v="1665"/>
    <n v="13815"/>
    <n v="4315"/>
    <n v="90"/>
    <n v="19673"/>
    <n v="212"/>
    <m/>
    <n v="348"/>
    <n v="467"/>
    <n v="14654"/>
    <n v="62"/>
    <n v="23"/>
    <n v="61"/>
    <n v="4260"/>
    <n v="9"/>
    <n v="1"/>
    <m/>
    <n v="38"/>
    <n v="1334"/>
    <n v="738"/>
    <n v="274"/>
    <n v="74"/>
    <n v="1364"/>
    <n v="1"/>
    <m/>
    <n v="163"/>
    <n v="15732"/>
    <n v="155"/>
    <m/>
    <m/>
    <m/>
    <n v="6"/>
    <n v="6"/>
    <m/>
    <n v="10818"/>
    <n v="4629"/>
    <n v="2"/>
    <n v="3146"/>
    <n v="915"/>
    <n v="65"/>
    <n v="310"/>
    <m/>
    <m/>
    <m/>
    <n v="18"/>
    <n v="263"/>
    <n v="518"/>
    <n v="1475"/>
    <n v="1995"/>
    <n v="18"/>
    <n v="526"/>
    <n v="9"/>
    <n v="896"/>
    <n v="939"/>
    <n v="784"/>
    <n v="76"/>
    <n v="516"/>
    <n v="403"/>
    <n v="53"/>
    <n v="1151"/>
    <n v="316"/>
    <n v="784"/>
    <n v="4739"/>
    <n v="4259"/>
    <n v="147"/>
    <n v="296"/>
    <n v="5768"/>
    <n v="1672"/>
    <n v="6"/>
    <n v="282"/>
    <n v="482"/>
    <n v="25"/>
    <n v="634"/>
    <n v="136"/>
    <n v="5329"/>
    <n v="218"/>
    <n v="290"/>
    <n v="183"/>
    <n v="180"/>
    <n v="28"/>
    <n v="1"/>
    <n v="176"/>
    <n v="216"/>
    <n v="16"/>
    <n v="3946"/>
    <n v="1"/>
    <m/>
    <m/>
    <n v="456"/>
    <n v="435"/>
    <n v="74"/>
    <n v="24"/>
    <n v="5"/>
    <n v="1"/>
    <n v="18"/>
    <n v="9"/>
    <n v="6"/>
    <n v="18229"/>
    <n v="71"/>
    <n v="512"/>
    <n v="42"/>
    <n v="3"/>
    <m/>
    <n v="75161"/>
  </r>
  <r>
    <n v="106190661"/>
    <x v="148"/>
    <x v="17"/>
    <s v="1711 WEST TEMPLE STREET"/>
    <s v="LOS ANGELES"/>
    <s v="90026"/>
    <x v="2"/>
    <x v="0"/>
    <s v="District 24"/>
    <s v="District 51"/>
    <s v="BOYLE HEIGHTS NORTHWEST/CHINATOWN/DOWNTOWN NORTHWEST/LITTLE TOKYO/WESTLAKE"/>
    <s v="Urban"/>
    <s v="NA"/>
    <x v="148"/>
    <n v="2138"/>
    <m/>
    <m/>
    <m/>
    <n v="4877"/>
    <m/>
    <n v="2563"/>
    <n v="4452"/>
    <m/>
    <m/>
    <n v="38"/>
    <n v="765"/>
    <n v="1021"/>
    <n v="1111"/>
    <n v="1579"/>
    <n v="1274"/>
    <n v="772"/>
    <n v="455"/>
    <m/>
    <m/>
    <m/>
    <n v="417"/>
    <n v="1824"/>
    <n v="1957"/>
    <n v="26"/>
    <n v="237"/>
    <n v="13"/>
    <n v="2541"/>
    <n v="7015"/>
    <m/>
    <m/>
    <n v="176"/>
    <n v="6839"/>
    <m/>
    <m/>
    <n v="6914"/>
    <n v="101"/>
    <m/>
    <n v="293"/>
    <n v="5"/>
    <n v="1866"/>
    <n v="210"/>
    <n v="762"/>
    <n v="1869"/>
    <m/>
    <n v="2005"/>
    <n v="5"/>
    <m/>
    <n v="443"/>
    <n v="129"/>
    <n v="1"/>
    <n v="46"/>
    <n v="50"/>
    <n v="1"/>
    <n v="265"/>
    <n v="10"/>
    <n v="10"/>
    <n v="3985"/>
    <n v="2061"/>
    <m/>
    <n v="13"/>
    <m/>
    <n v="1"/>
    <m/>
    <m/>
    <n v="3094"/>
    <n v="3712"/>
    <m/>
    <n v="69"/>
    <n v="55"/>
    <n v="85"/>
    <m/>
    <m/>
    <m/>
    <m/>
    <n v="1"/>
    <n v="51"/>
    <n v="38"/>
    <n v="173"/>
    <n v="224"/>
    <n v="2"/>
    <n v="177"/>
    <n v="2"/>
    <n v="261"/>
    <n v="209"/>
    <n v="128"/>
    <n v="4880"/>
    <n v="152"/>
    <n v="55"/>
    <n v="6"/>
    <n v="324"/>
    <n v="149"/>
    <n v="183"/>
    <m/>
    <m/>
    <m/>
    <n v="48"/>
    <n v="5067"/>
    <n v="155"/>
    <m/>
    <n v="9"/>
    <n v="36"/>
    <n v="3"/>
    <n v="137"/>
    <n v="10"/>
    <n v="1373"/>
    <n v="8"/>
    <n v="68"/>
    <n v="21"/>
    <n v="68"/>
    <m/>
    <m/>
    <n v="1"/>
    <n v="11"/>
    <m/>
    <m/>
    <m/>
    <m/>
    <m/>
    <n v="78"/>
    <n v="74"/>
    <n v="5"/>
    <n v="4"/>
    <n v="5"/>
    <m/>
    <m/>
    <m/>
    <n v="4"/>
    <n v="6644"/>
    <n v="165"/>
    <n v="29"/>
    <n v="5"/>
    <n v="2"/>
    <m/>
    <n v="53892"/>
  </r>
  <r>
    <n v="106190673"/>
    <x v="149"/>
    <x v="17"/>
    <s v="1350 WEST COVINA BOULEVARD"/>
    <s v="SAN DIMAS"/>
    <s v="91773"/>
    <x v="4"/>
    <x v="0"/>
    <s v="District 25"/>
    <s v="District 41"/>
    <s v="CLAREMONT/LA VERNE/POMONA NORTHWEST/SAN DIMAS"/>
    <s v="Urban"/>
    <s v="NA"/>
    <x v="149"/>
    <n v="3519"/>
    <m/>
    <m/>
    <m/>
    <m/>
    <m/>
    <n v="2143"/>
    <n v="1375"/>
    <m/>
    <n v="1"/>
    <n v="28"/>
    <n v="223"/>
    <n v="365"/>
    <n v="220"/>
    <n v="348"/>
    <n v="557"/>
    <n v="583"/>
    <n v="777"/>
    <m/>
    <n v="418"/>
    <m/>
    <n v="452"/>
    <n v="147"/>
    <n v="1047"/>
    <n v="7"/>
    <n v="12"/>
    <n v="7"/>
    <n v="1847"/>
    <n v="1268"/>
    <n v="2251"/>
    <m/>
    <n v="698"/>
    <n v="2403"/>
    <n v="418"/>
    <m/>
    <n v="3412"/>
    <n v="107"/>
    <m/>
    <n v="5"/>
    <m/>
    <n v="2915"/>
    <n v="13"/>
    <n v="61"/>
    <n v="105"/>
    <n v="416"/>
    <m/>
    <n v="2"/>
    <n v="2"/>
    <n v="316"/>
    <n v="82"/>
    <n v="1"/>
    <n v="62"/>
    <n v="204"/>
    <n v="37"/>
    <n v="15"/>
    <n v="57"/>
    <n v="44"/>
    <n v="2126"/>
    <n v="571"/>
    <n v="1"/>
    <m/>
    <m/>
    <m/>
    <n v="3"/>
    <m/>
    <n v="30"/>
    <n v="1907"/>
    <n v="6"/>
    <n v="1350"/>
    <n v="191"/>
    <n v="11"/>
    <n v="24"/>
    <m/>
    <m/>
    <m/>
    <n v="3"/>
    <n v="27"/>
    <n v="77"/>
    <n v="287"/>
    <n v="414"/>
    <n v="5"/>
    <n v="80"/>
    <n v="3"/>
    <n v="230"/>
    <n v="479"/>
    <n v="235"/>
    <n v="40"/>
    <n v="259"/>
    <n v="78"/>
    <m/>
    <n v="229"/>
    <n v="56"/>
    <n v="132"/>
    <n v="467"/>
    <n v="418"/>
    <m/>
    <n v="35"/>
    <n v="788"/>
    <n v="306"/>
    <n v="2"/>
    <n v="41"/>
    <n v="94"/>
    <n v="2"/>
    <n v="276"/>
    <n v="12"/>
    <n v="1320"/>
    <n v="31"/>
    <n v="26"/>
    <n v="25"/>
    <n v="35"/>
    <n v="9"/>
    <n v="1"/>
    <n v="46"/>
    <n v="25"/>
    <n v="3"/>
    <n v="437"/>
    <m/>
    <n v="5"/>
    <m/>
    <n v="73"/>
    <n v="192"/>
    <n v="12"/>
    <m/>
    <n v="2"/>
    <m/>
    <n v="6"/>
    <m/>
    <n v="3"/>
    <n v="3116"/>
    <n v="21"/>
    <n v="85"/>
    <n v="9"/>
    <m/>
    <m/>
    <n v="11364"/>
  </r>
  <r>
    <n v="106190680"/>
    <x v="150"/>
    <x v="17"/>
    <s v="1300 WEST SEVENTH STREET"/>
    <s v="SAN PEDRO"/>
    <s v="90732"/>
    <x v="1"/>
    <x v="4"/>
    <s v="District 35"/>
    <s v="District 70"/>
    <s v="MIRALESTE/PALO VERDES ESTATES/PORTUGUESE BEND/RANCHO PALOS VERDES/ROLLING HILLS/SAN PEDRO WEST"/>
    <s v="Urban"/>
    <s v="NA"/>
    <x v="150"/>
    <n v="5224"/>
    <n v="683"/>
    <n v="333"/>
    <n v="327"/>
    <n v="446"/>
    <n v="1"/>
    <n v="3949"/>
    <n v="3065"/>
    <m/>
    <m/>
    <n v="90"/>
    <n v="721"/>
    <n v="662"/>
    <n v="699"/>
    <n v="1035"/>
    <n v="1114"/>
    <n v="895"/>
    <n v="1214"/>
    <m/>
    <n v="584"/>
    <m/>
    <n v="256"/>
    <n v="649"/>
    <n v="2719"/>
    <n v="2"/>
    <n v="537"/>
    <n v="69"/>
    <n v="2782"/>
    <n v="3326"/>
    <n v="3687"/>
    <n v="1"/>
    <n v="2226"/>
    <n v="4202"/>
    <n v="578"/>
    <n v="8"/>
    <n v="6784"/>
    <n v="230"/>
    <m/>
    <n v="1047"/>
    <n v="4"/>
    <n v="4886"/>
    <n v="100"/>
    <n v="36"/>
    <n v="303"/>
    <n v="577"/>
    <n v="44"/>
    <n v="16"/>
    <n v="1"/>
    <n v="385"/>
    <n v="100"/>
    <n v="2"/>
    <n v="161"/>
    <n v="696"/>
    <n v="142"/>
    <n v="75"/>
    <n v="56"/>
    <n v="27"/>
    <n v="4359"/>
    <n v="944"/>
    <n v="4"/>
    <n v="21"/>
    <n v="13"/>
    <n v="29"/>
    <m/>
    <m/>
    <n v="2251"/>
    <n v="3036"/>
    <n v="14"/>
    <n v="1228"/>
    <n v="408"/>
    <n v="14"/>
    <n v="52"/>
    <m/>
    <m/>
    <n v="11"/>
    <n v="4"/>
    <n v="70"/>
    <n v="189"/>
    <n v="752"/>
    <n v="654"/>
    <n v="4"/>
    <n v="211"/>
    <n v="4"/>
    <n v="303"/>
    <n v="613"/>
    <n v="500"/>
    <n v="935"/>
    <n v="215"/>
    <n v="237"/>
    <n v="67"/>
    <n v="632"/>
    <n v="206"/>
    <n v="199"/>
    <n v="635"/>
    <n v="579"/>
    <n v="5"/>
    <n v="125"/>
    <n v="1540"/>
    <n v="453"/>
    <n v="3"/>
    <n v="71"/>
    <n v="138"/>
    <n v="7"/>
    <n v="297"/>
    <n v="51"/>
    <n v="3278"/>
    <n v="76"/>
    <n v="108"/>
    <n v="98"/>
    <n v="130"/>
    <n v="3"/>
    <n v="1"/>
    <n v="29"/>
    <n v="22"/>
    <n v="7"/>
    <n v="576"/>
    <n v="1"/>
    <m/>
    <m/>
    <n v="165"/>
    <n v="400"/>
    <n v="60"/>
    <n v="15"/>
    <n v="17"/>
    <m/>
    <n v="13"/>
    <m/>
    <n v="6"/>
    <n v="5897"/>
    <n v="58"/>
    <n v="353"/>
    <n v="29"/>
    <n v="1"/>
    <m/>
    <n v="40362"/>
  </r>
  <r>
    <n v="106190681"/>
    <x v="151"/>
    <x v="17"/>
    <s v="6000 SAN VICENTE BOULEVARD"/>
    <s v="LOS ANGELES"/>
    <s v="90036"/>
    <x v="4"/>
    <x v="5"/>
    <s v="District 30"/>
    <s v="District 50"/>
    <s v="HANCOCK PARK/MID-CITY WEST/PARK LA BREA"/>
    <s v="Urban"/>
    <s v="NA"/>
    <x v="151"/>
    <n v="239"/>
    <m/>
    <m/>
    <m/>
    <m/>
    <m/>
    <n v="119"/>
    <n v="120"/>
    <m/>
    <m/>
    <m/>
    <n v="1"/>
    <n v="28"/>
    <n v="39"/>
    <n v="102"/>
    <n v="45"/>
    <n v="19"/>
    <n v="5"/>
    <m/>
    <m/>
    <m/>
    <n v="5"/>
    <n v="31"/>
    <n v="67"/>
    <m/>
    <n v="21"/>
    <m/>
    <n v="115"/>
    <n v="239"/>
    <m/>
    <m/>
    <n v="237"/>
    <n v="2"/>
    <m/>
    <m/>
    <n v="236"/>
    <n v="3"/>
    <m/>
    <m/>
    <m/>
    <n v="235"/>
    <m/>
    <n v="3"/>
    <n v="1"/>
    <m/>
    <m/>
    <m/>
    <m/>
    <n v="1"/>
    <m/>
    <m/>
    <m/>
    <m/>
    <m/>
    <m/>
    <m/>
    <m/>
    <n v="231"/>
    <n v="7"/>
    <m/>
    <m/>
    <m/>
    <m/>
    <m/>
    <m/>
    <m/>
    <n v="64"/>
    <n v="17"/>
    <n v="40"/>
    <n v="2"/>
    <n v="116"/>
    <m/>
    <m/>
    <m/>
    <m/>
    <m/>
    <m/>
    <m/>
    <m/>
    <m/>
    <m/>
    <m/>
    <m/>
    <m/>
    <m/>
    <n v="19"/>
    <m/>
    <n v="213"/>
    <n v="7"/>
    <m/>
    <m/>
    <m/>
    <m/>
    <m/>
    <m/>
    <m/>
    <m/>
    <m/>
    <m/>
    <m/>
    <m/>
    <m/>
    <m/>
    <n v="217"/>
    <n v="17"/>
    <n v="3"/>
    <m/>
    <n v="2"/>
    <m/>
    <m/>
    <m/>
    <m/>
    <m/>
    <m/>
    <m/>
    <m/>
    <m/>
    <m/>
    <m/>
    <m/>
    <m/>
    <n v="9"/>
    <m/>
    <m/>
    <m/>
    <m/>
    <m/>
    <m/>
    <n v="118"/>
    <n v="110"/>
    <n v="2"/>
    <m/>
    <m/>
    <m/>
    <n v="624"/>
  </r>
  <r>
    <n v="106190687"/>
    <x v="152"/>
    <x v="17"/>
    <s v="1250 16TH STREET"/>
    <s v="SANTA MONICA"/>
    <s v="90404"/>
    <x v="6"/>
    <x v="4"/>
    <s v="District 26"/>
    <s v="District 50"/>
    <s v="SANTA MONICA CENTRAL/SAWTELLE/WEST LOS ANGELES"/>
    <s v="Urban"/>
    <s v="NA"/>
    <x v="152"/>
    <n v="17457"/>
    <m/>
    <m/>
    <m/>
    <m/>
    <m/>
    <n v="9795"/>
    <n v="7662"/>
    <m/>
    <m/>
    <n v="616"/>
    <n v="899"/>
    <n v="2010"/>
    <n v="1352"/>
    <n v="1868"/>
    <n v="2564"/>
    <n v="2330"/>
    <n v="3318"/>
    <m/>
    <n v="1894"/>
    <n v="606"/>
    <n v="1703"/>
    <n v="1690"/>
    <n v="3096"/>
    <n v="46"/>
    <n v="1243"/>
    <n v="211"/>
    <n v="9468"/>
    <n v="8892"/>
    <n v="8565"/>
    <m/>
    <n v="3054"/>
    <n v="12880"/>
    <n v="1523"/>
    <m/>
    <n v="15764"/>
    <n v="1693"/>
    <m/>
    <n v="535"/>
    <n v="1"/>
    <n v="13788"/>
    <n v="5"/>
    <n v="4"/>
    <n v="364"/>
    <n v="1520"/>
    <n v="1240"/>
    <m/>
    <m/>
    <n v="389"/>
    <n v="182"/>
    <n v="6"/>
    <n v="308"/>
    <n v="3644"/>
    <n v="304"/>
    <n v="57"/>
    <n v="93"/>
    <n v="5"/>
    <n v="10326"/>
    <n v="2143"/>
    <m/>
    <m/>
    <m/>
    <m/>
    <m/>
    <m/>
    <n v="2330"/>
    <n v="7205"/>
    <n v="5"/>
    <n v="7017"/>
    <n v="761"/>
    <n v="40"/>
    <n v="99"/>
    <m/>
    <m/>
    <m/>
    <n v="76"/>
    <n v="328"/>
    <n v="1081"/>
    <n v="1593"/>
    <n v="1918"/>
    <n v="16"/>
    <n v="510"/>
    <n v="13"/>
    <n v="696"/>
    <n v="1839"/>
    <n v="1328"/>
    <n v="132"/>
    <n v="1620"/>
    <n v="413"/>
    <n v="619"/>
    <n v="1021"/>
    <n v="329"/>
    <n v="601"/>
    <n v="1607"/>
    <n v="1526"/>
    <n v="191"/>
    <n v="403"/>
    <n v="2688"/>
    <n v="1276"/>
    <n v="16"/>
    <n v="199"/>
    <n v="567"/>
    <n v="53"/>
    <n v="1942"/>
    <n v="344"/>
    <n v="6720"/>
    <n v="337"/>
    <n v="360"/>
    <n v="221"/>
    <n v="280"/>
    <n v="38"/>
    <n v="5"/>
    <n v="159"/>
    <n v="365"/>
    <n v="88"/>
    <n v="1382"/>
    <n v="14"/>
    <m/>
    <m/>
    <n v="1045"/>
    <n v="814"/>
    <n v="86"/>
    <n v="17"/>
    <n v="4"/>
    <n v="1"/>
    <n v="120"/>
    <n v="64"/>
    <n v="33"/>
    <n v="13317"/>
    <n v="202"/>
    <n v="1682"/>
    <n v="63"/>
    <n v="4"/>
    <n v="5"/>
    <n v="84503"/>
  </r>
  <r>
    <n v="106190696"/>
    <x v="153"/>
    <x v="17"/>
    <s v="9449 SAN FERNANDO ROAD"/>
    <s v="SUN VALLEY"/>
    <s v="91352"/>
    <x v="2"/>
    <x v="4"/>
    <s v="District 18"/>
    <s v="District 39"/>
    <s v="PACOIMA EAST/SUN VALLEY WEST"/>
    <s v="Urban"/>
    <s v="NA"/>
    <x v="153"/>
    <n v="2538"/>
    <n v="109"/>
    <m/>
    <m/>
    <n v="1764"/>
    <m/>
    <n v="2014"/>
    <n v="2397"/>
    <m/>
    <m/>
    <n v="70"/>
    <n v="725"/>
    <n v="742"/>
    <n v="692"/>
    <n v="890"/>
    <n v="501"/>
    <n v="236"/>
    <n v="279"/>
    <m/>
    <n v="270"/>
    <n v="6"/>
    <n v="161"/>
    <n v="777"/>
    <n v="2328"/>
    <m/>
    <n v="177"/>
    <m/>
    <n v="968"/>
    <n v="2083"/>
    <n v="2327"/>
    <n v="1"/>
    <n v="355"/>
    <n v="3792"/>
    <n v="262"/>
    <n v="2"/>
    <n v="4362"/>
    <n v="49"/>
    <m/>
    <n v="1202"/>
    <m/>
    <n v="2647"/>
    <n v="24"/>
    <n v="76"/>
    <n v="195"/>
    <n v="262"/>
    <n v="4"/>
    <m/>
    <n v="1"/>
    <n v="64"/>
    <n v="392"/>
    <n v="74"/>
    <n v="66"/>
    <n v="112"/>
    <m/>
    <n v="17"/>
    <m/>
    <n v="226"/>
    <n v="3443"/>
    <n v="5"/>
    <m/>
    <m/>
    <m/>
    <n v="12"/>
    <m/>
    <m/>
    <n v="3312"/>
    <n v="831"/>
    <n v="1"/>
    <n v="218"/>
    <n v="39"/>
    <n v="2"/>
    <m/>
    <m/>
    <n v="8"/>
    <m/>
    <m/>
    <n v="20"/>
    <n v="70"/>
    <n v="191"/>
    <n v="376"/>
    <n v="17"/>
    <n v="123"/>
    <n v="5"/>
    <n v="160"/>
    <n v="101"/>
    <n v="121"/>
    <n v="1852"/>
    <n v="71"/>
    <n v="71"/>
    <n v="2"/>
    <n v="327"/>
    <n v="91"/>
    <n v="251"/>
    <n v="297"/>
    <n v="262"/>
    <n v="3"/>
    <n v="3"/>
    <n v="227"/>
    <n v="147"/>
    <m/>
    <n v="66"/>
    <n v="71"/>
    <n v="1"/>
    <n v="35"/>
    <m/>
    <n v="3536"/>
    <n v="28"/>
    <n v="31"/>
    <n v="4"/>
    <n v="17"/>
    <m/>
    <m/>
    <n v="1"/>
    <m/>
    <n v="1"/>
    <n v="243"/>
    <m/>
    <m/>
    <m/>
    <n v="16"/>
    <n v="67"/>
    <n v="30"/>
    <n v="10"/>
    <n v="1"/>
    <n v="1"/>
    <m/>
    <m/>
    <n v="3"/>
    <n v="4173"/>
    <n v="18"/>
    <n v="81"/>
    <n v="10"/>
    <n v="1"/>
    <m/>
    <n v="59906"/>
  </r>
  <r>
    <n v="106190708"/>
    <x v="154"/>
    <x v="17"/>
    <s v="4929 VAN NUYS BOULEVARD"/>
    <s v="SHERMAN OAKS"/>
    <s v="91403"/>
    <x v="1"/>
    <x v="2"/>
    <s v="District 18"/>
    <s v="District 46"/>
    <s v="SHERMAN OAKS/STUDIO CITY/VALLEY VILLAGE"/>
    <s v="Urban"/>
    <s v="NA"/>
    <x v="154"/>
    <n v="5402"/>
    <n v="32"/>
    <m/>
    <m/>
    <n v="810"/>
    <m/>
    <n v="3243"/>
    <n v="3001"/>
    <m/>
    <m/>
    <n v="19"/>
    <n v="210"/>
    <n v="285"/>
    <n v="393"/>
    <n v="1022"/>
    <n v="1339"/>
    <n v="1222"/>
    <n v="1754"/>
    <m/>
    <m/>
    <m/>
    <n v="160"/>
    <n v="498"/>
    <n v="945"/>
    <n v="1"/>
    <n v="946"/>
    <n v="205"/>
    <n v="3489"/>
    <n v="910"/>
    <n v="5334"/>
    <m/>
    <n v="162"/>
    <n v="6082"/>
    <m/>
    <m/>
    <n v="6018"/>
    <n v="226"/>
    <m/>
    <n v="413"/>
    <m/>
    <n v="3783"/>
    <n v="57"/>
    <n v="412"/>
    <n v="1188"/>
    <m/>
    <n v="350"/>
    <n v="41"/>
    <m/>
    <n v="298"/>
    <n v="296"/>
    <m/>
    <n v="182"/>
    <n v="465"/>
    <n v="71"/>
    <n v="96"/>
    <n v="35"/>
    <n v="272"/>
    <n v="2662"/>
    <n v="1855"/>
    <m/>
    <n v="1"/>
    <m/>
    <n v="11"/>
    <m/>
    <m/>
    <n v="1499"/>
    <n v="4055"/>
    <n v="4"/>
    <n v="520"/>
    <n v="97"/>
    <n v="69"/>
    <m/>
    <m/>
    <m/>
    <m/>
    <m/>
    <n v="39"/>
    <n v="91"/>
    <n v="904"/>
    <n v="624"/>
    <n v="23"/>
    <n v="189"/>
    <n v="1"/>
    <n v="317"/>
    <n v="1150"/>
    <n v="511"/>
    <n v="901"/>
    <n v="362"/>
    <n v="344"/>
    <n v="7"/>
    <n v="477"/>
    <n v="192"/>
    <n v="106"/>
    <n v="6"/>
    <m/>
    <m/>
    <n v="90"/>
    <n v="976"/>
    <n v="348"/>
    <m/>
    <n v="6"/>
    <n v="137"/>
    <n v="4"/>
    <n v="415"/>
    <n v="12"/>
    <n v="3715"/>
    <n v="29"/>
    <n v="142"/>
    <n v="16"/>
    <n v="336"/>
    <n v="4"/>
    <n v="4"/>
    <n v="7"/>
    <m/>
    <n v="1"/>
    <n v="2"/>
    <m/>
    <m/>
    <m/>
    <n v="210"/>
    <n v="342"/>
    <n v="65"/>
    <n v="6"/>
    <n v="4"/>
    <n v="1"/>
    <n v="10"/>
    <m/>
    <n v="2"/>
    <n v="4939"/>
    <n v="216"/>
    <n v="428"/>
    <n v="19"/>
    <n v="2"/>
    <m/>
    <n v="31127"/>
  </r>
  <r>
    <n v="106190712"/>
    <x v="155"/>
    <x v="17"/>
    <s v="3160 GENEVA STREET"/>
    <s v="LOS ANGELES"/>
    <s v="90020"/>
    <x v="1"/>
    <x v="3"/>
    <s v="District 24"/>
    <s v="District 53"/>
    <s v="COUNTRY CLUB PARK/KOREATOWN/MID-CITY EAST"/>
    <s v="Urban"/>
    <s v="NA"/>
    <x v="155"/>
    <n v="18"/>
    <m/>
    <m/>
    <m/>
    <m/>
    <m/>
    <n v="7"/>
    <n v="11"/>
    <m/>
    <m/>
    <n v="7"/>
    <n v="1"/>
    <m/>
    <m/>
    <m/>
    <m/>
    <m/>
    <m/>
    <m/>
    <n v="3"/>
    <n v="7"/>
    <m/>
    <m/>
    <n v="12"/>
    <n v="1"/>
    <n v="1"/>
    <m/>
    <n v="4"/>
    <n v="18"/>
    <m/>
    <m/>
    <n v="18"/>
    <m/>
    <m/>
    <m/>
    <n v="18"/>
    <m/>
    <m/>
    <m/>
    <n v="1"/>
    <n v="17"/>
    <m/>
    <m/>
    <m/>
    <m/>
    <m/>
    <m/>
    <m/>
    <m/>
    <m/>
    <m/>
    <m/>
    <n v="2"/>
    <m/>
    <m/>
    <m/>
    <m/>
    <n v="16"/>
    <m/>
    <m/>
    <m/>
    <m/>
    <m/>
    <m/>
    <m/>
    <n v="3"/>
    <m/>
    <n v="12"/>
    <n v="2"/>
    <n v="1"/>
    <m/>
    <m/>
    <m/>
    <m/>
    <m/>
    <n v="7"/>
    <m/>
    <m/>
    <m/>
    <m/>
    <m/>
    <n v="1"/>
    <m/>
    <n v="1"/>
    <m/>
    <n v="5"/>
    <m/>
    <n v="2"/>
    <n v="1"/>
    <m/>
    <m/>
    <n v="1"/>
    <m/>
    <m/>
    <m/>
    <m/>
    <m/>
    <m/>
    <m/>
    <m/>
    <n v="1"/>
    <n v="4"/>
    <m/>
    <n v="5"/>
    <m/>
    <n v="4"/>
    <m/>
    <n v="2"/>
    <n v="1"/>
    <n v="1"/>
    <m/>
    <m/>
    <m/>
    <m/>
    <m/>
    <m/>
    <m/>
    <m/>
    <m/>
    <n v="2"/>
    <m/>
    <n v="1"/>
    <m/>
    <m/>
    <m/>
    <n v="1"/>
    <m/>
    <n v="2"/>
    <n v="11"/>
    <m/>
    <n v="1"/>
    <m/>
    <m/>
    <m/>
    <n v="42"/>
  </r>
  <r>
    <n v="106190754"/>
    <x v="156"/>
    <x v="17"/>
    <s v="3630 E. IMPERIAL HIGHWAY"/>
    <s v="LYNWOOD"/>
    <s v="90262"/>
    <x v="1"/>
    <x v="1"/>
    <s v="District 33"/>
    <s v="District 63"/>
    <s v="DOWNEY SOUTHWEST/LYNWOOD NORTH CENTRAL/SOUTH GATE EAST"/>
    <s v="Urban"/>
    <s v="NA"/>
    <x v="156"/>
    <n v="22845"/>
    <n v="295"/>
    <m/>
    <m/>
    <n v="2052"/>
    <m/>
    <n v="14802"/>
    <n v="10390"/>
    <m/>
    <m/>
    <n v="834"/>
    <n v="4687"/>
    <n v="3342"/>
    <n v="2166"/>
    <n v="2805"/>
    <n v="2630"/>
    <n v="1706"/>
    <n v="1645"/>
    <n v="1"/>
    <n v="5198"/>
    <n v="178"/>
    <n v="225"/>
    <n v="5196"/>
    <n v="17080"/>
    <n v="7"/>
    <n v="1080"/>
    <n v="327"/>
    <n v="1277"/>
    <n v="13434"/>
    <n v="11758"/>
    <m/>
    <n v="1383"/>
    <n v="18821"/>
    <n v="4988"/>
    <m/>
    <n v="24985"/>
    <n v="193"/>
    <n v="14"/>
    <n v="2130"/>
    <n v="3"/>
    <n v="17284"/>
    <n v="24"/>
    <n v="98"/>
    <n v="430"/>
    <n v="4980"/>
    <n v="219"/>
    <n v="24"/>
    <m/>
    <n v="893"/>
    <n v="617"/>
    <n v="18"/>
    <n v="372"/>
    <n v="1431"/>
    <n v="207"/>
    <n v="87"/>
    <n v="66"/>
    <n v="208"/>
    <n v="19701"/>
    <n v="1464"/>
    <m/>
    <n v="61"/>
    <n v="38"/>
    <n v="28"/>
    <n v="1"/>
    <m/>
    <n v="17118"/>
    <n v="5396"/>
    <n v="23"/>
    <n v="1575"/>
    <n v="1051"/>
    <n v="29"/>
    <m/>
    <m/>
    <m/>
    <m/>
    <n v="11"/>
    <n v="250"/>
    <n v="465"/>
    <n v="2272"/>
    <n v="1681"/>
    <n v="28"/>
    <n v="816"/>
    <n v="19"/>
    <n v="796"/>
    <n v="961"/>
    <n v="1927"/>
    <n v="2170"/>
    <n v="398"/>
    <n v="483"/>
    <n v="63"/>
    <n v="1173"/>
    <n v="334"/>
    <n v="829"/>
    <n v="5455"/>
    <n v="4985"/>
    <n v="76"/>
    <n v="434"/>
    <n v="7894"/>
    <n v="970"/>
    <n v="16"/>
    <n v="243"/>
    <n v="537"/>
    <n v="48"/>
    <n v="785"/>
    <n v="161"/>
    <n v="7755"/>
    <n v="213"/>
    <n v="454"/>
    <n v="121"/>
    <n v="441"/>
    <n v="16"/>
    <n v="12"/>
    <n v="76"/>
    <n v="90"/>
    <n v="42"/>
    <n v="4765"/>
    <n v="6"/>
    <n v="113"/>
    <m/>
    <n v="750"/>
    <n v="519"/>
    <n v="452"/>
    <n v="394"/>
    <n v="116"/>
    <n v="2"/>
    <n v="43"/>
    <n v="14"/>
    <n v="12"/>
    <n v="21674"/>
    <n v="136"/>
    <n v="983"/>
    <n v="88"/>
    <n v="9"/>
    <m/>
    <n v="110916"/>
  </r>
  <r>
    <n v="106190756"/>
    <x v="157"/>
    <x v="17"/>
    <s v="2121 SANTA MONICA BLVD."/>
    <s v="SANTA MONICA"/>
    <s v="90404"/>
    <x v="1"/>
    <x v="4"/>
    <s v="District 26"/>
    <s v="District 50"/>
    <s v="SANTA MONICA CENTRAL/SAWTELLE/WEST LOS ANGELES"/>
    <s v="Urban"/>
    <s v="NA"/>
    <x v="157"/>
    <n v="13974"/>
    <m/>
    <m/>
    <m/>
    <m/>
    <m/>
    <n v="8233"/>
    <n v="5739"/>
    <m/>
    <n v="2"/>
    <n v="47"/>
    <n v="528"/>
    <n v="1759"/>
    <n v="958"/>
    <n v="1416"/>
    <n v="2256"/>
    <n v="2378"/>
    <n v="2858"/>
    <m/>
    <n v="1772"/>
    <n v="2"/>
    <n v="698"/>
    <n v="595"/>
    <n v="1081"/>
    <n v="8"/>
    <n v="1086"/>
    <n v="579"/>
    <n v="9927"/>
    <n v="8150"/>
    <n v="5810"/>
    <n v="14"/>
    <n v="5914"/>
    <n v="6286"/>
    <n v="1770"/>
    <n v="4"/>
    <n v="13690"/>
    <n v="284"/>
    <m/>
    <n v="105"/>
    <n v="16"/>
    <n v="11692"/>
    <n v="24"/>
    <n v="37"/>
    <n v="328"/>
    <n v="1764"/>
    <n v="8"/>
    <m/>
    <m/>
    <n v="154"/>
    <n v="77"/>
    <n v="6"/>
    <n v="274"/>
    <n v="2168"/>
    <n v="113"/>
    <n v="14"/>
    <n v="34"/>
    <n v="12"/>
    <n v="9600"/>
    <n v="1513"/>
    <m/>
    <n v="8"/>
    <m/>
    <n v="1"/>
    <m/>
    <m/>
    <n v="538"/>
    <n v="6376"/>
    <m/>
    <n v="6535"/>
    <n v="400"/>
    <n v="92"/>
    <n v="33"/>
    <m/>
    <m/>
    <m/>
    <n v="42"/>
    <n v="88"/>
    <n v="1185"/>
    <n v="1323"/>
    <n v="1109"/>
    <n v="13"/>
    <n v="236"/>
    <n v="7"/>
    <n v="518"/>
    <n v="657"/>
    <n v="937"/>
    <n v="76"/>
    <n v="2557"/>
    <n v="260"/>
    <n v="121"/>
    <n v="711"/>
    <n v="210"/>
    <n v="332"/>
    <n v="1822"/>
    <n v="1769"/>
    <n v="1"/>
    <n v="435"/>
    <n v="1022"/>
    <n v="966"/>
    <n v="7"/>
    <n v="151"/>
    <n v="347"/>
    <n v="75"/>
    <n v="2818"/>
    <n v="316"/>
    <n v="4051"/>
    <n v="373"/>
    <n v="405"/>
    <n v="179"/>
    <n v="240"/>
    <n v="77"/>
    <n v="5"/>
    <n v="104"/>
    <n v="586"/>
    <n v="98"/>
    <n v="1715"/>
    <n v="4"/>
    <m/>
    <m/>
    <n v="632"/>
    <n v="615"/>
    <n v="55"/>
    <n v="4"/>
    <n v="1"/>
    <m/>
    <n v="83"/>
    <n v="11"/>
    <n v="4"/>
    <n v="11942"/>
    <n v="92"/>
    <n v="502"/>
    <n v="31"/>
    <n v="2"/>
    <m/>
    <n v="59771"/>
  </r>
  <r>
    <n v="106190758"/>
    <x v="158"/>
    <x v="17"/>
    <s v="501 S BUENA VISTA STREET"/>
    <s v="BURBANK"/>
    <s v="91505"/>
    <x v="1"/>
    <x v="1"/>
    <s v="District 25"/>
    <s v="District 43"/>
    <s v="BURBANK NORTH/NORTH HOLLYWOOD SOUTH"/>
    <s v="Urban"/>
    <s v="NA"/>
    <x v="158"/>
    <n v="18787"/>
    <n v="60"/>
    <n v="212"/>
    <n v="1"/>
    <m/>
    <m/>
    <n v="11086"/>
    <n v="7974"/>
    <m/>
    <m/>
    <n v="150"/>
    <n v="1557"/>
    <n v="2246"/>
    <n v="1611"/>
    <n v="2255"/>
    <n v="2838"/>
    <n v="2533"/>
    <n v="3284"/>
    <m/>
    <n v="2586"/>
    <m/>
    <n v="870"/>
    <n v="723"/>
    <n v="4901"/>
    <n v="10"/>
    <n v="1081"/>
    <n v="99"/>
    <n v="11376"/>
    <n v="8908"/>
    <n v="10149"/>
    <n v="3"/>
    <n v="4460"/>
    <n v="12115"/>
    <n v="2485"/>
    <m/>
    <n v="18571"/>
    <n v="489"/>
    <m/>
    <n v="471"/>
    <n v="18"/>
    <n v="15308"/>
    <n v="49"/>
    <n v="60"/>
    <n v="620"/>
    <n v="2488"/>
    <n v="42"/>
    <n v="4"/>
    <m/>
    <n v="240"/>
    <n v="169"/>
    <n v="4"/>
    <n v="534"/>
    <n v="1580"/>
    <n v="307"/>
    <n v="32"/>
    <n v="159"/>
    <n v="26"/>
    <n v="13840"/>
    <n v="2153"/>
    <m/>
    <n v="14"/>
    <m/>
    <n v="2"/>
    <m/>
    <m/>
    <n v="4857"/>
    <n v="7234"/>
    <n v="3"/>
    <n v="6261"/>
    <n v="511"/>
    <n v="99"/>
    <n v="94"/>
    <m/>
    <m/>
    <n v="1"/>
    <n v="18"/>
    <n v="214"/>
    <n v="1026"/>
    <n v="2623"/>
    <n v="1922"/>
    <n v="24"/>
    <n v="629"/>
    <n v="15"/>
    <n v="834"/>
    <n v="1428"/>
    <n v="1286"/>
    <n v="99"/>
    <n v="974"/>
    <n v="482"/>
    <n v="118"/>
    <n v="1147"/>
    <n v="316"/>
    <n v="703"/>
    <n v="2624"/>
    <n v="2488"/>
    <n v="90"/>
    <n v="640"/>
    <n v="2222"/>
    <n v="1993"/>
    <n v="13"/>
    <n v="341"/>
    <n v="542"/>
    <n v="77"/>
    <n v="1212"/>
    <n v="202"/>
    <n v="6945"/>
    <n v="347"/>
    <n v="340"/>
    <n v="311"/>
    <n v="590"/>
    <n v="27"/>
    <n v="4"/>
    <n v="188"/>
    <n v="579"/>
    <n v="32"/>
    <n v="2448"/>
    <n v="4"/>
    <n v="3"/>
    <m/>
    <n v="647"/>
    <n v="870"/>
    <n v="70"/>
    <n v="12"/>
    <n v="4"/>
    <m/>
    <n v="92"/>
    <n v="5"/>
    <n v="7"/>
    <n v="16635"/>
    <n v="152"/>
    <n v="506"/>
    <n v="59"/>
    <n v="1"/>
    <m/>
    <n v="81394"/>
  </r>
  <r>
    <n v="106190762"/>
    <x v="159"/>
    <x v="17"/>
    <s v="2131 WEST 3RD STREET"/>
    <s v="LOS ANGELES"/>
    <s v="90057"/>
    <x v="1"/>
    <x v="1"/>
    <s v="District 24"/>
    <s v="District 51"/>
    <s v="BOYLE HEIGHTS NORTHWEST/CHINATOWN/DOWNTOWN NORTHWEST/LITTLE TOKYO/WESTLAKE"/>
    <s v="Urban"/>
    <s v="NA"/>
    <x v="159"/>
    <n v="9641"/>
    <n v="568"/>
    <n v="442"/>
    <m/>
    <m/>
    <m/>
    <n v="5588"/>
    <n v="5063"/>
    <m/>
    <m/>
    <n v="18"/>
    <n v="248"/>
    <n v="411"/>
    <n v="722"/>
    <n v="1612"/>
    <n v="2197"/>
    <n v="2492"/>
    <n v="2949"/>
    <m/>
    <m/>
    <n v="2"/>
    <n v="3363"/>
    <n v="1338"/>
    <n v="3924"/>
    <n v="24"/>
    <n v="146"/>
    <n v="89"/>
    <n v="1767"/>
    <n v="4156"/>
    <n v="6495"/>
    <m/>
    <n v="3895"/>
    <n v="6752"/>
    <n v="1"/>
    <n v="3"/>
    <n v="10443"/>
    <n v="208"/>
    <m/>
    <n v="1204"/>
    <n v="80"/>
    <n v="8715"/>
    <n v="29"/>
    <n v="38"/>
    <n v="582"/>
    <m/>
    <n v="1"/>
    <n v="2"/>
    <m/>
    <n v="319"/>
    <n v="283"/>
    <n v="3"/>
    <n v="325"/>
    <n v="1147"/>
    <n v="116"/>
    <n v="2"/>
    <n v="323"/>
    <n v="22"/>
    <n v="5965"/>
    <n v="2113"/>
    <m/>
    <n v="31"/>
    <n v="1"/>
    <n v="1"/>
    <m/>
    <m/>
    <n v="808"/>
    <n v="5119"/>
    <n v="185"/>
    <n v="4469"/>
    <n v="27"/>
    <n v="40"/>
    <n v="3"/>
    <m/>
    <m/>
    <m/>
    <n v="17"/>
    <n v="171"/>
    <n v="669"/>
    <n v="1924"/>
    <n v="1119"/>
    <n v="50"/>
    <n v="514"/>
    <n v="7"/>
    <n v="469"/>
    <n v="1169"/>
    <n v="1276"/>
    <n v="45"/>
    <n v="873"/>
    <n v="355"/>
    <n v="410"/>
    <n v="852"/>
    <n v="184"/>
    <n v="544"/>
    <n v="3"/>
    <m/>
    <m/>
    <n v="301"/>
    <n v="2230"/>
    <n v="998"/>
    <n v="13"/>
    <n v="54"/>
    <n v="409"/>
    <n v="34"/>
    <n v="1064"/>
    <n v="227"/>
    <n v="4118"/>
    <n v="228"/>
    <n v="219"/>
    <n v="227"/>
    <n v="351"/>
    <n v="12"/>
    <n v="3"/>
    <n v="119"/>
    <n v="32"/>
    <n v="3"/>
    <m/>
    <n v="7"/>
    <n v="2"/>
    <m/>
    <n v="1286"/>
    <n v="467"/>
    <n v="45"/>
    <n v="18"/>
    <n v="2"/>
    <m/>
    <n v="28"/>
    <n v="4"/>
    <n v="7"/>
    <n v="8318"/>
    <n v="86"/>
    <n v="363"/>
    <n v="20"/>
    <n v="7"/>
    <m/>
    <n v="59982"/>
  </r>
  <r>
    <n v="106190766"/>
    <x v="160"/>
    <x v="17"/>
    <s v="13100 SOUTH STUDEBAKER ROAD"/>
    <s v="NORWALK"/>
    <s v="90650"/>
    <x v="4"/>
    <x v="0"/>
    <s v="District 32"/>
    <s v="District 57"/>
    <s v="NORWALK/STUDEBAKER"/>
    <s v="Urban"/>
    <s v="NA"/>
    <x v="160"/>
    <n v="3213"/>
    <m/>
    <m/>
    <m/>
    <m/>
    <m/>
    <n v="1591"/>
    <n v="1622"/>
    <m/>
    <m/>
    <n v="73"/>
    <n v="249"/>
    <n v="297"/>
    <n v="386"/>
    <n v="582"/>
    <n v="636"/>
    <n v="405"/>
    <n v="510"/>
    <m/>
    <n v="8"/>
    <n v="67"/>
    <n v="171"/>
    <n v="332"/>
    <n v="1748"/>
    <n v="1"/>
    <n v="96"/>
    <n v="4"/>
    <n v="861"/>
    <n v="216"/>
    <n v="2997"/>
    <m/>
    <n v="112"/>
    <n v="3101"/>
    <m/>
    <m/>
    <n v="3144"/>
    <n v="69"/>
    <m/>
    <n v="56"/>
    <m/>
    <n v="2638"/>
    <m/>
    <n v="91"/>
    <n v="425"/>
    <m/>
    <m/>
    <n v="3"/>
    <m/>
    <n v="208"/>
    <n v="229"/>
    <m/>
    <n v="93"/>
    <n v="116"/>
    <m/>
    <m/>
    <m/>
    <n v="84"/>
    <n v="1957"/>
    <n v="522"/>
    <m/>
    <m/>
    <m/>
    <n v="4"/>
    <m/>
    <m/>
    <n v="1561"/>
    <n v="1284"/>
    <m/>
    <n v="263"/>
    <n v="50"/>
    <n v="3"/>
    <n v="9"/>
    <m/>
    <n v="42"/>
    <n v="1"/>
    <n v="1"/>
    <n v="34"/>
    <n v="43"/>
    <n v="345"/>
    <n v="473"/>
    <n v="5"/>
    <n v="188"/>
    <n v="3"/>
    <n v="183"/>
    <n v="692"/>
    <n v="216"/>
    <n v="69"/>
    <n v="80"/>
    <n v="161"/>
    <n v="4"/>
    <n v="318"/>
    <n v="126"/>
    <n v="247"/>
    <n v="25"/>
    <m/>
    <m/>
    <n v="63"/>
    <n v="337"/>
    <n v="371"/>
    <n v="2"/>
    <n v="26"/>
    <n v="81"/>
    <m/>
    <n v="73"/>
    <n v="10"/>
    <n v="2045"/>
    <n v="30"/>
    <n v="118"/>
    <n v="10"/>
    <n v="33"/>
    <n v="2"/>
    <n v="1"/>
    <m/>
    <n v="4"/>
    <n v="1"/>
    <n v="6"/>
    <m/>
    <m/>
    <m/>
    <n v="87"/>
    <n v="101"/>
    <n v="18"/>
    <n v="8"/>
    <n v="5"/>
    <m/>
    <m/>
    <m/>
    <m/>
    <n v="2742"/>
    <n v="37"/>
    <n v="184"/>
    <n v="17"/>
    <n v="14"/>
    <m/>
    <n v="13072"/>
  </r>
  <r>
    <n v="106190782"/>
    <x v="161"/>
    <x v="17"/>
    <s v="18646 OXNARD STREET"/>
    <s v="TARZANA"/>
    <s v="91356"/>
    <x v="1"/>
    <x v="3"/>
    <s v="District 27"/>
    <s v="District 45"/>
    <s v="RESEDA SOUTH/VAN NUYS SOUTHWEST"/>
    <s v="Urban"/>
    <s v="NA"/>
    <x v="161"/>
    <m/>
    <m/>
    <m/>
    <m/>
    <n v="2111"/>
    <m/>
    <n v="690"/>
    <n v="1421"/>
    <m/>
    <m/>
    <n v="44"/>
    <n v="575"/>
    <n v="519"/>
    <n v="398"/>
    <n v="416"/>
    <n v="141"/>
    <n v="17"/>
    <n v="1"/>
    <m/>
    <m/>
    <m/>
    <n v="25"/>
    <n v="163"/>
    <n v="553"/>
    <n v="9"/>
    <n v="75"/>
    <n v="4"/>
    <n v="1282"/>
    <n v="2111"/>
    <m/>
    <m/>
    <n v="2044"/>
    <n v="67"/>
    <m/>
    <m/>
    <n v="2111"/>
    <m/>
    <m/>
    <n v="58"/>
    <n v="3"/>
    <n v="1921"/>
    <n v="95"/>
    <n v="25"/>
    <m/>
    <m/>
    <m/>
    <n v="9"/>
    <m/>
    <n v="22"/>
    <n v="302"/>
    <m/>
    <m/>
    <m/>
    <n v="1"/>
    <n v="12"/>
    <n v="446"/>
    <m/>
    <n v="1323"/>
    <m/>
    <n v="1"/>
    <n v="3"/>
    <m/>
    <m/>
    <n v="1"/>
    <m/>
    <n v="1"/>
    <n v="41"/>
    <n v="18"/>
    <n v="637"/>
    <n v="68"/>
    <n v="5"/>
    <n v="1341"/>
    <m/>
    <m/>
    <m/>
    <m/>
    <m/>
    <m/>
    <m/>
    <m/>
    <m/>
    <m/>
    <m/>
    <m/>
    <m/>
    <m/>
    <n v="2111"/>
    <m/>
    <m/>
    <m/>
    <m/>
    <m/>
    <m/>
    <m/>
    <m/>
    <m/>
    <m/>
    <n v="2111"/>
    <m/>
    <m/>
    <m/>
    <m/>
    <m/>
    <m/>
    <m/>
    <m/>
    <m/>
    <m/>
    <m/>
    <m/>
    <m/>
    <m/>
    <m/>
    <m/>
    <m/>
    <m/>
    <m/>
    <m/>
    <m/>
    <m/>
    <m/>
    <m/>
    <m/>
    <m/>
    <m/>
    <m/>
    <m/>
    <m/>
    <n v="2111"/>
    <m/>
    <m/>
    <m/>
    <m/>
    <m/>
    <n v="13954"/>
  </r>
  <r>
    <n v="106190796"/>
    <x v="162"/>
    <x v="17"/>
    <s v="757 WESTWOOD PLAZA"/>
    <s v="LOS ANGELES"/>
    <s v="90095"/>
    <x v="6"/>
    <x v="1"/>
    <s v="District 26"/>
    <s v="District 54"/>
    <s v="CENTURY CITY/CHEVIOT HILLS/RANCHO PARK/WEST LOS ANGELES/WESTWOOD"/>
    <s v="Urban"/>
    <s v="Teaching"/>
    <x v="162"/>
    <n v="24997"/>
    <m/>
    <n v="90"/>
    <m/>
    <m/>
    <m/>
    <n v="12863"/>
    <n v="12224"/>
    <m/>
    <m/>
    <n v="1393"/>
    <n v="2205"/>
    <n v="3224"/>
    <n v="2260"/>
    <n v="3481"/>
    <n v="3979"/>
    <n v="2675"/>
    <n v="1868"/>
    <n v="1"/>
    <n v="2546"/>
    <n v="1455"/>
    <n v="2553"/>
    <n v="2360"/>
    <n v="6076"/>
    <n v="52"/>
    <n v="2162"/>
    <n v="380"/>
    <n v="11504"/>
    <n v="14838"/>
    <n v="10249"/>
    <m/>
    <n v="6978"/>
    <n v="16115"/>
    <n v="1994"/>
    <m/>
    <n v="24337"/>
    <n v="750"/>
    <m/>
    <n v="1649"/>
    <n v="2"/>
    <n v="20514"/>
    <n v="62"/>
    <n v="1"/>
    <n v="63"/>
    <n v="1983"/>
    <n v="812"/>
    <n v="1"/>
    <m/>
    <n v="629"/>
    <n v="161"/>
    <n v="21"/>
    <n v="630"/>
    <n v="4392"/>
    <n v="234"/>
    <n v="154"/>
    <n v="353"/>
    <n v="1"/>
    <n v="17446"/>
    <n v="1061"/>
    <m/>
    <n v="1"/>
    <m/>
    <n v="4"/>
    <m/>
    <m/>
    <n v="5005"/>
    <n v="7667"/>
    <n v="8"/>
    <n v="10813"/>
    <n v="1136"/>
    <n v="75"/>
    <n v="383"/>
    <m/>
    <m/>
    <m/>
    <n v="520"/>
    <n v="301"/>
    <n v="2871"/>
    <n v="3619"/>
    <n v="2318"/>
    <n v="87"/>
    <n v="646"/>
    <n v="96"/>
    <n v="846"/>
    <n v="1692"/>
    <n v="3024"/>
    <n v="213"/>
    <n v="458"/>
    <n v="1706"/>
    <n v="448"/>
    <n v="1043"/>
    <n v="175"/>
    <n v="787"/>
    <n v="2165"/>
    <n v="1988"/>
    <n v="84"/>
    <n v="1650"/>
    <n v="4608"/>
    <n v="2375"/>
    <n v="146"/>
    <n v="445"/>
    <n v="855"/>
    <n v="225"/>
    <n v="991"/>
    <n v="1113"/>
    <n v="6102"/>
    <n v="815"/>
    <n v="698"/>
    <n v="871"/>
    <n v="985"/>
    <n v="199"/>
    <n v="51"/>
    <n v="318"/>
    <n v="334"/>
    <n v="422"/>
    <n v="1814"/>
    <n v="34"/>
    <n v="18"/>
    <n v="18"/>
    <n v="3320"/>
    <n v="596"/>
    <n v="507"/>
    <n v="96"/>
    <n v="25"/>
    <n v="3"/>
    <n v="194"/>
    <n v="184"/>
    <n v="38"/>
    <n v="17832"/>
    <n v="218"/>
    <n v="1973"/>
    <n v="96"/>
    <n v="3"/>
    <n v="2"/>
    <n v="172499"/>
  </r>
  <r>
    <n v="106190812"/>
    <x v="163"/>
    <x v="17"/>
    <s v="15107 VANOWEN STREET"/>
    <s v="VAN NUYS"/>
    <s v="91405"/>
    <x v="1"/>
    <x v="1"/>
    <s v="District 18"/>
    <s v="District 46"/>
    <s v="NORTHRIDGE SOUTH/RESEDA NORTH"/>
    <s v="Urban"/>
    <s v="NA"/>
    <x v="163"/>
    <n v="16746"/>
    <m/>
    <n v="252"/>
    <m/>
    <m/>
    <m/>
    <n v="10303"/>
    <n v="6694"/>
    <m/>
    <n v="1"/>
    <n v="710"/>
    <n v="2290"/>
    <n v="2106"/>
    <n v="1317"/>
    <n v="1867"/>
    <n v="1943"/>
    <n v="1299"/>
    <n v="1459"/>
    <m/>
    <n v="3454"/>
    <n v="553"/>
    <n v="610"/>
    <n v="745"/>
    <n v="10262"/>
    <n v="8"/>
    <n v="347"/>
    <n v="13"/>
    <n v="5013"/>
    <n v="10505"/>
    <n v="6493"/>
    <m/>
    <n v="5175"/>
    <n v="8681"/>
    <n v="3141"/>
    <n v="1"/>
    <n v="16703"/>
    <n v="295"/>
    <m/>
    <n v="492"/>
    <n v="37"/>
    <n v="12104"/>
    <n v="835"/>
    <n v="24"/>
    <n v="79"/>
    <n v="3123"/>
    <n v="303"/>
    <n v="1"/>
    <m/>
    <n v="276"/>
    <n v="316"/>
    <n v="37"/>
    <n v="307"/>
    <n v="1386"/>
    <n v="106"/>
    <n v="17"/>
    <n v="201"/>
    <n v="52"/>
    <n v="13159"/>
    <n v="1125"/>
    <m/>
    <n v="13"/>
    <m/>
    <n v="3"/>
    <m/>
    <m/>
    <n v="5262"/>
    <n v="2800"/>
    <n v="51"/>
    <n v="8436"/>
    <n v="206"/>
    <n v="243"/>
    <m/>
    <m/>
    <m/>
    <m/>
    <n v="26"/>
    <n v="169"/>
    <n v="398"/>
    <n v="1518"/>
    <n v="1611"/>
    <n v="34"/>
    <n v="404"/>
    <n v="3"/>
    <n v="592"/>
    <n v="1127"/>
    <n v="762"/>
    <n v="66"/>
    <n v="1245"/>
    <n v="293"/>
    <n v="77"/>
    <n v="964"/>
    <n v="250"/>
    <n v="617"/>
    <n v="3622"/>
    <n v="3126"/>
    <n v="94"/>
    <n v="468"/>
    <n v="4049"/>
    <n v="1243"/>
    <n v="3"/>
    <n v="206"/>
    <n v="397"/>
    <n v="34"/>
    <n v="1225"/>
    <n v="217"/>
    <n v="4976"/>
    <n v="166"/>
    <n v="235"/>
    <n v="98"/>
    <n v="299"/>
    <n v="35"/>
    <m/>
    <n v="82"/>
    <n v="120"/>
    <n v="22"/>
    <n v="3120"/>
    <m/>
    <n v="3"/>
    <m/>
    <n v="323"/>
    <n v="337"/>
    <n v="37"/>
    <n v="13"/>
    <n v="3"/>
    <m/>
    <n v="27"/>
    <n v="11"/>
    <n v="4"/>
    <n v="15567"/>
    <n v="123"/>
    <n v="519"/>
    <n v="30"/>
    <n v="2"/>
    <n v="2"/>
    <n v="75810"/>
  </r>
  <r>
    <n v="106190818"/>
    <x v="164"/>
    <x v="17"/>
    <s v="1812 VERDUGO BOULEVARD"/>
    <s v="GLENDALE"/>
    <s v="91208"/>
    <x v="1"/>
    <x v="2"/>
    <s v="District 25"/>
    <s v="District 43"/>
    <s v="BURBANK SOUTH/EAGLE ROCK/GLENDALE NORTHWEST"/>
    <s v="Urban"/>
    <s v="NA"/>
    <x v="164"/>
    <n v="5232"/>
    <n v="634"/>
    <m/>
    <m/>
    <n v="551"/>
    <m/>
    <n v="3727"/>
    <n v="2690"/>
    <m/>
    <m/>
    <n v="26"/>
    <n v="257"/>
    <n v="542"/>
    <n v="359"/>
    <n v="683"/>
    <n v="1129"/>
    <n v="1189"/>
    <n v="1821"/>
    <m/>
    <n v="411"/>
    <m/>
    <n v="372"/>
    <n v="238"/>
    <n v="657"/>
    <n v="20"/>
    <m/>
    <n v="243"/>
    <n v="4887"/>
    <n v="2472"/>
    <n v="3910"/>
    <n v="35"/>
    <n v="1567"/>
    <n v="4439"/>
    <n v="411"/>
    <m/>
    <n v="6018"/>
    <n v="399"/>
    <m/>
    <n v="688"/>
    <n v="7"/>
    <n v="4453"/>
    <n v="83"/>
    <n v="173"/>
    <n v="597"/>
    <n v="411"/>
    <n v="4"/>
    <n v="1"/>
    <m/>
    <n v="309"/>
    <n v="95"/>
    <m/>
    <n v="221"/>
    <n v="719"/>
    <n v="125"/>
    <n v="49"/>
    <n v="34"/>
    <n v="54"/>
    <n v="3328"/>
    <n v="1483"/>
    <m/>
    <m/>
    <m/>
    <m/>
    <m/>
    <m/>
    <n v="650"/>
    <n v="3489"/>
    <m/>
    <n v="2171"/>
    <n v="81"/>
    <n v="15"/>
    <n v="11"/>
    <m/>
    <m/>
    <m/>
    <n v="2"/>
    <n v="42"/>
    <n v="301"/>
    <n v="628"/>
    <n v="661"/>
    <n v="17"/>
    <n v="200"/>
    <n v="2"/>
    <n v="318"/>
    <n v="686"/>
    <n v="451"/>
    <n v="415"/>
    <n v="360"/>
    <n v="335"/>
    <n v="111"/>
    <n v="579"/>
    <n v="120"/>
    <n v="356"/>
    <n v="422"/>
    <n v="411"/>
    <m/>
    <n v="31"/>
    <n v="1100"/>
    <n v="481"/>
    <n v="2"/>
    <n v="113"/>
    <n v="139"/>
    <n v="15"/>
    <n v="438"/>
    <n v="34"/>
    <n v="3029"/>
    <n v="125"/>
    <n v="173"/>
    <n v="72"/>
    <n v="73"/>
    <n v="5"/>
    <m/>
    <n v="7"/>
    <n v="194"/>
    <n v="6"/>
    <n v="380"/>
    <m/>
    <m/>
    <m/>
    <n v="90"/>
    <n v="389"/>
    <n v="26"/>
    <n v="5"/>
    <n v="3"/>
    <m/>
    <n v="6"/>
    <n v="5"/>
    <n v="7"/>
    <n v="5603"/>
    <n v="58"/>
    <n v="204"/>
    <n v="18"/>
    <n v="2"/>
    <n v="1"/>
    <n v="31579"/>
  </r>
  <r>
    <n v="106190857"/>
    <x v="165"/>
    <x v="17"/>
    <s v="725 SOUTH ORANGE AVENUE"/>
    <s v="WEST COVINA"/>
    <s v="91790"/>
    <x v="2"/>
    <x v="5"/>
    <s v="District 22"/>
    <s v="District 48"/>
    <s v="VALINDA/WEST COVINA"/>
    <s v="Urban"/>
    <s v="NA"/>
    <x v="165"/>
    <n v="603"/>
    <n v="50"/>
    <m/>
    <m/>
    <m/>
    <m/>
    <n v="323"/>
    <n v="330"/>
    <m/>
    <m/>
    <n v="2"/>
    <n v="5"/>
    <n v="6"/>
    <n v="30"/>
    <n v="89"/>
    <n v="180"/>
    <n v="175"/>
    <n v="166"/>
    <m/>
    <m/>
    <m/>
    <n v="10"/>
    <n v="90"/>
    <n v="195"/>
    <n v="2"/>
    <n v="11"/>
    <n v="69"/>
    <n v="276"/>
    <n v="653"/>
    <m/>
    <m/>
    <n v="648"/>
    <n v="4"/>
    <m/>
    <n v="1"/>
    <n v="648"/>
    <n v="5"/>
    <m/>
    <n v="2"/>
    <m/>
    <n v="222"/>
    <n v="13"/>
    <n v="5"/>
    <n v="411"/>
    <m/>
    <m/>
    <m/>
    <m/>
    <n v="72"/>
    <n v="2"/>
    <m/>
    <n v="5"/>
    <n v="16"/>
    <m/>
    <n v="2"/>
    <n v="1"/>
    <n v="16"/>
    <n v="89"/>
    <n v="448"/>
    <n v="1"/>
    <n v="1"/>
    <m/>
    <m/>
    <m/>
    <m/>
    <n v="86"/>
    <n v="521"/>
    <m/>
    <n v="10"/>
    <n v="10"/>
    <n v="26"/>
    <m/>
    <m/>
    <m/>
    <m/>
    <m/>
    <n v="3"/>
    <n v="10"/>
    <n v="34"/>
    <n v="51"/>
    <n v="2"/>
    <n v="30"/>
    <m/>
    <n v="97"/>
    <n v="7"/>
    <n v="41"/>
    <n v="7"/>
    <n v="64"/>
    <n v="36"/>
    <m/>
    <n v="191"/>
    <n v="41"/>
    <n v="39"/>
    <m/>
    <m/>
    <m/>
    <n v="7"/>
    <n v="52"/>
    <n v="36"/>
    <n v="2"/>
    <n v="14"/>
    <n v="5"/>
    <m/>
    <n v="52"/>
    <m/>
    <n v="467"/>
    <n v="1"/>
    <n v="10"/>
    <m/>
    <n v="4"/>
    <m/>
    <m/>
    <n v="3"/>
    <m/>
    <m/>
    <m/>
    <m/>
    <m/>
    <m/>
    <n v="20"/>
    <n v="34"/>
    <n v="1"/>
    <n v="1"/>
    <m/>
    <m/>
    <m/>
    <m/>
    <m/>
    <n v="566"/>
    <n v="16"/>
    <n v="12"/>
    <n v="2"/>
    <n v="1"/>
    <m/>
    <n v="11897"/>
  </r>
  <r>
    <n v="106190859"/>
    <x v="166"/>
    <x v="17"/>
    <s v="7300 MEDICAL CENTER DRIVE"/>
    <s v="WEST HILLS"/>
    <s v="91307"/>
    <x v="2"/>
    <x v="4"/>
    <s v="District 27"/>
    <s v="District 45"/>
    <s v="AGOURA HILLS/CALABASAS/HIDDEN HILLS/WEST HILLS/WESTLAKE"/>
    <s v="Urban"/>
    <s v="NA"/>
    <x v="166"/>
    <n v="9686"/>
    <m/>
    <m/>
    <m/>
    <m/>
    <m/>
    <n v="5566"/>
    <n v="4101"/>
    <n v="19"/>
    <m/>
    <n v="81"/>
    <n v="587"/>
    <n v="997"/>
    <n v="710"/>
    <n v="1134"/>
    <n v="1460"/>
    <n v="1535"/>
    <n v="2351"/>
    <m/>
    <n v="784"/>
    <n v="47"/>
    <n v="643"/>
    <n v="319"/>
    <n v="1180"/>
    <n v="2"/>
    <n v="2324"/>
    <n v="79"/>
    <n v="5139"/>
    <n v="2077"/>
    <n v="7609"/>
    <m/>
    <n v="1117"/>
    <n v="7799"/>
    <n v="770"/>
    <m/>
    <n v="9189"/>
    <n v="497"/>
    <m/>
    <n v="32"/>
    <n v="1"/>
    <n v="8852"/>
    <n v="5"/>
    <n v="2"/>
    <n v="16"/>
    <n v="769"/>
    <n v="9"/>
    <m/>
    <m/>
    <n v="297"/>
    <n v="192"/>
    <n v="1"/>
    <n v="341"/>
    <n v="1316"/>
    <n v="105"/>
    <n v="46"/>
    <n v="26"/>
    <n v="22"/>
    <n v="5820"/>
    <n v="1497"/>
    <n v="1"/>
    <n v="18"/>
    <m/>
    <n v="4"/>
    <m/>
    <m/>
    <n v="1708"/>
    <n v="4621"/>
    <n v="1"/>
    <n v="2887"/>
    <n v="123"/>
    <n v="73"/>
    <n v="242"/>
    <n v="31"/>
    <m/>
    <m/>
    <n v="6"/>
    <n v="119"/>
    <n v="270"/>
    <n v="1429"/>
    <n v="1245"/>
    <n v="16"/>
    <n v="327"/>
    <n v="4"/>
    <n v="580"/>
    <n v="946"/>
    <n v="986"/>
    <n v="108"/>
    <n v="448"/>
    <n v="222"/>
    <n v="37"/>
    <n v="659"/>
    <n v="197"/>
    <n v="485"/>
    <n v="824"/>
    <n v="770"/>
    <n v="8"/>
    <n v="548"/>
    <n v="977"/>
    <n v="1061"/>
    <n v="2"/>
    <n v="89"/>
    <n v="232"/>
    <n v="22"/>
    <n v="621"/>
    <n v="76"/>
    <n v="4201"/>
    <n v="173"/>
    <n v="421"/>
    <n v="82"/>
    <n v="133"/>
    <n v="6"/>
    <n v="5"/>
    <n v="56"/>
    <n v="244"/>
    <n v="3"/>
    <n v="734"/>
    <m/>
    <m/>
    <m/>
    <n v="241"/>
    <n v="433"/>
    <n v="42"/>
    <n v="7"/>
    <n v="7"/>
    <m/>
    <n v="13"/>
    <n v="5"/>
    <n v="228"/>
    <n v="8347"/>
    <n v="112"/>
    <n v="219"/>
    <n v="29"/>
    <n v="3"/>
    <m/>
    <n v="44259"/>
  </r>
  <r>
    <n v="106190878"/>
    <x v="167"/>
    <x v="17"/>
    <s v="1720 CESAR E. CHAVEZ AVENUE"/>
    <s v="LOS ANGELES"/>
    <s v="90033"/>
    <x v="1"/>
    <x v="1"/>
    <s v="District 24"/>
    <s v="District 53"/>
    <s v="BOYLE HEIGHTS NORTHWEST/CHINATOWN/DOWNTOWN NORTHWEST/LITTLE TOKYO/WESTLAKE"/>
    <s v="Urban"/>
    <s v="Teaching"/>
    <x v="167"/>
    <n v="20255"/>
    <n v="338"/>
    <n v="253"/>
    <m/>
    <n v="1968"/>
    <m/>
    <n v="13332"/>
    <n v="9477"/>
    <n v="5"/>
    <m/>
    <n v="991"/>
    <n v="3370"/>
    <n v="2852"/>
    <n v="2014"/>
    <n v="2662"/>
    <n v="2559"/>
    <n v="1779"/>
    <n v="1754"/>
    <m/>
    <n v="4268"/>
    <n v="565"/>
    <n v="680"/>
    <n v="1068"/>
    <n v="18346"/>
    <n v="7"/>
    <n v="762"/>
    <n v="47"/>
    <n v="1904"/>
    <n v="12926"/>
    <n v="9870"/>
    <n v="18"/>
    <n v="3432"/>
    <n v="15507"/>
    <n v="3874"/>
    <n v="1"/>
    <n v="22269"/>
    <n v="545"/>
    <m/>
    <n v="674"/>
    <n v="7"/>
    <n v="15932"/>
    <n v="820"/>
    <n v="19"/>
    <n v="538"/>
    <n v="3832"/>
    <n v="867"/>
    <n v="125"/>
    <m/>
    <n v="444"/>
    <n v="386"/>
    <n v="1"/>
    <n v="262"/>
    <n v="1648"/>
    <n v="128"/>
    <n v="97"/>
    <n v="244"/>
    <n v="20"/>
    <n v="17701"/>
    <n v="1599"/>
    <n v="1"/>
    <n v="3"/>
    <n v="59"/>
    <n v="115"/>
    <n v="106"/>
    <m/>
    <n v="13832"/>
    <n v="5431"/>
    <n v="3"/>
    <n v="1960"/>
    <n v="662"/>
    <n v="130"/>
    <n v="790"/>
    <m/>
    <n v="5"/>
    <n v="1"/>
    <n v="94"/>
    <n v="179"/>
    <n v="499"/>
    <n v="1903"/>
    <n v="1788"/>
    <n v="35"/>
    <n v="888"/>
    <n v="24"/>
    <n v="733"/>
    <n v="1318"/>
    <n v="1161"/>
    <n v="2135"/>
    <n v="1072"/>
    <n v="446"/>
    <n v="281"/>
    <n v="1031"/>
    <n v="328"/>
    <n v="699"/>
    <n v="4200"/>
    <n v="3833"/>
    <n v="167"/>
    <n v="297"/>
    <n v="8825"/>
    <n v="1524"/>
    <n v="22"/>
    <n v="218"/>
    <n v="531"/>
    <n v="38"/>
    <n v="1347"/>
    <n v="197"/>
    <n v="4300"/>
    <n v="207"/>
    <n v="436"/>
    <n v="141"/>
    <n v="484"/>
    <n v="33"/>
    <n v="7"/>
    <n v="244"/>
    <n v="21"/>
    <n v="75"/>
    <n v="3848"/>
    <n v="14"/>
    <n v="5"/>
    <m/>
    <n v="774"/>
    <n v="446"/>
    <n v="79"/>
    <n v="42"/>
    <n v="63"/>
    <n v="1"/>
    <n v="92"/>
    <n v="14"/>
    <n v="12"/>
    <n v="19806"/>
    <n v="165"/>
    <n v="1245"/>
    <n v="70"/>
    <n v="5"/>
    <m/>
    <n v="96169"/>
  </r>
  <r>
    <n v="106190883"/>
    <x v="168"/>
    <x v="17"/>
    <s v="9080 COLIMA ROAD"/>
    <s v="WHITTIER"/>
    <s v="90605"/>
    <x v="2"/>
    <x v="2"/>
    <s v="District 32"/>
    <s v="District 57"/>
    <s v="LA HABRA HEIGHTS/WHITTIER"/>
    <s v="Urban"/>
    <s v="NA"/>
    <x v="168"/>
    <n v="12262"/>
    <n v="29"/>
    <m/>
    <m/>
    <m/>
    <m/>
    <n v="8048"/>
    <n v="4242"/>
    <n v="1"/>
    <m/>
    <n v="207"/>
    <n v="1786"/>
    <n v="2143"/>
    <n v="858"/>
    <n v="1067"/>
    <n v="1070"/>
    <n v="778"/>
    <n v="1183"/>
    <m/>
    <n v="3189"/>
    <n v="10"/>
    <n v="4094"/>
    <n v="164"/>
    <n v="5751"/>
    <n v="4"/>
    <n v="544"/>
    <n v="45"/>
    <n v="1689"/>
    <n v="7186"/>
    <n v="5104"/>
    <n v="1"/>
    <n v="952"/>
    <n v="8148"/>
    <n v="3187"/>
    <n v="4"/>
    <n v="12074"/>
    <n v="212"/>
    <n v="5"/>
    <n v="42"/>
    <n v="10"/>
    <n v="8318"/>
    <n v="7"/>
    <n v="33"/>
    <n v="496"/>
    <n v="3186"/>
    <n v="198"/>
    <m/>
    <n v="1"/>
    <n v="503"/>
    <n v="226"/>
    <n v="113"/>
    <n v="128"/>
    <n v="312"/>
    <n v="32"/>
    <n v="25"/>
    <n v="6"/>
    <n v="2"/>
    <n v="10055"/>
    <n v="885"/>
    <m/>
    <n v="4"/>
    <m/>
    <m/>
    <m/>
    <m/>
    <n v="5548"/>
    <n v="2135"/>
    <n v="24"/>
    <n v="2249"/>
    <n v="2253"/>
    <n v="9"/>
    <n v="15"/>
    <n v="24"/>
    <m/>
    <n v="34"/>
    <n v="4"/>
    <n v="173"/>
    <n v="225"/>
    <n v="636"/>
    <n v="1154"/>
    <n v="5"/>
    <n v="243"/>
    <n v="3"/>
    <n v="521"/>
    <n v="517"/>
    <n v="358"/>
    <n v="90"/>
    <n v="175"/>
    <n v="186"/>
    <n v="17"/>
    <n v="537"/>
    <n v="223"/>
    <n v="683"/>
    <n v="3348"/>
    <n v="3187"/>
    <n v="6"/>
    <n v="136"/>
    <n v="3685"/>
    <n v="851"/>
    <m/>
    <n v="183"/>
    <n v="198"/>
    <n v="18"/>
    <n v="217"/>
    <n v="26"/>
    <n v="3252"/>
    <n v="106"/>
    <n v="190"/>
    <n v="115"/>
    <n v="126"/>
    <n v="7"/>
    <n v="1"/>
    <n v="20"/>
    <n v="21"/>
    <m/>
    <n v="3139"/>
    <m/>
    <m/>
    <m/>
    <n v="270"/>
    <n v="251"/>
    <n v="24"/>
    <n v="2"/>
    <n v="2"/>
    <m/>
    <n v="29"/>
    <m/>
    <n v="2"/>
    <n v="11162"/>
    <n v="71"/>
    <n v="451"/>
    <n v="27"/>
    <m/>
    <m/>
    <n v="45342"/>
  </r>
  <r>
    <n v="106190930"/>
    <x v="169"/>
    <x v="17"/>
    <s v="150 MEDICAL PLAZA"/>
    <s v="LOS ANGELES"/>
    <s v="90095"/>
    <x v="6"/>
    <x v="3"/>
    <s v="District 26"/>
    <s v="District 54"/>
    <s v="CENTURY CITY/CHEVIOT HILLS/RANCHO PARK/WEST LOS ANGELES/WESTWOOD"/>
    <s v="Urban"/>
    <s v="NA"/>
    <x v="169"/>
    <m/>
    <m/>
    <m/>
    <m/>
    <n v="1691"/>
    <m/>
    <n v="955"/>
    <n v="736"/>
    <m/>
    <m/>
    <n v="582"/>
    <n v="328"/>
    <n v="129"/>
    <n v="132"/>
    <n v="137"/>
    <n v="115"/>
    <n v="123"/>
    <n v="94"/>
    <m/>
    <m/>
    <n v="51"/>
    <n v="132"/>
    <n v="155"/>
    <n v="216"/>
    <n v="8"/>
    <n v="77"/>
    <n v="14"/>
    <n v="1089"/>
    <n v="1691"/>
    <m/>
    <m/>
    <n v="888"/>
    <n v="803"/>
    <m/>
    <m/>
    <n v="1651"/>
    <n v="40"/>
    <m/>
    <n v="206"/>
    <m/>
    <n v="141"/>
    <n v="1"/>
    <n v="1"/>
    <m/>
    <m/>
    <n v="1342"/>
    <m/>
    <m/>
    <n v="48"/>
    <n v="8"/>
    <m/>
    <n v="1"/>
    <n v="25"/>
    <n v="4"/>
    <n v="5"/>
    <n v="14"/>
    <m/>
    <n v="1543"/>
    <n v="43"/>
    <m/>
    <m/>
    <m/>
    <m/>
    <m/>
    <m/>
    <n v="186"/>
    <n v="380"/>
    <m/>
    <n v="928"/>
    <n v="119"/>
    <n v="2"/>
    <n v="13"/>
    <n v="63"/>
    <m/>
    <m/>
    <m/>
    <m/>
    <m/>
    <n v="1"/>
    <n v="1"/>
    <m/>
    <m/>
    <m/>
    <m/>
    <m/>
    <m/>
    <n v="1624"/>
    <m/>
    <n v="64"/>
    <n v="1"/>
    <m/>
    <m/>
    <m/>
    <m/>
    <m/>
    <m/>
    <m/>
    <n v="152"/>
    <n v="4"/>
    <m/>
    <m/>
    <n v="2"/>
    <m/>
    <n v="1"/>
    <n v="2"/>
    <n v="1517"/>
    <n v="1"/>
    <n v="6"/>
    <m/>
    <n v="2"/>
    <m/>
    <m/>
    <n v="1"/>
    <m/>
    <n v="3"/>
    <m/>
    <m/>
    <m/>
    <m/>
    <n v="15"/>
    <n v="24"/>
    <n v="5"/>
    <n v="4"/>
    <n v="42"/>
    <m/>
    <m/>
    <m/>
    <n v="3"/>
    <n v="1444"/>
    <n v="14"/>
    <n v="132"/>
    <n v="7"/>
    <n v="1"/>
    <m/>
    <n v="25446"/>
  </r>
  <r>
    <n v="106190949"/>
    <x v="170"/>
    <x v="17"/>
    <s v="23845 MCBEAN PARKWAY"/>
    <s v="VALENCIA"/>
    <s v="91355"/>
    <x v="1"/>
    <x v="4"/>
    <s v="District 27"/>
    <s v="District 38"/>
    <s v="CANYON COUNTRY/SANTA CLARITA WEST/SAUGUS"/>
    <s v="Urban"/>
    <s v="NA"/>
    <x v="170"/>
    <n v="11612"/>
    <m/>
    <n v="152"/>
    <m/>
    <n v="1024"/>
    <m/>
    <n v="7223"/>
    <n v="5564"/>
    <m/>
    <n v="1"/>
    <n v="236"/>
    <n v="1451"/>
    <n v="1475"/>
    <n v="1226"/>
    <n v="1734"/>
    <n v="1799"/>
    <n v="1624"/>
    <n v="1951"/>
    <m/>
    <n v="1280"/>
    <n v="12"/>
    <n v="574"/>
    <n v="613"/>
    <n v="1696"/>
    <n v="15"/>
    <n v="343"/>
    <n v="25"/>
    <n v="9522"/>
    <n v="3643"/>
    <n v="9145"/>
    <m/>
    <n v="1959"/>
    <n v="9579"/>
    <n v="1250"/>
    <m/>
    <n v="12394"/>
    <n v="394"/>
    <m/>
    <n v="239"/>
    <n v="2"/>
    <n v="11217"/>
    <n v="26"/>
    <n v="6"/>
    <n v="18"/>
    <n v="1247"/>
    <n v="30"/>
    <n v="3"/>
    <m/>
    <n v="207"/>
    <n v="196"/>
    <n v="183"/>
    <n v="285"/>
    <n v="1172"/>
    <n v="110"/>
    <n v="68"/>
    <n v="131"/>
    <m/>
    <n v="9467"/>
    <n v="909"/>
    <m/>
    <m/>
    <m/>
    <n v="60"/>
    <m/>
    <m/>
    <n v="2409"/>
    <n v="4815"/>
    <m/>
    <n v="4991"/>
    <n v="173"/>
    <n v="130"/>
    <n v="268"/>
    <n v="2"/>
    <m/>
    <m/>
    <n v="5"/>
    <n v="121"/>
    <n v="368"/>
    <n v="1572"/>
    <n v="1288"/>
    <n v="18"/>
    <n v="411"/>
    <n v="9"/>
    <n v="612"/>
    <n v="761"/>
    <n v="1473"/>
    <n v="1164"/>
    <n v="499"/>
    <n v="343"/>
    <n v="35"/>
    <n v="943"/>
    <n v="233"/>
    <n v="303"/>
    <n v="1355"/>
    <n v="1251"/>
    <n v="24"/>
    <n v="273"/>
    <n v="2430"/>
    <n v="927"/>
    <n v="13"/>
    <n v="142"/>
    <n v="335"/>
    <n v="33"/>
    <n v="840"/>
    <n v="165"/>
    <n v="4838"/>
    <n v="266"/>
    <n v="352"/>
    <n v="169"/>
    <n v="255"/>
    <n v="11"/>
    <n v="8"/>
    <n v="72"/>
    <n v="396"/>
    <n v="35"/>
    <n v="1227"/>
    <m/>
    <n v="1"/>
    <m/>
    <n v="544"/>
    <n v="701"/>
    <n v="361"/>
    <n v="50"/>
    <n v="65"/>
    <m/>
    <n v="16"/>
    <n v="7"/>
    <n v="9"/>
    <n v="9722"/>
    <n v="251"/>
    <n v="931"/>
    <n v="128"/>
    <n v="3"/>
    <m/>
    <n v="54732"/>
  </r>
  <r>
    <n v="106191216"/>
    <x v="171"/>
    <x v="17"/>
    <s v="1441 EASTLAKE AVENUE"/>
    <s v="LOS ANGELES"/>
    <s v="90089"/>
    <x v="1"/>
    <x v="3"/>
    <s v="District 24"/>
    <s v="District 51"/>
    <s v="BOYLE HEIGHTS NORTHWEST/CHINATOWN/DOWNTOWN NORTHWEST/LITTLE TOKYO/WESTLAKE"/>
    <s v="Urban"/>
    <s v="NA"/>
    <x v="171"/>
    <n v="1584"/>
    <m/>
    <m/>
    <m/>
    <m/>
    <m/>
    <n v="573"/>
    <n v="1011"/>
    <m/>
    <m/>
    <n v="3"/>
    <n v="162"/>
    <n v="199"/>
    <n v="149"/>
    <n v="367"/>
    <n v="434"/>
    <n v="207"/>
    <n v="63"/>
    <m/>
    <m/>
    <m/>
    <n v="148"/>
    <n v="126"/>
    <n v="514"/>
    <n v="2"/>
    <n v="161"/>
    <n v="3"/>
    <n v="630"/>
    <n v="1584"/>
    <m/>
    <m/>
    <n v="756"/>
    <n v="828"/>
    <m/>
    <m/>
    <n v="1544"/>
    <n v="40"/>
    <m/>
    <n v="155"/>
    <m/>
    <n v="1422"/>
    <n v="2"/>
    <m/>
    <n v="5"/>
    <m/>
    <m/>
    <m/>
    <m/>
    <n v="63"/>
    <n v="2"/>
    <m/>
    <n v="68"/>
    <n v="180"/>
    <n v="52"/>
    <m/>
    <n v="8"/>
    <m/>
    <n v="1152"/>
    <n v="42"/>
    <m/>
    <n v="16"/>
    <m/>
    <m/>
    <n v="1"/>
    <m/>
    <n v="281"/>
    <n v="482"/>
    <n v="382"/>
    <n v="421"/>
    <n v="2"/>
    <n v="5"/>
    <n v="9"/>
    <n v="2"/>
    <m/>
    <m/>
    <m/>
    <n v="80"/>
    <n v="325"/>
    <n v="30"/>
    <n v="108"/>
    <m/>
    <n v="25"/>
    <n v="1"/>
    <n v="131"/>
    <n v="156"/>
    <n v="86"/>
    <n v="5"/>
    <n v="18"/>
    <n v="50"/>
    <n v="452"/>
    <n v="48"/>
    <n v="6"/>
    <n v="63"/>
    <m/>
    <m/>
    <m/>
    <n v="28"/>
    <n v="791"/>
    <n v="77"/>
    <n v="1"/>
    <n v="3"/>
    <n v="84"/>
    <n v="35"/>
    <n v="8"/>
    <n v="24"/>
    <n v="233"/>
    <n v="33"/>
    <n v="23"/>
    <n v="100"/>
    <n v="24"/>
    <n v="1"/>
    <n v="1"/>
    <n v="30"/>
    <n v="38"/>
    <n v="2"/>
    <m/>
    <n v="31"/>
    <n v="2"/>
    <n v="15"/>
    <n v="209"/>
    <n v="6"/>
    <n v="1"/>
    <m/>
    <n v="1"/>
    <m/>
    <n v="7"/>
    <m/>
    <m/>
    <n v="811"/>
    <n v="9"/>
    <n v="538"/>
    <n v="2"/>
    <m/>
    <m/>
    <n v="12584"/>
  </r>
  <r>
    <n v="106191225"/>
    <x v="172"/>
    <x v="17"/>
    <s v="1775 CHESTNUT STREET"/>
    <s v="LONG BEACH"/>
    <s v="90813"/>
    <x v="1"/>
    <x v="3"/>
    <s v="District 33"/>
    <s v="District 70"/>
    <s v="LONG BEACH WEST CENTRAL"/>
    <s v="Urban"/>
    <s v="NA"/>
    <x v="172"/>
    <m/>
    <m/>
    <m/>
    <n v="647"/>
    <m/>
    <m/>
    <n v="169"/>
    <n v="476"/>
    <m/>
    <n v="2"/>
    <n v="10"/>
    <n v="165"/>
    <n v="196"/>
    <n v="128"/>
    <n v="126"/>
    <n v="21"/>
    <n v="1"/>
    <m/>
    <m/>
    <m/>
    <m/>
    <n v="12"/>
    <n v="77"/>
    <n v="270"/>
    <n v="9"/>
    <n v="17"/>
    <m/>
    <n v="262"/>
    <n v="647"/>
    <m/>
    <m/>
    <n v="512"/>
    <n v="135"/>
    <m/>
    <m/>
    <n v="647"/>
    <m/>
    <m/>
    <m/>
    <m/>
    <n v="646"/>
    <m/>
    <n v="1"/>
    <m/>
    <m/>
    <m/>
    <m/>
    <m/>
    <n v="16"/>
    <n v="209"/>
    <m/>
    <m/>
    <m/>
    <m/>
    <m/>
    <m/>
    <m/>
    <n v="422"/>
    <m/>
    <m/>
    <m/>
    <m/>
    <m/>
    <m/>
    <m/>
    <n v="2"/>
    <m/>
    <m/>
    <n v="1"/>
    <n v="1"/>
    <m/>
    <n v="643"/>
    <m/>
    <m/>
    <m/>
    <m/>
    <m/>
    <m/>
    <m/>
    <m/>
    <m/>
    <m/>
    <m/>
    <m/>
    <m/>
    <m/>
    <n v="647"/>
    <m/>
    <m/>
    <m/>
    <m/>
    <m/>
    <m/>
    <m/>
    <m/>
    <m/>
    <m/>
    <n v="647"/>
    <m/>
    <m/>
    <m/>
    <m/>
    <m/>
    <m/>
    <m/>
    <m/>
    <m/>
    <m/>
    <m/>
    <m/>
    <m/>
    <m/>
    <m/>
    <m/>
    <m/>
    <m/>
    <m/>
    <m/>
    <m/>
    <m/>
    <m/>
    <m/>
    <m/>
    <m/>
    <m/>
    <m/>
    <m/>
    <m/>
    <n v="647"/>
    <m/>
    <m/>
    <m/>
    <m/>
    <m/>
    <n v="14878"/>
  </r>
  <r>
    <n v="106191227"/>
    <x v="173"/>
    <x v="17"/>
    <s v="1000 WEST CARSON STREET"/>
    <s v="TORRANCE"/>
    <s v="90502"/>
    <x v="0"/>
    <x v="1"/>
    <s v="District 35"/>
    <s v="District 66"/>
    <s v="HARBOR GATEWAY SOUTH/LOMITA/TORRANCE EAST CENTRAL"/>
    <s v="Urban"/>
    <s v="Teaching"/>
    <x v="173"/>
    <n v="17600"/>
    <m/>
    <m/>
    <m/>
    <n v="520"/>
    <m/>
    <n v="8609"/>
    <n v="9509"/>
    <n v="1"/>
    <n v="1"/>
    <n v="883"/>
    <n v="2272"/>
    <n v="2334"/>
    <n v="2730"/>
    <n v="3560"/>
    <n v="2602"/>
    <n v="1055"/>
    <n v="773"/>
    <m/>
    <n v="1207"/>
    <n v="704"/>
    <n v="1371"/>
    <n v="3650"/>
    <n v="9758"/>
    <n v="20"/>
    <n v="787"/>
    <n v="414"/>
    <n v="2120"/>
    <n v="5518"/>
    <n v="12602"/>
    <m/>
    <n v="2571"/>
    <n v="14661"/>
    <n v="874"/>
    <n v="14"/>
    <n v="17614"/>
    <n v="500"/>
    <n v="6"/>
    <n v="743"/>
    <n v="7"/>
    <n v="16342"/>
    <n v="9"/>
    <n v="43"/>
    <n v="101"/>
    <n v="828"/>
    <n v="14"/>
    <n v="33"/>
    <m/>
    <n v="683"/>
    <n v="472"/>
    <n v="13"/>
    <n v="436"/>
    <n v="342"/>
    <n v="118"/>
    <n v="29"/>
    <n v="152"/>
    <n v="79"/>
    <n v="14972"/>
    <n v="629"/>
    <m/>
    <n v="140"/>
    <m/>
    <n v="36"/>
    <m/>
    <n v="19"/>
    <n v="13024"/>
    <n v="2255"/>
    <n v="2"/>
    <n v="857"/>
    <n v="1092"/>
    <n v="38"/>
    <n v="415"/>
    <m/>
    <n v="432"/>
    <n v="5"/>
    <n v="84"/>
    <n v="231"/>
    <n v="1218"/>
    <n v="2069"/>
    <n v="2031"/>
    <n v="41"/>
    <n v="760"/>
    <n v="85"/>
    <n v="856"/>
    <n v="1052"/>
    <n v="3229"/>
    <n v="695"/>
    <n v="683"/>
    <n v="453"/>
    <n v="638"/>
    <n v="900"/>
    <n v="370"/>
    <n v="672"/>
    <n v="1121"/>
    <n v="837"/>
    <n v="95"/>
    <n v="597"/>
    <n v="2725"/>
    <n v="1571"/>
    <n v="31"/>
    <n v="573"/>
    <n v="936"/>
    <n v="198"/>
    <n v="1496"/>
    <n v="398"/>
    <n v="4030"/>
    <n v="472"/>
    <n v="851"/>
    <n v="320"/>
    <n v="602"/>
    <n v="70"/>
    <n v="80"/>
    <n v="2092"/>
    <n v="61"/>
    <n v="131"/>
    <n v="846"/>
    <n v="7"/>
    <n v="31"/>
    <n v="2"/>
    <n v="1113"/>
    <n v="853"/>
    <n v="948"/>
    <n v="526"/>
    <n v="49"/>
    <n v="8"/>
    <n v="67"/>
    <n v="3"/>
    <n v="13"/>
    <n v="13083"/>
    <n v="68"/>
    <n v="1051"/>
    <n v="293"/>
    <n v="43"/>
    <n v="2"/>
    <n v="109742"/>
  </r>
  <r>
    <n v="106191228"/>
    <x v="174"/>
    <x v="17"/>
    <s v="1200 NORTH STATE STREET"/>
    <s v="LOS ANGELES"/>
    <s v="90033"/>
    <x v="0"/>
    <x v="6"/>
    <s v="District 24"/>
    <s v="District 51"/>
    <s v="BOYLE HEIGHTS NORTHWEST/CHINATOWN/DOWNTOWN NORTHWEST/LITTLE TOKYO/WESTLAKE"/>
    <s v="Urban"/>
    <s v="Teaching"/>
    <x v="174"/>
    <n v="28587"/>
    <m/>
    <m/>
    <m/>
    <n v="675"/>
    <m/>
    <n v="12098"/>
    <n v="17159"/>
    <n v="3"/>
    <n v="2"/>
    <n v="1360"/>
    <n v="3545"/>
    <n v="4108"/>
    <n v="4800"/>
    <n v="6266"/>
    <n v="4315"/>
    <n v="1668"/>
    <n v="1076"/>
    <m/>
    <n v="1350"/>
    <n v="774"/>
    <n v="1791"/>
    <n v="3679"/>
    <n v="19309"/>
    <n v="47"/>
    <n v="1314"/>
    <n v="251"/>
    <n v="2871"/>
    <n v="7556"/>
    <n v="21706"/>
    <m/>
    <n v="6398"/>
    <n v="21882"/>
    <n v="950"/>
    <n v="32"/>
    <n v="28123"/>
    <n v="1079"/>
    <n v="60"/>
    <n v="1253"/>
    <n v="4"/>
    <n v="25208"/>
    <n v="99"/>
    <n v="51"/>
    <n v="6"/>
    <n v="981"/>
    <n v="4"/>
    <n v="1656"/>
    <m/>
    <n v="1038"/>
    <n v="899"/>
    <n v="24"/>
    <n v="658"/>
    <n v="203"/>
    <n v="111"/>
    <n v="169"/>
    <n v="261"/>
    <n v="125"/>
    <n v="22762"/>
    <n v="776"/>
    <m/>
    <n v="246"/>
    <n v="21"/>
    <n v="1941"/>
    <m/>
    <n v="28"/>
    <n v="23185"/>
    <n v="3449"/>
    <m/>
    <n v="1077"/>
    <n v="509"/>
    <n v="138"/>
    <n v="657"/>
    <m/>
    <n v="227"/>
    <n v="20"/>
    <n v="95"/>
    <n v="432"/>
    <n v="2017"/>
    <n v="3400"/>
    <n v="3303"/>
    <n v="49"/>
    <n v="1056"/>
    <n v="185"/>
    <n v="1523"/>
    <n v="2358"/>
    <n v="4841"/>
    <n v="1663"/>
    <n v="798"/>
    <n v="992"/>
    <n v="712"/>
    <n v="1452"/>
    <n v="669"/>
    <n v="1208"/>
    <n v="1432"/>
    <n v="973"/>
    <n v="104"/>
    <n v="817"/>
    <n v="5228"/>
    <n v="2363"/>
    <n v="71"/>
    <n v="657"/>
    <n v="1285"/>
    <n v="305"/>
    <n v="1847"/>
    <n v="921"/>
    <n v="10083"/>
    <n v="739"/>
    <n v="1484"/>
    <n v="492"/>
    <n v="659"/>
    <n v="131"/>
    <n v="188"/>
    <n v="518"/>
    <n v="131"/>
    <n v="280"/>
    <n v="1024"/>
    <n v="27"/>
    <n v="10"/>
    <n v="2"/>
    <n v="984"/>
    <n v="1410"/>
    <n v="1190"/>
    <n v="958"/>
    <n v="154"/>
    <n v="37"/>
    <n v="140"/>
    <n v="9"/>
    <n v="355"/>
    <n v="21645"/>
    <n v="212"/>
    <n v="1435"/>
    <n v="579"/>
    <n v="153"/>
    <n v="1"/>
    <n v="188218"/>
  </r>
  <r>
    <n v="106191230"/>
    <x v="175"/>
    <x v="17"/>
    <s v="1680 EAST 120TH STREET"/>
    <s v="LOS ANGELES"/>
    <s v="90059"/>
    <x v="1"/>
    <x v="0"/>
    <s v="District 35"/>
    <s v="District 64"/>
    <s v="PARAMOUNT NORTH/WILLOWBROOK"/>
    <s v="Urban"/>
    <s v="Teaching"/>
    <x v="175"/>
    <n v="7171"/>
    <m/>
    <m/>
    <m/>
    <m/>
    <m/>
    <n v="3783"/>
    <n v="3388"/>
    <m/>
    <m/>
    <n v="103"/>
    <n v="819"/>
    <n v="803"/>
    <n v="1115"/>
    <n v="1544"/>
    <n v="1270"/>
    <n v="602"/>
    <n v="478"/>
    <m/>
    <n v="437"/>
    <m/>
    <n v="60"/>
    <n v="3712"/>
    <n v="2937"/>
    <n v="6"/>
    <m/>
    <n v="85"/>
    <n v="371"/>
    <n v="815"/>
    <n v="6356"/>
    <m/>
    <n v="108"/>
    <n v="6625"/>
    <n v="437"/>
    <n v="1"/>
    <n v="7104"/>
    <n v="67"/>
    <m/>
    <n v="1"/>
    <m/>
    <n v="6734"/>
    <m/>
    <m/>
    <m/>
    <n v="436"/>
    <m/>
    <m/>
    <m/>
    <n v="385"/>
    <n v="345"/>
    <n v="18"/>
    <n v="117"/>
    <n v="697"/>
    <n v="103"/>
    <n v="47"/>
    <n v="8"/>
    <n v="59"/>
    <n v="4972"/>
    <n v="374"/>
    <n v="2"/>
    <m/>
    <m/>
    <n v="36"/>
    <n v="8"/>
    <m/>
    <n v="4717"/>
    <n v="1620"/>
    <n v="48"/>
    <n v="573"/>
    <n v="14"/>
    <n v="2"/>
    <n v="11"/>
    <n v="38"/>
    <n v="148"/>
    <m/>
    <n v="4"/>
    <n v="112"/>
    <n v="87"/>
    <n v="1082"/>
    <n v="971"/>
    <n v="11"/>
    <n v="544"/>
    <n v="5"/>
    <n v="304"/>
    <n v="762"/>
    <n v="404"/>
    <n v="155"/>
    <n v="148"/>
    <n v="194"/>
    <n v="3"/>
    <n v="624"/>
    <n v="196"/>
    <n v="570"/>
    <n v="557"/>
    <n v="438"/>
    <m/>
    <n v="72"/>
    <n v="1172"/>
    <n v="478"/>
    <n v="3"/>
    <n v="41"/>
    <n v="225"/>
    <n v="7"/>
    <n v="98"/>
    <n v="28"/>
    <n v="4071"/>
    <n v="134"/>
    <n v="171"/>
    <n v="59"/>
    <n v="143"/>
    <n v="1"/>
    <n v="3"/>
    <n v="2"/>
    <n v="8"/>
    <n v="11"/>
    <n v="444"/>
    <m/>
    <m/>
    <m/>
    <n v="108"/>
    <n v="151"/>
    <n v="26"/>
    <n v="50"/>
    <n v="2"/>
    <m/>
    <n v="15"/>
    <m/>
    <n v="10"/>
    <n v="6427"/>
    <n v="19"/>
    <n v="299"/>
    <n v="41"/>
    <n v="23"/>
    <m/>
    <n v="28869"/>
  </r>
  <r>
    <n v="106191231"/>
    <x v="176"/>
    <x v="17"/>
    <s v="14445 OLIVE VIEW DRIVE"/>
    <s v="SYLMAR"/>
    <s v="91342"/>
    <x v="0"/>
    <x v="1"/>
    <s v="District 18"/>
    <s v="District 39"/>
    <s v="ANGELES NATIONAL FOREST WEST/KAGEL CANYON/LAKE VIEW TERRACE/SAN FERNANDO EAST/SYLMAR"/>
    <s v="Urban"/>
    <s v="Teaching"/>
    <x v="176"/>
    <n v="11118"/>
    <m/>
    <m/>
    <m/>
    <n v="642"/>
    <m/>
    <n v="6077"/>
    <n v="5683"/>
    <m/>
    <m/>
    <n v="216"/>
    <n v="1297"/>
    <n v="1740"/>
    <n v="1937"/>
    <n v="2439"/>
    <n v="2006"/>
    <n v="745"/>
    <n v="516"/>
    <m/>
    <n v="748"/>
    <n v="116"/>
    <n v="665"/>
    <n v="720"/>
    <n v="7843"/>
    <n v="12"/>
    <n v="195"/>
    <n v="63"/>
    <n v="2262"/>
    <n v="4313"/>
    <n v="7447"/>
    <m/>
    <n v="1732"/>
    <n v="9368"/>
    <n v="660"/>
    <m/>
    <n v="11344"/>
    <n v="415"/>
    <n v="1"/>
    <n v="158"/>
    <n v="5"/>
    <n v="10463"/>
    <n v="37"/>
    <n v="57"/>
    <n v="265"/>
    <n v="658"/>
    <n v="6"/>
    <n v="111"/>
    <m/>
    <n v="348"/>
    <n v="278"/>
    <n v="1"/>
    <n v="145"/>
    <n v="186"/>
    <n v="48"/>
    <n v="63"/>
    <n v="31"/>
    <n v="95"/>
    <n v="10059"/>
    <n v="420"/>
    <m/>
    <n v="56"/>
    <m/>
    <n v="21"/>
    <m/>
    <n v="9"/>
    <n v="9327"/>
    <n v="1408"/>
    <n v="2"/>
    <n v="206"/>
    <n v="183"/>
    <n v="2"/>
    <n v="323"/>
    <m/>
    <n v="309"/>
    <m/>
    <n v="21"/>
    <n v="168"/>
    <n v="791"/>
    <n v="1423"/>
    <n v="1498"/>
    <n v="30"/>
    <n v="542"/>
    <n v="45"/>
    <n v="806"/>
    <n v="1095"/>
    <n v="421"/>
    <n v="828"/>
    <n v="269"/>
    <n v="254"/>
    <n v="256"/>
    <n v="540"/>
    <n v="260"/>
    <n v="951"/>
    <n v="884"/>
    <n v="659"/>
    <n v="19"/>
    <n v="137"/>
    <n v="2826"/>
    <n v="1057"/>
    <n v="22"/>
    <n v="455"/>
    <n v="498"/>
    <n v="140"/>
    <n v="162"/>
    <n v="179"/>
    <n v="4383"/>
    <n v="193"/>
    <n v="318"/>
    <n v="226"/>
    <n v="194"/>
    <n v="48"/>
    <n v="19"/>
    <n v="104"/>
    <n v="62"/>
    <n v="49"/>
    <n v="613"/>
    <m/>
    <n v="75"/>
    <m/>
    <n v="397"/>
    <n v="174"/>
    <n v="51"/>
    <n v="43"/>
    <n v="7"/>
    <n v="3"/>
    <n v="56"/>
    <n v="4"/>
    <n v="7"/>
    <n v="10500"/>
    <n v="62"/>
    <n v="358"/>
    <n v="75"/>
    <n v="23"/>
    <m/>
    <n v="68025"/>
  </r>
  <r>
    <n v="106191306"/>
    <x v="177"/>
    <x v="17"/>
    <s v="7601 EAST IMPERIAL HIGHWAY"/>
    <s v="DOWNEY"/>
    <s v="90242"/>
    <x v="0"/>
    <x v="4"/>
    <s v="District 32"/>
    <s v="District 58"/>
    <s v="DOWNEY SOUTHWEST/LYNWOOD NORTH CENTRAL/SOUTH GATE EAST"/>
    <s v="Urban"/>
    <s v="Teaching"/>
    <x v="177"/>
    <n v="1582"/>
    <m/>
    <n v="1081"/>
    <m/>
    <m/>
    <m/>
    <n v="898"/>
    <n v="1765"/>
    <m/>
    <m/>
    <n v="36"/>
    <n v="250"/>
    <n v="302"/>
    <n v="478"/>
    <n v="817"/>
    <n v="535"/>
    <n v="182"/>
    <n v="60"/>
    <m/>
    <m/>
    <n v="3"/>
    <n v="184"/>
    <n v="356"/>
    <n v="1664"/>
    <n v="4"/>
    <n v="157"/>
    <n v="64"/>
    <n v="234"/>
    <n v="2661"/>
    <n v="2"/>
    <m/>
    <n v="1753"/>
    <n v="908"/>
    <m/>
    <n v="2"/>
    <n v="2645"/>
    <n v="18"/>
    <m/>
    <n v="1283"/>
    <n v="1"/>
    <n v="1003"/>
    <n v="251"/>
    <n v="6"/>
    <n v="36"/>
    <m/>
    <n v="81"/>
    <n v="2"/>
    <m/>
    <n v="319"/>
    <n v="25"/>
    <m/>
    <n v="11"/>
    <n v="122"/>
    <n v="3"/>
    <m/>
    <n v="196"/>
    <n v="25"/>
    <n v="1827"/>
    <n v="83"/>
    <m/>
    <n v="40"/>
    <n v="8"/>
    <n v="4"/>
    <m/>
    <m/>
    <n v="1668"/>
    <n v="387"/>
    <n v="5"/>
    <n v="139"/>
    <n v="2"/>
    <n v="12"/>
    <n v="27"/>
    <m/>
    <n v="423"/>
    <m/>
    <n v="2"/>
    <n v="4"/>
    <n v="4"/>
    <n v="827"/>
    <n v="23"/>
    <n v="7"/>
    <n v="261"/>
    <n v="12"/>
    <n v="83"/>
    <n v="61"/>
    <n v="151"/>
    <n v="10"/>
    <n v="312"/>
    <n v="468"/>
    <n v="72"/>
    <n v="55"/>
    <n v="95"/>
    <n v="215"/>
    <n v="1"/>
    <m/>
    <m/>
    <n v="25"/>
    <n v="1359"/>
    <n v="38"/>
    <n v="5"/>
    <m/>
    <n v="222"/>
    <m/>
    <n v="253"/>
    <n v="48"/>
    <n v="185"/>
    <n v="24"/>
    <n v="102"/>
    <n v="28"/>
    <n v="24"/>
    <n v="2"/>
    <m/>
    <n v="327"/>
    <n v="5"/>
    <n v="12"/>
    <m/>
    <m/>
    <n v="4"/>
    <m/>
    <n v="95"/>
    <n v="105"/>
    <n v="139"/>
    <n v="35"/>
    <n v="7"/>
    <m/>
    <n v="12"/>
    <n v="1"/>
    <n v="7"/>
    <n v="2163"/>
    <n v="42"/>
    <n v="32"/>
    <n v="13"/>
    <n v="11"/>
    <n v="1"/>
    <n v="50546"/>
  </r>
  <r>
    <n v="106191450"/>
    <x v="178"/>
    <x v="17"/>
    <s v="5601 DE SOTO AVENUE"/>
    <s v="WOODLAND HILLS"/>
    <s v="91367"/>
    <x v="1"/>
    <x v="4"/>
    <s v="District 27"/>
    <s v="District 45"/>
    <s v="ENCINO/TARZANA/WARNER CENTER/WOODLAND HILLS"/>
    <s v="Urban"/>
    <s v="NA"/>
    <x v="178"/>
    <n v="11097"/>
    <m/>
    <m/>
    <m/>
    <m/>
    <m/>
    <n v="6444"/>
    <n v="4653"/>
    <m/>
    <m/>
    <n v="146"/>
    <n v="733"/>
    <n v="1297"/>
    <n v="491"/>
    <n v="894"/>
    <n v="1522"/>
    <n v="1883"/>
    <n v="2331"/>
    <n v="2"/>
    <n v="1734"/>
    <n v="64"/>
    <n v="1115"/>
    <n v="433"/>
    <n v="2092"/>
    <n v="28"/>
    <n v="77"/>
    <n v="94"/>
    <n v="7258"/>
    <n v="6895"/>
    <n v="4202"/>
    <m/>
    <n v="1786"/>
    <n v="7626"/>
    <n v="1684"/>
    <n v="1"/>
    <n v="9944"/>
    <n v="1153"/>
    <m/>
    <n v="753"/>
    <n v="2"/>
    <n v="7801"/>
    <n v="95"/>
    <n v="122"/>
    <n v="103"/>
    <n v="1686"/>
    <n v="535"/>
    <m/>
    <m/>
    <n v="262"/>
    <n v="45"/>
    <m/>
    <n v="246"/>
    <n v="2325"/>
    <n v="292"/>
    <n v="25"/>
    <n v="8"/>
    <n v="14"/>
    <n v="7047"/>
    <n v="820"/>
    <n v="1"/>
    <n v="11"/>
    <m/>
    <n v="1"/>
    <m/>
    <m/>
    <n v="592"/>
    <n v="5016"/>
    <n v="1"/>
    <n v="5082"/>
    <n v="396"/>
    <n v="7"/>
    <n v="2"/>
    <m/>
    <n v="1"/>
    <m/>
    <n v="11"/>
    <n v="78"/>
    <n v="378"/>
    <n v="1291"/>
    <n v="1051"/>
    <n v="5"/>
    <n v="243"/>
    <n v="3"/>
    <n v="336"/>
    <n v="1368"/>
    <n v="733"/>
    <n v="56"/>
    <n v="890"/>
    <n v="153"/>
    <n v="167"/>
    <n v="617"/>
    <n v="82"/>
    <n v="153"/>
    <n v="1762"/>
    <n v="1686"/>
    <n v="34"/>
    <n v="238"/>
    <n v="2127"/>
    <n v="831"/>
    <n v="6"/>
    <n v="71"/>
    <n v="327"/>
    <n v="20"/>
    <n v="1240"/>
    <n v="53"/>
    <n v="3425"/>
    <n v="118"/>
    <n v="192"/>
    <n v="174"/>
    <n v="243"/>
    <n v="24"/>
    <n v="1"/>
    <n v="63"/>
    <n v="367"/>
    <n v="21"/>
    <n v="1536"/>
    <n v="5"/>
    <n v="15"/>
    <m/>
    <n v="370"/>
    <n v="523"/>
    <n v="90"/>
    <n v="7"/>
    <n v="1"/>
    <m/>
    <n v="28"/>
    <n v="3"/>
    <n v="2"/>
    <n v="9530"/>
    <n v="73"/>
    <n v="452"/>
    <n v="17"/>
    <n v="1"/>
    <m/>
    <n v="37218"/>
  </r>
  <r>
    <n v="106194010"/>
    <x v="179"/>
    <x v="17"/>
    <s v="2180 VALLEY BOULEVARD"/>
    <s v="POMONA"/>
    <s v="91768"/>
    <x v="1"/>
    <x v="3"/>
    <s v="District 20"/>
    <s v="District 52"/>
    <s v="POMONA EAST AND SOUTH"/>
    <s v="Urban"/>
    <s v="NA"/>
    <x v="179"/>
    <m/>
    <m/>
    <m/>
    <n v="988"/>
    <m/>
    <m/>
    <n v="300"/>
    <n v="688"/>
    <m/>
    <m/>
    <n v="11"/>
    <n v="230"/>
    <n v="281"/>
    <n v="220"/>
    <n v="197"/>
    <n v="47"/>
    <n v="1"/>
    <n v="1"/>
    <m/>
    <m/>
    <m/>
    <n v="2"/>
    <n v="71"/>
    <n v="508"/>
    <m/>
    <n v="5"/>
    <n v="1"/>
    <n v="401"/>
    <n v="988"/>
    <m/>
    <m/>
    <n v="895"/>
    <n v="93"/>
    <m/>
    <m/>
    <n v="988"/>
    <m/>
    <m/>
    <n v="1"/>
    <m/>
    <n v="986"/>
    <m/>
    <n v="1"/>
    <m/>
    <m/>
    <m/>
    <m/>
    <m/>
    <n v="22"/>
    <n v="290"/>
    <m/>
    <n v="1"/>
    <n v="1"/>
    <m/>
    <m/>
    <m/>
    <m/>
    <n v="609"/>
    <m/>
    <m/>
    <n v="65"/>
    <m/>
    <m/>
    <m/>
    <m/>
    <m/>
    <m/>
    <m/>
    <n v="1"/>
    <n v="14"/>
    <m/>
    <n v="973"/>
    <m/>
    <m/>
    <m/>
    <m/>
    <m/>
    <m/>
    <m/>
    <m/>
    <m/>
    <m/>
    <m/>
    <m/>
    <m/>
    <m/>
    <n v="988"/>
    <m/>
    <m/>
    <m/>
    <m/>
    <m/>
    <m/>
    <m/>
    <m/>
    <m/>
    <m/>
    <n v="984"/>
    <m/>
    <m/>
    <m/>
    <m/>
    <m/>
    <m/>
    <m/>
    <n v="4"/>
    <m/>
    <m/>
    <m/>
    <m/>
    <m/>
    <m/>
    <m/>
    <m/>
    <m/>
    <m/>
    <m/>
    <m/>
    <m/>
    <m/>
    <m/>
    <m/>
    <m/>
    <m/>
    <m/>
    <m/>
    <m/>
    <m/>
    <n v="988"/>
    <m/>
    <m/>
    <m/>
    <m/>
    <m/>
    <n v="5797"/>
  </r>
  <r>
    <n v="106194219"/>
    <x v="180"/>
    <x v="17"/>
    <s v="1500 SAN PABLO STREET"/>
    <s v="LOS ANGELES"/>
    <s v="90033"/>
    <x v="1"/>
    <x v="1"/>
    <s v="District 24"/>
    <s v="District 51"/>
    <s v="BOYLE HEIGHTS NORTHWEST/CHINATOWN/DOWNTOWN NORTHWEST/LITTLE TOKYO/WESTLAKE"/>
    <s v="Urban"/>
    <s v="Teaching"/>
    <x v="180"/>
    <n v="11762"/>
    <m/>
    <n v="275"/>
    <m/>
    <m/>
    <m/>
    <n v="5378"/>
    <n v="6659"/>
    <m/>
    <m/>
    <n v="61"/>
    <n v="661"/>
    <n v="919"/>
    <n v="1381"/>
    <n v="2571"/>
    <n v="3141"/>
    <n v="2202"/>
    <n v="1101"/>
    <m/>
    <m/>
    <m/>
    <n v="1072"/>
    <n v="682"/>
    <n v="3038"/>
    <n v="14"/>
    <n v="1212"/>
    <n v="59"/>
    <n v="5960"/>
    <n v="12037"/>
    <m/>
    <m/>
    <n v="6619"/>
    <n v="5417"/>
    <m/>
    <n v="1"/>
    <n v="11910"/>
    <n v="121"/>
    <n v="6"/>
    <n v="2967"/>
    <n v="20"/>
    <n v="8842"/>
    <n v="18"/>
    <n v="2"/>
    <n v="43"/>
    <m/>
    <n v="145"/>
    <m/>
    <m/>
    <n v="210"/>
    <n v="32"/>
    <n v="27"/>
    <n v="399"/>
    <n v="1933"/>
    <n v="78"/>
    <m/>
    <n v="371"/>
    <n v="10"/>
    <n v="8063"/>
    <n v="837"/>
    <n v="4"/>
    <n v="64"/>
    <m/>
    <n v="2"/>
    <n v="7"/>
    <m/>
    <n v="1223"/>
    <n v="5501"/>
    <n v="972"/>
    <n v="4053"/>
    <n v="43"/>
    <n v="124"/>
    <n v="116"/>
    <n v="5"/>
    <m/>
    <m/>
    <n v="117"/>
    <n v="67"/>
    <n v="2583"/>
    <n v="2247"/>
    <n v="1374"/>
    <n v="7"/>
    <n v="410"/>
    <n v="20"/>
    <n v="488"/>
    <n v="431"/>
    <n v="1458"/>
    <n v="31"/>
    <n v="1402"/>
    <n v="515"/>
    <n v="243"/>
    <n v="340"/>
    <n v="75"/>
    <n v="226"/>
    <n v="3"/>
    <m/>
    <m/>
    <n v="1061"/>
    <n v="912"/>
    <n v="1657"/>
    <n v="50"/>
    <n v="102"/>
    <n v="593"/>
    <n v="147"/>
    <n v="1852"/>
    <n v="637"/>
    <n v="1576"/>
    <n v="397"/>
    <n v="361"/>
    <n v="975"/>
    <n v="692"/>
    <n v="152"/>
    <n v="11"/>
    <n v="202"/>
    <n v="474"/>
    <n v="174"/>
    <n v="1"/>
    <n v="5"/>
    <n v="4"/>
    <n v="2"/>
    <n v="2217"/>
    <n v="225"/>
    <n v="77"/>
    <n v="11"/>
    <n v="1"/>
    <n v="2"/>
    <n v="83"/>
    <n v="5"/>
    <n v="11"/>
    <n v="8522"/>
    <n v="151"/>
    <n v="713"/>
    <n v="16"/>
    <n v="3"/>
    <m/>
    <n v="84311"/>
  </r>
  <r>
    <n v="106194967"/>
    <x v="181"/>
    <x v="17"/>
    <s v="4025 WEST 226 STREET"/>
    <s v="TORRANCE"/>
    <s v="90505"/>
    <x v="2"/>
    <x v="5"/>
    <s v="District 26"/>
    <s v="District 66"/>
    <s v="REDONDO BEACH CENTRAL AND SOUTH/TORRANCE WEST CENTRAL"/>
    <s v="Urban"/>
    <s v="NA"/>
    <x v="181"/>
    <m/>
    <m/>
    <m/>
    <m/>
    <n v="68"/>
    <m/>
    <n v="61"/>
    <n v="7"/>
    <m/>
    <m/>
    <n v="68"/>
    <m/>
    <m/>
    <m/>
    <m/>
    <m/>
    <m/>
    <m/>
    <m/>
    <m/>
    <m/>
    <n v="3"/>
    <n v="14"/>
    <n v="34"/>
    <m/>
    <n v="6"/>
    <m/>
    <n v="11"/>
    <n v="68"/>
    <m/>
    <m/>
    <m/>
    <n v="68"/>
    <m/>
    <m/>
    <n v="68"/>
    <m/>
    <m/>
    <n v="11"/>
    <m/>
    <n v="29"/>
    <n v="19"/>
    <n v="1"/>
    <m/>
    <m/>
    <m/>
    <n v="8"/>
    <m/>
    <n v="7"/>
    <n v="1"/>
    <m/>
    <m/>
    <m/>
    <m/>
    <n v="1"/>
    <m/>
    <n v="1"/>
    <n v="55"/>
    <m/>
    <m/>
    <m/>
    <m/>
    <n v="3"/>
    <m/>
    <m/>
    <n v="68"/>
    <m/>
    <m/>
    <m/>
    <m/>
    <m/>
    <m/>
    <m/>
    <m/>
    <m/>
    <m/>
    <m/>
    <m/>
    <m/>
    <m/>
    <m/>
    <m/>
    <m/>
    <m/>
    <m/>
    <m/>
    <n v="68"/>
    <m/>
    <m/>
    <m/>
    <m/>
    <m/>
    <m/>
    <m/>
    <m/>
    <m/>
    <m/>
    <n v="68"/>
    <m/>
    <m/>
    <m/>
    <m/>
    <m/>
    <m/>
    <m/>
    <m/>
    <m/>
    <m/>
    <m/>
    <m/>
    <m/>
    <m/>
    <m/>
    <m/>
    <m/>
    <m/>
    <m/>
    <m/>
    <m/>
    <m/>
    <m/>
    <m/>
    <m/>
    <m/>
    <m/>
    <m/>
    <m/>
    <m/>
    <n v="68"/>
    <m/>
    <m/>
    <m/>
    <m/>
    <m/>
    <n v="5995"/>
  </r>
  <r>
    <n v="106194981"/>
    <x v="182"/>
    <x v="17"/>
    <s v="6060 PARAMOUNT BLVD."/>
    <s v="LONG BEACH"/>
    <s v="90805"/>
    <x v="2"/>
    <x v="5"/>
    <s v="District 33"/>
    <s v="District 63"/>
    <s v="NORTH LONG BEACH"/>
    <s v="Urban"/>
    <s v="NA"/>
    <x v="182"/>
    <m/>
    <m/>
    <m/>
    <m/>
    <n v="97"/>
    <m/>
    <n v="43"/>
    <n v="54"/>
    <m/>
    <m/>
    <n v="2"/>
    <n v="24"/>
    <n v="22"/>
    <n v="22"/>
    <n v="11"/>
    <n v="16"/>
    <m/>
    <m/>
    <m/>
    <m/>
    <m/>
    <n v="9"/>
    <n v="16"/>
    <n v="41"/>
    <m/>
    <n v="2"/>
    <m/>
    <n v="29"/>
    <n v="97"/>
    <m/>
    <m/>
    <m/>
    <n v="97"/>
    <m/>
    <m/>
    <n v="97"/>
    <m/>
    <m/>
    <n v="3"/>
    <m/>
    <n v="26"/>
    <n v="1"/>
    <n v="8"/>
    <n v="3"/>
    <m/>
    <n v="49"/>
    <n v="7"/>
    <m/>
    <n v="6"/>
    <n v="18"/>
    <m/>
    <m/>
    <m/>
    <m/>
    <n v="1"/>
    <n v="18"/>
    <n v="1"/>
    <n v="23"/>
    <n v="29"/>
    <m/>
    <m/>
    <m/>
    <n v="1"/>
    <m/>
    <m/>
    <n v="93"/>
    <m/>
    <m/>
    <m/>
    <m/>
    <m/>
    <m/>
    <m/>
    <n v="4"/>
    <m/>
    <m/>
    <m/>
    <m/>
    <m/>
    <m/>
    <m/>
    <m/>
    <m/>
    <m/>
    <m/>
    <m/>
    <n v="97"/>
    <m/>
    <m/>
    <m/>
    <m/>
    <m/>
    <m/>
    <m/>
    <m/>
    <m/>
    <m/>
    <m/>
    <m/>
    <m/>
    <m/>
    <m/>
    <m/>
    <m/>
    <m/>
    <n v="97"/>
    <m/>
    <m/>
    <m/>
    <m/>
    <m/>
    <m/>
    <m/>
    <m/>
    <m/>
    <m/>
    <m/>
    <m/>
    <m/>
    <m/>
    <m/>
    <m/>
    <m/>
    <m/>
    <m/>
    <m/>
    <m/>
    <m/>
    <n v="97"/>
    <m/>
    <m/>
    <m/>
    <m/>
    <m/>
    <n v="5515"/>
  </r>
  <r>
    <n v="106196035"/>
    <x v="183"/>
    <x v="17"/>
    <s v="1011 BALDWIN PARK BLVD."/>
    <s v="BALDWIN PARK"/>
    <s v="91706"/>
    <x v="1"/>
    <x v="4"/>
    <s v="District 22"/>
    <s v="District 48"/>
    <s v="BASSETT/INDUSTRY WEST/LA PUENTE"/>
    <s v="Urban"/>
    <s v="NA"/>
    <x v="183"/>
    <n v="14239"/>
    <m/>
    <m/>
    <m/>
    <m/>
    <m/>
    <n v="8749"/>
    <n v="5490"/>
    <m/>
    <m/>
    <n v="158"/>
    <n v="1531"/>
    <n v="2036"/>
    <n v="869"/>
    <n v="1171"/>
    <n v="1855"/>
    <n v="1932"/>
    <n v="1663"/>
    <m/>
    <n v="3023"/>
    <n v="1"/>
    <n v="2332"/>
    <n v="513"/>
    <n v="7896"/>
    <n v="31"/>
    <n v="238"/>
    <n v="278"/>
    <n v="2951"/>
    <n v="8491"/>
    <n v="5748"/>
    <m/>
    <n v="3048"/>
    <n v="8221"/>
    <n v="2967"/>
    <n v="3"/>
    <n v="13357"/>
    <n v="882"/>
    <m/>
    <n v="416"/>
    <n v="17"/>
    <n v="10029"/>
    <n v="111"/>
    <n v="25"/>
    <n v="146"/>
    <n v="2966"/>
    <n v="528"/>
    <n v="1"/>
    <m/>
    <n v="336"/>
    <n v="52"/>
    <m/>
    <n v="251"/>
    <n v="3253"/>
    <n v="228"/>
    <n v="8"/>
    <n v="5"/>
    <n v="11"/>
    <n v="9521"/>
    <n v="553"/>
    <m/>
    <n v="18"/>
    <n v="2"/>
    <n v="1"/>
    <m/>
    <m/>
    <n v="1314"/>
    <n v="4613"/>
    <n v="1"/>
    <n v="8165"/>
    <n v="128"/>
    <n v="14"/>
    <n v="4"/>
    <m/>
    <m/>
    <m/>
    <n v="6"/>
    <n v="110"/>
    <n v="508"/>
    <n v="1447"/>
    <n v="1335"/>
    <n v="5"/>
    <n v="368"/>
    <n v="6"/>
    <n v="403"/>
    <n v="1153"/>
    <n v="628"/>
    <n v="32"/>
    <n v="1005"/>
    <n v="115"/>
    <n v="64"/>
    <n v="595"/>
    <n v="118"/>
    <n v="185"/>
    <n v="3138"/>
    <n v="2961"/>
    <n v="57"/>
    <n v="185"/>
    <n v="3055"/>
    <n v="950"/>
    <n v="5"/>
    <n v="235"/>
    <n v="435"/>
    <n v="34"/>
    <n v="1381"/>
    <n v="62"/>
    <n v="3402"/>
    <n v="210"/>
    <n v="229"/>
    <n v="235"/>
    <n v="266"/>
    <n v="28"/>
    <n v="6"/>
    <n v="49"/>
    <n v="740"/>
    <n v="5"/>
    <n v="2681"/>
    <n v="3"/>
    <n v="43"/>
    <m/>
    <n v="389"/>
    <n v="380"/>
    <n v="71"/>
    <n v="8"/>
    <n v="1"/>
    <m/>
    <n v="35"/>
    <n v="2"/>
    <n v="3"/>
    <n v="12716"/>
    <n v="81"/>
    <n v="527"/>
    <n v="26"/>
    <m/>
    <m/>
    <n v="44437"/>
  </r>
  <r>
    <n v="106196168"/>
    <x v="184"/>
    <x v="17"/>
    <s v="2801 ATLANTIC AVENUE"/>
    <s v="LONG BEACH"/>
    <s v="90806"/>
    <x v="1"/>
    <x v="1"/>
    <s v="District 33"/>
    <s v="District 70"/>
    <s v="BIXBY KNOLLS/LONG BEACH CENTRAL"/>
    <s v="Urban"/>
    <s v="NA"/>
    <x v="184"/>
    <n v="20789"/>
    <m/>
    <m/>
    <m/>
    <m/>
    <m/>
    <n v="13550"/>
    <n v="7239"/>
    <m/>
    <m/>
    <n v="2680"/>
    <n v="3494"/>
    <n v="3016"/>
    <n v="296"/>
    <n v="1"/>
    <m/>
    <m/>
    <m/>
    <m/>
    <n v="7959"/>
    <n v="3343"/>
    <n v="1690"/>
    <n v="2588"/>
    <n v="11299"/>
    <n v="20"/>
    <n v="1458"/>
    <n v="654"/>
    <n v="3080"/>
    <n v="20789"/>
    <m/>
    <m/>
    <n v="1161"/>
    <n v="13451"/>
    <n v="6168"/>
    <n v="9"/>
    <n v="20776"/>
    <n v="13"/>
    <m/>
    <n v="753"/>
    <n v="2"/>
    <n v="8393"/>
    <n v="40"/>
    <m/>
    <n v="2"/>
    <n v="6159"/>
    <n v="5440"/>
    <m/>
    <m/>
    <n v="112"/>
    <m/>
    <n v="14"/>
    <n v="56"/>
    <n v="255"/>
    <n v="1"/>
    <n v="25"/>
    <n v="1"/>
    <n v="2"/>
    <n v="20270"/>
    <n v="34"/>
    <n v="2"/>
    <n v="2"/>
    <n v="14"/>
    <n v="1"/>
    <m/>
    <m/>
    <n v="13675"/>
    <n v="42"/>
    <m/>
    <n v="6618"/>
    <n v="203"/>
    <m/>
    <n v="251"/>
    <m/>
    <m/>
    <m/>
    <n v="254"/>
    <n v="241"/>
    <n v="141"/>
    <n v="78"/>
    <n v="1010"/>
    <n v="34"/>
    <n v="513"/>
    <n v="21"/>
    <n v="275"/>
    <n v="414"/>
    <n v="970"/>
    <n v="28"/>
    <n v="201"/>
    <n v="389"/>
    <n v="300"/>
    <n v="1664"/>
    <n v="199"/>
    <n v="406"/>
    <n v="7059"/>
    <n v="6161"/>
    <n v="431"/>
    <n v="182"/>
    <n v="3479"/>
    <n v="914"/>
    <n v="56"/>
    <n v="93"/>
    <n v="145"/>
    <n v="49"/>
    <n v="512"/>
    <n v="314"/>
    <n v="7350"/>
    <n v="189"/>
    <n v="136"/>
    <n v="41"/>
    <n v="65"/>
    <n v="7"/>
    <n v="6"/>
    <n v="95"/>
    <n v="999"/>
    <n v="197"/>
    <n v="5958"/>
    <n v="1"/>
    <n v="1"/>
    <m/>
    <n v="273"/>
    <n v="378"/>
    <n v="135"/>
    <n v="27"/>
    <n v="3"/>
    <m/>
    <n v="55"/>
    <n v="3"/>
    <n v="3"/>
    <n v="19232"/>
    <n v="190"/>
    <n v="421"/>
    <n v="63"/>
    <n v="1"/>
    <n v="5"/>
    <n v="82476"/>
  </r>
  <r>
    <n v="106196403"/>
    <x v="185"/>
    <x v="17"/>
    <s v="9333 IMPERIAL HIGHWAY"/>
    <s v="DOWNEY"/>
    <s v="90242"/>
    <x v="1"/>
    <x v="1"/>
    <s v="District 32"/>
    <s v="District 58"/>
    <s v="DOWNEY NORTHEAST"/>
    <s v="Urban"/>
    <s v="NA"/>
    <x v="185"/>
    <n v="21043"/>
    <m/>
    <m/>
    <m/>
    <m/>
    <m/>
    <n v="12741"/>
    <n v="8302"/>
    <m/>
    <m/>
    <n v="579"/>
    <n v="2525"/>
    <n v="2876"/>
    <n v="1305"/>
    <n v="1801"/>
    <n v="2841"/>
    <n v="2396"/>
    <n v="2002"/>
    <n v="4"/>
    <n v="4417"/>
    <n v="297"/>
    <n v="1797"/>
    <n v="3059"/>
    <n v="12155"/>
    <n v="42"/>
    <n v="103"/>
    <n v="81"/>
    <n v="3806"/>
    <n v="12759"/>
    <n v="8284"/>
    <m/>
    <n v="3068"/>
    <n v="13810"/>
    <n v="4164"/>
    <n v="1"/>
    <n v="20280"/>
    <n v="763"/>
    <m/>
    <n v="514"/>
    <n v="27"/>
    <n v="15399"/>
    <n v="208"/>
    <n v="55"/>
    <n v="143"/>
    <n v="4152"/>
    <n v="545"/>
    <m/>
    <m/>
    <n v="519"/>
    <n v="67"/>
    <n v="1"/>
    <n v="303"/>
    <n v="2802"/>
    <n v="415"/>
    <n v="37"/>
    <n v="47"/>
    <n v="9"/>
    <n v="15932"/>
    <n v="876"/>
    <n v="1"/>
    <n v="24"/>
    <n v="6"/>
    <n v="1"/>
    <m/>
    <n v="3"/>
    <n v="2569"/>
    <n v="5986"/>
    <m/>
    <n v="12184"/>
    <n v="281"/>
    <n v="5"/>
    <n v="18"/>
    <m/>
    <m/>
    <m/>
    <n v="60"/>
    <n v="227"/>
    <n v="984"/>
    <n v="1813"/>
    <n v="1746"/>
    <n v="9"/>
    <n v="555"/>
    <n v="7"/>
    <n v="592"/>
    <n v="1731"/>
    <n v="854"/>
    <n v="84"/>
    <n v="1594"/>
    <n v="276"/>
    <n v="156"/>
    <n v="1046"/>
    <n v="210"/>
    <n v="363"/>
    <n v="4454"/>
    <n v="4150"/>
    <n v="132"/>
    <n v="386"/>
    <n v="5109"/>
    <n v="1447"/>
    <n v="3"/>
    <n v="340"/>
    <n v="625"/>
    <n v="67"/>
    <n v="1971"/>
    <n v="249"/>
    <n v="4856"/>
    <n v="320"/>
    <n v="353"/>
    <n v="363"/>
    <n v="245"/>
    <n v="14"/>
    <n v="1"/>
    <n v="50"/>
    <n v="763"/>
    <n v="34"/>
    <n v="3807"/>
    <n v="2"/>
    <n v="37"/>
    <n v="1"/>
    <n v="631"/>
    <n v="546"/>
    <n v="116"/>
    <n v="23"/>
    <n v="6"/>
    <m/>
    <n v="57"/>
    <n v="8"/>
    <n v="4"/>
    <n v="18644"/>
    <n v="119"/>
    <n v="824"/>
    <n v="60"/>
    <n v="5"/>
    <m/>
    <n v="77119"/>
  </r>
  <r>
    <n v="106196404"/>
    <x v="186"/>
    <x v="17"/>
    <s v="7150 TAMPA AVENUE"/>
    <s v="RESEDA"/>
    <s v="91335"/>
    <x v="1"/>
    <x v="4"/>
    <s v="District 27"/>
    <s v="District 45"/>
    <s v="RESEDA SOUTH/VAN NUYS SOUTHWEST"/>
    <s v="Urban"/>
    <s v="NA"/>
    <x v="186"/>
    <m/>
    <n v="265"/>
    <m/>
    <m/>
    <n v="167"/>
    <m/>
    <n v="301"/>
    <n v="131"/>
    <m/>
    <m/>
    <m/>
    <m/>
    <m/>
    <m/>
    <m/>
    <n v="32"/>
    <n v="92"/>
    <n v="307"/>
    <m/>
    <n v="1"/>
    <m/>
    <n v="3"/>
    <n v="9"/>
    <n v="21"/>
    <m/>
    <m/>
    <m/>
    <n v="399"/>
    <n v="432"/>
    <m/>
    <m/>
    <n v="422"/>
    <n v="10"/>
    <m/>
    <m/>
    <n v="205"/>
    <n v="227"/>
    <m/>
    <n v="338"/>
    <m/>
    <n v="24"/>
    <n v="1"/>
    <n v="21"/>
    <n v="48"/>
    <m/>
    <m/>
    <m/>
    <m/>
    <n v="179"/>
    <m/>
    <m/>
    <n v="62"/>
    <m/>
    <m/>
    <n v="1"/>
    <m/>
    <n v="4"/>
    <n v="132"/>
    <n v="54"/>
    <m/>
    <m/>
    <m/>
    <m/>
    <m/>
    <m/>
    <n v="150"/>
    <n v="137"/>
    <n v="103"/>
    <n v="39"/>
    <n v="3"/>
    <m/>
    <m/>
    <m/>
    <m/>
    <m/>
    <m/>
    <n v="8"/>
    <n v="8"/>
    <n v="53"/>
    <n v="19"/>
    <m/>
    <n v="16"/>
    <n v="3"/>
    <n v="21"/>
    <n v="20"/>
    <n v="8"/>
    <n v="154"/>
    <n v="8"/>
    <n v="23"/>
    <n v="1"/>
    <n v="45"/>
    <n v="6"/>
    <n v="39"/>
    <m/>
    <m/>
    <m/>
    <m/>
    <m/>
    <m/>
    <m/>
    <m/>
    <m/>
    <m/>
    <m/>
    <m/>
    <n v="432"/>
    <m/>
    <m/>
    <m/>
    <m/>
    <m/>
    <m/>
    <m/>
    <m/>
    <m/>
    <m/>
    <m/>
    <m/>
    <m/>
    <m/>
    <m/>
    <m/>
    <m/>
    <m/>
    <m/>
    <m/>
    <m/>
    <m/>
    <n v="432"/>
    <m/>
    <m/>
    <m/>
    <m/>
    <m/>
    <n v="93017"/>
  </r>
  <r>
    <n v="106196405"/>
    <x v="187"/>
    <x v="17"/>
    <s v="38600 MEDICAL CENTER DRIVE"/>
    <s v="PALMDALE"/>
    <s v="93551"/>
    <x v="2"/>
    <x v="2"/>
    <s v="District 21"/>
    <s v="District 36"/>
    <s v="PALMDALE CENTRAL"/>
    <s v="Urban"/>
    <s v="NA"/>
    <x v="187"/>
    <n v="9072"/>
    <m/>
    <m/>
    <m/>
    <m/>
    <m/>
    <n v="4826"/>
    <n v="4246"/>
    <m/>
    <m/>
    <n v="62"/>
    <n v="534"/>
    <n v="698"/>
    <n v="1089"/>
    <n v="1956"/>
    <n v="1999"/>
    <n v="1491"/>
    <n v="1243"/>
    <m/>
    <m/>
    <m/>
    <n v="88"/>
    <n v="1866"/>
    <n v="2230"/>
    <n v="5"/>
    <n v="529"/>
    <n v="74"/>
    <n v="4280"/>
    <n v="1950"/>
    <n v="7122"/>
    <m/>
    <n v="1384"/>
    <n v="7688"/>
    <m/>
    <m/>
    <n v="9065"/>
    <n v="7"/>
    <m/>
    <n v="1"/>
    <m/>
    <n v="9068"/>
    <m/>
    <m/>
    <m/>
    <m/>
    <n v="3"/>
    <m/>
    <m/>
    <n v="199"/>
    <n v="228"/>
    <n v="1"/>
    <n v="303"/>
    <n v="1630"/>
    <n v="223"/>
    <n v="9"/>
    <n v="64"/>
    <n v="1"/>
    <n v="5332"/>
    <n v="882"/>
    <m/>
    <n v="10"/>
    <n v="1"/>
    <n v="188"/>
    <m/>
    <n v="1"/>
    <n v="2516"/>
    <n v="4427"/>
    <n v="14"/>
    <n v="1586"/>
    <n v="240"/>
    <n v="22"/>
    <n v="259"/>
    <n v="8"/>
    <m/>
    <m/>
    <n v="1"/>
    <n v="124"/>
    <n v="332"/>
    <n v="1702"/>
    <n v="1401"/>
    <n v="11"/>
    <n v="712"/>
    <n v="7"/>
    <n v="629"/>
    <n v="683"/>
    <n v="834"/>
    <n v="84"/>
    <n v="706"/>
    <n v="230"/>
    <n v="30"/>
    <n v="986"/>
    <n v="244"/>
    <n v="317"/>
    <n v="39"/>
    <m/>
    <m/>
    <n v="251"/>
    <n v="972"/>
    <n v="1476"/>
    <n v="5"/>
    <n v="149"/>
    <n v="331"/>
    <n v="17"/>
    <n v="915"/>
    <n v="112"/>
    <n v="3608"/>
    <n v="291"/>
    <n v="222"/>
    <n v="97"/>
    <n v="469"/>
    <n v="23"/>
    <n v="3"/>
    <n v="77"/>
    <n v="42"/>
    <n v="6"/>
    <n v="6"/>
    <m/>
    <m/>
    <m/>
    <n v="411"/>
    <n v="419"/>
    <n v="67"/>
    <n v="14"/>
    <n v="7"/>
    <m/>
    <n v="39"/>
    <m/>
    <n v="5"/>
    <n v="7704"/>
    <n v="57"/>
    <n v="300"/>
    <n v="46"/>
    <n v="2"/>
    <n v="1"/>
    <n v="39031"/>
  </r>
  <r>
    <n v="106197931"/>
    <x v="188"/>
    <x v="17"/>
    <s v="9808 VENICE BLVD"/>
    <s v="CULVER CITY"/>
    <s v="90232"/>
    <x v="2"/>
    <x v="5"/>
    <s v="District 30"/>
    <s v="District 54"/>
    <s v="CULVER CITY NORTH/PALMS"/>
    <s v="Urban"/>
    <s v="NA"/>
    <x v="188"/>
    <m/>
    <m/>
    <m/>
    <m/>
    <n v="439"/>
    <m/>
    <n v="190"/>
    <n v="249"/>
    <m/>
    <m/>
    <n v="11"/>
    <n v="169"/>
    <n v="116"/>
    <n v="63"/>
    <n v="67"/>
    <n v="13"/>
    <m/>
    <m/>
    <m/>
    <m/>
    <m/>
    <n v="46"/>
    <n v="126"/>
    <n v="139"/>
    <n v="2"/>
    <n v="9"/>
    <n v="4"/>
    <n v="113"/>
    <n v="439"/>
    <m/>
    <m/>
    <m/>
    <n v="439"/>
    <m/>
    <m/>
    <n v="439"/>
    <m/>
    <m/>
    <m/>
    <m/>
    <n v="425"/>
    <n v="14"/>
    <m/>
    <m/>
    <m/>
    <m/>
    <m/>
    <m/>
    <n v="6"/>
    <m/>
    <m/>
    <m/>
    <m/>
    <m/>
    <m/>
    <m/>
    <m/>
    <n v="422"/>
    <m/>
    <m/>
    <n v="10"/>
    <m/>
    <n v="1"/>
    <m/>
    <m/>
    <n v="383"/>
    <m/>
    <m/>
    <m/>
    <m/>
    <m/>
    <m/>
    <m/>
    <n v="56"/>
    <m/>
    <m/>
    <m/>
    <m/>
    <m/>
    <m/>
    <m/>
    <m/>
    <m/>
    <m/>
    <m/>
    <m/>
    <n v="439"/>
    <m/>
    <m/>
    <m/>
    <m/>
    <m/>
    <m/>
    <m/>
    <m/>
    <m/>
    <m/>
    <m/>
    <m/>
    <m/>
    <m/>
    <m/>
    <m/>
    <m/>
    <m/>
    <n v="439"/>
    <m/>
    <m/>
    <m/>
    <m/>
    <m/>
    <m/>
    <m/>
    <m/>
    <m/>
    <m/>
    <m/>
    <m/>
    <m/>
    <m/>
    <m/>
    <m/>
    <m/>
    <m/>
    <m/>
    <m/>
    <m/>
    <m/>
    <n v="439"/>
    <m/>
    <m/>
    <m/>
    <m/>
    <m/>
    <n v="5384"/>
  </r>
  <r>
    <n v="106201281"/>
    <x v="189"/>
    <x v="18"/>
    <s v="1250 EAST ALMOND AVENUE"/>
    <s v="MADERA"/>
    <s v="93637"/>
    <x v="1"/>
    <x v="0"/>
    <s v="District 12"/>
    <s v="District 5"/>
    <s v="MADERA"/>
    <s v="Rural"/>
    <s v="NA"/>
    <x v="189"/>
    <n v="4681"/>
    <m/>
    <m/>
    <m/>
    <m/>
    <m/>
    <n v="2914"/>
    <n v="1767"/>
    <m/>
    <m/>
    <n v="138"/>
    <n v="766"/>
    <n v="624"/>
    <n v="351"/>
    <n v="495"/>
    <n v="483"/>
    <n v="372"/>
    <n v="414"/>
    <m/>
    <n v="1038"/>
    <m/>
    <n v="86"/>
    <n v="211"/>
    <n v="3264"/>
    <n v="3"/>
    <m/>
    <m/>
    <n v="1117"/>
    <n v="2524"/>
    <n v="2157"/>
    <m/>
    <n v="1081"/>
    <n v="2565"/>
    <n v="1035"/>
    <m/>
    <n v="4537"/>
    <n v="144"/>
    <m/>
    <n v="2"/>
    <m/>
    <n v="3573"/>
    <m/>
    <n v="1"/>
    <n v="36"/>
    <n v="1034"/>
    <n v="3"/>
    <n v="32"/>
    <m/>
    <n v="163"/>
    <n v="49"/>
    <m/>
    <n v="85"/>
    <n v="169"/>
    <m/>
    <n v="12"/>
    <m/>
    <m/>
    <n v="3748"/>
    <n v="306"/>
    <m/>
    <m/>
    <m/>
    <n v="138"/>
    <n v="11"/>
    <m/>
    <n v="3067"/>
    <n v="942"/>
    <n v="138"/>
    <n v="464"/>
    <n v="49"/>
    <n v="7"/>
    <n v="14"/>
    <m/>
    <m/>
    <m/>
    <n v="1"/>
    <n v="46"/>
    <n v="101"/>
    <n v="367"/>
    <n v="656"/>
    <n v="2"/>
    <n v="164"/>
    <m/>
    <n v="173"/>
    <n v="253"/>
    <n v="185"/>
    <n v="17"/>
    <n v="83"/>
    <n v="35"/>
    <n v="6"/>
    <n v="254"/>
    <n v="108"/>
    <n v="98"/>
    <n v="1094"/>
    <n v="1036"/>
    <n v="2"/>
    <n v="61"/>
    <n v="1143"/>
    <n v="464"/>
    <m/>
    <n v="42"/>
    <n v="126"/>
    <n v="4"/>
    <n v="111"/>
    <n v="12"/>
    <n v="1425"/>
    <n v="65"/>
    <n v="70"/>
    <n v="17"/>
    <n v="54"/>
    <n v="10"/>
    <m/>
    <n v="15"/>
    <n v="16"/>
    <n v="2"/>
    <n v="1044"/>
    <m/>
    <m/>
    <m/>
    <n v="39"/>
    <n v="121"/>
    <n v="9"/>
    <n v="6"/>
    <n v="5"/>
    <n v="2"/>
    <n v="4"/>
    <n v="3"/>
    <n v="3"/>
    <n v="4352"/>
    <n v="34"/>
    <n v="84"/>
    <n v="19"/>
    <m/>
    <m/>
    <n v="15409"/>
  </r>
  <r>
    <n v="106204019"/>
    <x v="190"/>
    <x v="18"/>
    <s v="9300 VALLEY CHILDREN'S PLACE"/>
    <s v="MADERA"/>
    <s v="93636"/>
    <x v="1"/>
    <x v="1"/>
    <s v="District 12"/>
    <s v="District 5"/>
    <s v="MADERA"/>
    <s v="Rural"/>
    <s v="NA"/>
    <x v="190"/>
    <n v="12770"/>
    <m/>
    <n v="77"/>
    <m/>
    <m/>
    <m/>
    <n v="5696"/>
    <n v="7150"/>
    <n v="1"/>
    <m/>
    <n v="3677"/>
    <n v="112"/>
    <m/>
    <m/>
    <m/>
    <m/>
    <m/>
    <m/>
    <m/>
    <n v="3781"/>
    <n v="5277"/>
    <n v="487"/>
    <n v="605"/>
    <n v="8559"/>
    <n v="16"/>
    <n v="158"/>
    <n v="1"/>
    <n v="3021"/>
    <n v="4779"/>
    <n v="8068"/>
    <m/>
    <n v="1299"/>
    <n v="10581"/>
    <n v="967"/>
    <m/>
    <n v="12822"/>
    <n v="25"/>
    <m/>
    <n v="1443"/>
    <n v="586"/>
    <n v="10813"/>
    <n v="5"/>
    <m/>
    <m/>
    <m/>
    <m/>
    <m/>
    <m/>
    <n v="4"/>
    <n v="20"/>
    <n v="64"/>
    <n v="95"/>
    <n v="42"/>
    <m/>
    <m/>
    <n v="13"/>
    <n v="4"/>
    <n v="12470"/>
    <n v="10"/>
    <n v="70"/>
    <n v="7"/>
    <m/>
    <n v="3"/>
    <n v="45"/>
    <m/>
    <n v="9833"/>
    <n v="29"/>
    <m/>
    <n v="2793"/>
    <n v="29"/>
    <m/>
    <n v="159"/>
    <m/>
    <m/>
    <n v="4"/>
    <n v="846"/>
    <n v="339"/>
    <n v="214"/>
    <n v="167"/>
    <n v="1477"/>
    <n v="57"/>
    <n v="538"/>
    <n v="40"/>
    <n v="537"/>
    <n v="644"/>
    <n v="1356"/>
    <n v="32"/>
    <n v="410"/>
    <n v="631"/>
    <n v="507"/>
    <n v="2722"/>
    <n v="447"/>
    <n v="369"/>
    <m/>
    <n v="1"/>
    <n v="1513"/>
    <n v="336"/>
    <n v="4919"/>
    <n v="1145"/>
    <n v="72"/>
    <n v="49"/>
    <n v="267"/>
    <n v="58"/>
    <n v="923"/>
    <n v="913"/>
    <n v="3049"/>
    <n v="163"/>
    <n v="264"/>
    <n v="169"/>
    <n v="67"/>
    <n v="6"/>
    <n v="17"/>
    <n v="163"/>
    <n v="9"/>
    <n v="256"/>
    <m/>
    <n v="1"/>
    <n v="1"/>
    <m/>
    <n v="555"/>
    <n v="135"/>
    <n v="64"/>
    <n v="26"/>
    <n v="1"/>
    <m/>
    <n v="76"/>
    <n v="12"/>
    <n v="1"/>
    <n v="11155"/>
    <n v="51"/>
    <n v="696"/>
    <n v="64"/>
    <n v="1"/>
    <n v="10"/>
    <n v="75844"/>
  </r>
  <r>
    <n v="106210992"/>
    <x v="191"/>
    <x v="19"/>
    <s v="99 MONTECILLO ROAD"/>
    <s v="SAN RAFAEL"/>
    <s v="94903"/>
    <x v="1"/>
    <x v="0"/>
    <s v="District 2"/>
    <s v="District 10"/>
    <s v="CORTE MADERA/FAIRFAX/KENTFIELD/LARKSPUR/MARINWOOD/MILL VALLEY/ROSS/SAN ANSELMO/SAN RAFAEL WEST/TERRA"/>
    <s v="Urban"/>
    <s v="NA"/>
    <x v="191"/>
    <n v="4502"/>
    <m/>
    <m/>
    <m/>
    <m/>
    <m/>
    <n v="2332"/>
    <n v="2170"/>
    <m/>
    <m/>
    <n v="27"/>
    <n v="95"/>
    <n v="132"/>
    <n v="206"/>
    <n v="577"/>
    <n v="1059"/>
    <n v="1135"/>
    <n v="1270"/>
    <m/>
    <m/>
    <n v="1"/>
    <n v="177"/>
    <n v="121"/>
    <n v="227"/>
    <n v="13"/>
    <n v="67"/>
    <n v="23"/>
    <n v="3874"/>
    <n v="1508"/>
    <n v="2994"/>
    <m/>
    <n v="1052"/>
    <n v="3450"/>
    <m/>
    <m/>
    <n v="3652"/>
    <n v="850"/>
    <m/>
    <n v="186"/>
    <m/>
    <n v="4061"/>
    <n v="53"/>
    <n v="74"/>
    <n v="42"/>
    <m/>
    <n v="85"/>
    <n v="1"/>
    <m/>
    <n v="208"/>
    <n v="15"/>
    <m/>
    <n v="125"/>
    <n v="836"/>
    <n v="187"/>
    <n v="12"/>
    <n v="28"/>
    <n v="14"/>
    <n v="2714"/>
    <n v="338"/>
    <n v="3"/>
    <n v="21"/>
    <m/>
    <n v="1"/>
    <m/>
    <m/>
    <n v="51"/>
    <n v="2983"/>
    <m/>
    <n v="1433"/>
    <n v="28"/>
    <n v="7"/>
    <m/>
    <m/>
    <m/>
    <m/>
    <n v="3"/>
    <n v="40"/>
    <n v="180"/>
    <n v="830"/>
    <n v="673"/>
    <n v="4"/>
    <n v="105"/>
    <n v="2"/>
    <n v="184"/>
    <n v="673"/>
    <n v="461"/>
    <n v="62"/>
    <n v="690"/>
    <n v="72"/>
    <n v="52"/>
    <n v="243"/>
    <n v="100"/>
    <n v="121"/>
    <n v="7"/>
    <m/>
    <m/>
    <n v="65"/>
    <n v="676"/>
    <n v="548"/>
    <n v="1"/>
    <n v="19"/>
    <n v="200"/>
    <n v="19"/>
    <n v="915"/>
    <n v="36"/>
    <n v="1248"/>
    <n v="90"/>
    <n v="143"/>
    <n v="113"/>
    <n v="107"/>
    <n v="7"/>
    <n v="1"/>
    <n v="269"/>
    <n v="24"/>
    <n v="7"/>
    <n v="3"/>
    <n v="1"/>
    <n v="10"/>
    <m/>
    <n v="141"/>
    <n v="317"/>
    <n v="49"/>
    <n v="1"/>
    <n v="3"/>
    <m/>
    <n v="13"/>
    <n v="8"/>
    <n v="8"/>
    <n v="3443"/>
    <n v="172"/>
    <n v="332"/>
    <n v="13"/>
    <n v="2"/>
    <m/>
    <n v="15996"/>
  </r>
  <r>
    <n v="106210993"/>
    <x v="192"/>
    <x v="19"/>
    <s v="1125 SIR FRANCIS DRAKE BLVD."/>
    <s v="KENTFIELD"/>
    <s v="94904"/>
    <x v="4"/>
    <x v="3"/>
    <s v="District 2"/>
    <s v="District 10"/>
    <s v="CORTE MADERA/FAIRFAX/KENTFIELD/LARKSPUR/MARINWOOD/MILL VALLEY/ROSS/SAN ANSELMO/SAN RAFAEL WEST/TERRA"/>
    <s v="Urban"/>
    <s v="NA"/>
    <x v="192"/>
    <n v="376"/>
    <m/>
    <m/>
    <m/>
    <m/>
    <m/>
    <n v="147"/>
    <n v="229"/>
    <m/>
    <m/>
    <n v="6"/>
    <n v="23"/>
    <n v="29"/>
    <n v="22"/>
    <n v="66"/>
    <n v="92"/>
    <n v="95"/>
    <n v="43"/>
    <m/>
    <m/>
    <m/>
    <n v="33"/>
    <n v="46"/>
    <n v="29"/>
    <m/>
    <n v="6"/>
    <n v="10"/>
    <n v="252"/>
    <n v="376"/>
    <m/>
    <m/>
    <n v="376"/>
    <m/>
    <m/>
    <m/>
    <n v="322"/>
    <n v="54"/>
    <m/>
    <n v="376"/>
    <m/>
    <m/>
    <m/>
    <m/>
    <m/>
    <m/>
    <m/>
    <m/>
    <m/>
    <n v="113"/>
    <n v="5"/>
    <m/>
    <n v="22"/>
    <n v="30"/>
    <m/>
    <n v="1"/>
    <n v="27"/>
    <n v="20"/>
    <n v="35"/>
    <n v="116"/>
    <n v="1"/>
    <n v="6"/>
    <m/>
    <m/>
    <m/>
    <m/>
    <n v="80"/>
    <n v="207"/>
    <n v="1"/>
    <n v="83"/>
    <m/>
    <n v="5"/>
    <m/>
    <m/>
    <m/>
    <m/>
    <m/>
    <n v="1"/>
    <n v="4"/>
    <n v="40"/>
    <n v="15"/>
    <m/>
    <n v="3"/>
    <m/>
    <n v="8"/>
    <n v="16"/>
    <n v="60"/>
    <m/>
    <n v="9"/>
    <n v="16"/>
    <n v="18"/>
    <n v="169"/>
    <n v="14"/>
    <n v="3"/>
    <m/>
    <m/>
    <m/>
    <n v="3"/>
    <n v="288"/>
    <n v="2"/>
    <m/>
    <m/>
    <n v="3"/>
    <m/>
    <n v="7"/>
    <n v="1"/>
    <n v="40"/>
    <n v="1"/>
    <n v="21"/>
    <m/>
    <n v="2"/>
    <m/>
    <m/>
    <n v="8"/>
    <m/>
    <m/>
    <m/>
    <m/>
    <m/>
    <m/>
    <n v="84"/>
    <n v="25"/>
    <n v="22"/>
    <n v="5"/>
    <n v="2"/>
    <m/>
    <n v="16"/>
    <n v="2"/>
    <m/>
    <n v="156"/>
    <n v="29"/>
    <n v="33"/>
    <n v="1"/>
    <n v="1"/>
    <m/>
    <n v="16191"/>
  </r>
  <r>
    <n v="106211006"/>
    <x v="193"/>
    <x v="19"/>
    <s v="250 BON AIR ROAD"/>
    <s v="GREENBRAE"/>
    <s v="94904"/>
    <x v="1"/>
    <x v="4"/>
    <s v="District 2"/>
    <s v="District 10"/>
    <s v="CORTE MADERA/FAIRFAX/KENTFIELD/LARKSPUR/MARINWOOD/MILL VALLEY/ROSS/SAN ANSELMO/SAN RAFAEL WEST/TERRA"/>
    <s v="Urban"/>
    <s v="NA"/>
    <x v="193"/>
    <n v="9540"/>
    <m/>
    <m/>
    <m/>
    <n v="738"/>
    <m/>
    <n v="5623"/>
    <n v="4654"/>
    <n v="1"/>
    <m/>
    <n v="161"/>
    <n v="809"/>
    <n v="1259"/>
    <n v="766"/>
    <n v="1068"/>
    <n v="1437"/>
    <n v="1434"/>
    <n v="1856"/>
    <m/>
    <n v="1426"/>
    <n v="62"/>
    <n v="451"/>
    <n v="392"/>
    <n v="1770"/>
    <n v="33"/>
    <n v="47"/>
    <n v="67"/>
    <n v="7518"/>
    <n v="5010"/>
    <n v="5268"/>
    <m/>
    <n v="2978"/>
    <n v="5963"/>
    <n v="1337"/>
    <m/>
    <n v="9977"/>
    <n v="301"/>
    <m/>
    <n v="237"/>
    <n v="2"/>
    <n v="7775"/>
    <n v="64"/>
    <n v="66"/>
    <n v="495"/>
    <n v="1335"/>
    <n v="157"/>
    <n v="147"/>
    <m/>
    <n v="196"/>
    <n v="116"/>
    <n v="1"/>
    <n v="218"/>
    <n v="1208"/>
    <n v="191"/>
    <n v="62"/>
    <n v="56"/>
    <n v="70"/>
    <n v="6626"/>
    <n v="1381"/>
    <n v="4"/>
    <n v="6"/>
    <m/>
    <n v="140"/>
    <n v="3"/>
    <m/>
    <n v="2843"/>
    <n v="4218"/>
    <n v="8"/>
    <n v="2831"/>
    <n v="84"/>
    <n v="39"/>
    <n v="248"/>
    <n v="3"/>
    <n v="1"/>
    <n v="3"/>
    <n v="7"/>
    <n v="68"/>
    <n v="309"/>
    <n v="1279"/>
    <n v="828"/>
    <n v="4"/>
    <n v="211"/>
    <n v="4"/>
    <n v="334"/>
    <n v="681"/>
    <n v="875"/>
    <n v="899"/>
    <n v="714"/>
    <n v="234"/>
    <n v="48"/>
    <n v="578"/>
    <n v="190"/>
    <n v="231"/>
    <n v="1399"/>
    <n v="1337"/>
    <n v="48"/>
    <n v="397"/>
    <n v="1191"/>
    <n v="510"/>
    <n v="3"/>
    <n v="44"/>
    <n v="278"/>
    <n v="23"/>
    <n v="894"/>
    <n v="163"/>
    <n v="4162"/>
    <n v="137"/>
    <n v="209"/>
    <n v="119"/>
    <n v="218"/>
    <n v="2"/>
    <n v="8"/>
    <n v="240"/>
    <n v="289"/>
    <n v="70"/>
    <n v="1317"/>
    <n v="4"/>
    <m/>
    <m/>
    <n v="250"/>
    <n v="666"/>
    <n v="129"/>
    <n v="23"/>
    <n v="21"/>
    <n v="4"/>
    <n v="16"/>
    <n v="4"/>
    <n v="8"/>
    <n v="8596"/>
    <n v="62"/>
    <n v="467"/>
    <n v="30"/>
    <n v="1"/>
    <n v="1"/>
    <n v="44345"/>
  </r>
  <r>
    <n v="106214034"/>
    <x v="194"/>
    <x v="19"/>
    <s v="180 ROWLAND WAY"/>
    <s v="NOVATO"/>
    <s v="94945"/>
    <x v="1"/>
    <x v="5"/>
    <s v="District 2"/>
    <s v="District 10"/>
    <s v="BEL MARIN KEYS/BLACK POINT/IGNACIO/NOVATO/SAN RAFAEL EAST/SANTA VENETIA"/>
    <s v="Urban"/>
    <s v="NA"/>
    <x v="194"/>
    <n v="1759"/>
    <m/>
    <m/>
    <m/>
    <m/>
    <m/>
    <n v="968"/>
    <n v="791"/>
    <m/>
    <m/>
    <n v="17"/>
    <n v="51"/>
    <n v="64"/>
    <n v="109"/>
    <n v="236"/>
    <n v="339"/>
    <n v="390"/>
    <n v="553"/>
    <m/>
    <m/>
    <m/>
    <n v="54"/>
    <n v="49"/>
    <n v="179"/>
    <n v="1"/>
    <n v="29"/>
    <n v="12"/>
    <n v="1435"/>
    <n v="377"/>
    <n v="1382"/>
    <m/>
    <n v="308"/>
    <n v="1451"/>
    <m/>
    <m/>
    <n v="1524"/>
    <n v="235"/>
    <m/>
    <n v="37"/>
    <n v="3"/>
    <n v="1590"/>
    <n v="4"/>
    <n v="46"/>
    <n v="64"/>
    <m/>
    <n v="13"/>
    <n v="2"/>
    <m/>
    <n v="98"/>
    <n v="16"/>
    <m/>
    <n v="47"/>
    <n v="343"/>
    <n v="51"/>
    <n v="7"/>
    <n v="10"/>
    <n v="11"/>
    <n v="867"/>
    <n v="300"/>
    <n v="1"/>
    <n v="7"/>
    <m/>
    <n v="1"/>
    <m/>
    <m/>
    <n v="258"/>
    <n v="1145"/>
    <n v="1"/>
    <n v="306"/>
    <n v="22"/>
    <n v="11"/>
    <n v="15"/>
    <n v="1"/>
    <m/>
    <m/>
    <n v="2"/>
    <n v="20"/>
    <n v="23"/>
    <n v="219"/>
    <n v="234"/>
    <n v="1"/>
    <n v="67"/>
    <m/>
    <n v="71"/>
    <n v="305"/>
    <n v="170"/>
    <n v="39"/>
    <n v="273"/>
    <n v="47"/>
    <n v="2"/>
    <n v="175"/>
    <n v="48"/>
    <n v="58"/>
    <n v="5"/>
    <m/>
    <m/>
    <n v="94"/>
    <n v="84"/>
    <n v="133"/>
    <m/>
    <n v="7"/>
    <n v="52"/>
    <n v="1"/>
    <n v="332"/>
    <n v="13"/>
    <n v="965"/>
    <n v="15"/>
    <n v="25"/>
    <n v="4"/>
    <n v="18"/>
    <n v="2"/>
    <m/>
    <n v="1"/>
    <n v="3"/>
    <n v="8"/>
    <n v="2"/>
    <m/>
    <m/>
    <m/>
    <n v="47"/>
    <n v="141"/>
    <n v="9"/>
    <n v="3"/>
    <n v="1"/>
    <m/>
    <n v="2"/>
    <m/>
    <n v="4"/>
    <n v="1433"/>
    <n v="14"/>
    <n v="94"/>
    <n v="10"/>
    <n v="1"/>
    <m/>
    <n v="6211"/>
  </r>
  <r>
    <n v="106220733"/>
    <x v="195"/>
    <x v="20"/>
    <s v="5189 HOSPITAL RD., PO BOX 216"/>
    <s v="MARIPOSA"/>
    <s v="95338"/>
    <x v="3"/>
    <x v="5"/>
    <s v="District 8"/>
    <s v="District 5"/>
    <s v="BOOTJACK/CATHEY¿S VALLEY/COULTERVILLE/DON PEDRO/EL PORTAL/FISH CAMP/MARIPOSA"/>
    <s v="Rural"/>
    <s v="Small/Rural"/>
    <x v="195"/>
    <n v="165"/>
    <n v="77"/>
    <m/>
    <m/>
    <m/>
    <m/>
    <n v="142"/>
    <n v="100"/>
    <m/>
    <m/>
    <m/>
    <n v="4"/>
    <n v="7"/>
    <n v="9"/>
    <n v="18"/>
    <n v="30"/>
    <n v="70"/>
    <n v="104"/>
    <m/>
    <m/>
    <m/>
    <n v="3"/>
    <m/>
    <n v="5"/>
    <n v="11"/>
    <m/>
    <m/>
    <n v="223"/>
    <n v="103"/>
    <n v="139"/>
    <m/>
    <n v="80"/>
    <n v="162"/>
    <m/>
    <m/>
    <n v="115"/>
    <n v="127"/>
    <m/>
    <n v="58"/>
    <m/>
    <n v="161"/>
    <n v="7"/>
    <m/>
    <n v="16"/>
    <m/>
    <m/>
    <m/>
    <m/>
    <n v="27"/>
    <n v="4"/>
    <m/>
    <n v="19"/>
    <n v="7"/>
    <n v="4"/>
    <m/>
    <n v="1"/>
    <n v="2"/>
    <n v="124"/>
    <n v="45"/>
    <n v="1"/>
    <n v="8"/>
    <m/>
    <m/>
    <m/>
    <m/>
    <n v="20"/>
    <n v="189"/>
    <m/>
    <n v="32"/>
    <m/>
    <m/>
    <n v="1"/>
    <m/>
    <m/>
    <m/>
    <m/>
    <n v="2"/>
    <n v="5"/>
    <n v="51"/>
    <n v="13"/>
    <m/>
    <n v="16"/>
    <m/>
    <n v="16"/>
    <n v="15"/>
    <n v="23"/>
    <n v="6"/>
    <n v="9"/>
    <n v="10"/>
    <m/>
    <n v="49"/>
    <n v="14"/>
    <n v="12"/>
    <n v="1"/>
    <m/>
    <m/>
    <m/>
    <n v="208"/>
    <m/>
    <m/>
    <m/>
    <m/>
    <m/>
    <m/>
    <m/>
    <n v="20"/>
    <m/>
    <n v="1"/>
    <m/>
    <m/>
    <m/>
    <m/>
    <n v="13"/>
    <m/>
    <m/>
    <m/>
    <m/>
    <m/>
    <m/>
    <m/>
    <n v="10"/>
    <n v="3"/>
    <m/>
    <m/>
    <m/>
    <m/>
    <m/>
    <m/>
    <n v="214"/>
    <n v="1"/>
    <n v="13"/>
    <n v="1"/>
    <m/>
    <m/>
    <n v="7755"/>
  </r>
  <r>
    <n v="106231013"/>
    <x v="196"/>
    <x v="21"/>
    <s v="700 RIVER DRIVE"/>
    <s v="FORT BRAGG"/>
    <s v="95437"/>
    <x v="3"/>
    <x v="5"/>
    <s v="District 2"/>
    <s v="District 2"/>
    <s v="FORT BRAGG/WESTPORT"/>
    <s v="Rural"/>
    <s v="Small/Rural"/>
    <x v="196"/>
    <n v="968"/>
    <n v="168"/>
    <m/>
    <m/>
    <m/>
    <m/>
    <n v="672"/>
    <n v="464"/>
    <m/>
    <m/>
    <n v="8"/>
    <n v="84"/>
    <n v="79"/>
    <n v="43"/>
    <n v="110"/>
    <n v="198"/>
    <n v="241"/>
    <n v="254"/>
    <m/>
    <n v="111"/>
    <n v="8"/>
    <n v="9"/>
    <n v="1"/>
    <n v="114"/>
    <n v="28"/>
    <n v="35"/>
    <n v="4"/>
    <n v="945"/>
    <n v="532"/>
    <n v="604"/>
    <m/>
    <n v="229"/>
    <n v="797"/>
    <n v="110"/>
    <m/>
    <n v="900"/>
    <n v="236"/>
    <m/>
    <n v="185"/>
    <n v="1"/>
    <n v="806"/>
    <m/>
    <n v="2"/>
    <n v="28"/>
    <n v="110"/>
    <n v="4"/>
    <m/>
    <m/>
    <n v="95"/>
    <n v="19"/>
    <m/>
    <n v="45"/>
    <n v="188"/>
    <n v="10"/>
    <n v="1"/>
    <n v="1"/>
    <n v="7"/>
    <n v="569"/>
    <n v="200"/>
    <n v="1"/>
    <m/>
    <m/>
    <m/>
    <m/>
    <m/>
    <n v="318"/>
    <n v="640"/>
    <m/>
    <n v="135"/>
    <n v="11"/>
    <n v="6"/>
    <n v="26"/>
    <m/>
    <m/>
    <m/>
    <m/>
    <n v="10"/>
    <n v="15"/>
    <n v="100"/>
    <n v="128"/>
    <m/>
    <n v="27"/>
    <m/>
    <n v="32"/>
    <n v="66"/>
    <n v="110"/>
    <n v="20"/>
    <n v="77"/>
    <n v="33"/>
    <n v="31"/>
    <n v="142"/>
    <n v="57"/>
    <n v="55"/>
    <n v="123"/>
    <n v="110"/>
    <m/>
    <n v="13"/>
    <n v="44"/>
    <n v="65"/>
    <m/>
    <n v="2"/>
    <n v="32"/>
    <m/>
    <n v="87"/>
    <n v="2"/>
    <n v="727"/>
    <n v="11"/>
    <n v="24"/>
    <n v="2"/>
    <n v="11"/>
    <m/>
    <m/>
    <n v="2"/>
    <m/>
    <m/>
    <n v="114"/>
    <m/>
    <m/>
    <m/>
    <n v="19"/>
    <n v="91"/>
    <n v="7"/>
    <n v="6"/>
    <m/>
    <m/>
    <n v="3"/>
    <n v="1"/>
    <m/>
    <n v="880"/>
    <n v="13"/>
    <n v="106"/>
    <n v="10"/>
    <m/>
    <m/>
    <n v="4546"/>
  </r>
  <r>
    <n v="106231396"/>
    <x v="197"/>
    <x v="21"/>
    <s v="275 HOSPITAL DRIVE"/>
    <s v="UKIAH"/>
    <s v="95482"/>
    <x v="1"/>
    <x v="3"/>
    <s v="District 2"/>
    <s v="District 2"/>
    <s v="UKIAH"/>
    <s v="Rural"/>
    <s v="Small/Rural"/>
    <x v="197"/>
    <n v="4201"/>
    <m/>
    <m/>
    <m/>
    <m/>
    <m/>
    <n v="2543"/>
    <n v="1656"/>
    <n v="1"/>
    <n v="1"/>
    <n v="83"/>
    <n v="554"/>
    <n v="448"/>
    <n v="206"/>
    <n v="396"/>
    <n v="593"/>
    <n v="481"/>
    <n v="557"/>
    <m/>
    <n v="843"/>
    <n v="40"/>
    <n v="29"/>
    <n v="36"/>
    <n v="852"/>
    <n v="269"/>
    <n v="155"/>
    <n v="17"/>
    <n v="2843"/>
    <n v="2163"/>
    <n v="2038"/>
    <m/>
    <n v="1002"/>
    <n v="2393"/>
    <n v="800"/>
    <n v="6"/>
    <n v="3516"/>
    <n v="685"/>
    <m/>
    <m/>
    <n v="2"/>
    <n v="3221"/>
    <n v="47"/>
    <n v="1"/>
    <n v="25"/>
    <n v="798"/>
    <n v="88"/>
    <n v="19"/>
    <m/>
    <n v="160"/>
    <n v="43"/>
    <n v="1"/>
    <n v="80"/>
    <n v="264"/>
    <n v="43"/>
    <n v="12"/>
    <n v="1"/>
    <n v="4"/>
    <n v="3281"/>
    <n v="292"/>
    <m/>
    <n v="2"/>
    <n v="1"/>
    <n v="12"/>
    <n v="5"/>
    <m/>
    <n v="1884"/>
    <n v="1457"/>
    <m/>
    <n v="745"/>
    <n v="22"/>
    <n v="16"/>
    <n v="76"/>
    <m/>
    <m/>
    <n v="1"/>
    <n v="1"/>
    <n v="31"/>
    <n v="89"/>
    <n v="361"/>
    <n v="455"/>
    <n v="4"/>
    <n v="150"/>
    <m/>
    <n v="156"/>
    <n v="311"/>
    <n v="232"/>
    <n v="27"/>
    <n v="137"/>
    <n v="50"/>
    <n v="5"/>
    <n v="321"/>
    <n v="97"/>
    <n v="98"/>
    <n v="844"/>
    <n v="801"/>
    <n v="31"/>
    <n v="40"/>
    <n v="488"/>
    <n v="361"/>
    <m/>
    <n v="49"/>
    <n v="108"/>
    <n v="6"/>
    <n v="196"/>
    <n v="26"/>
    <n v="1799"/>
    <n v="55"/>
    <n v="90"/>
    <n v="39"/>
    <n v="79"/>
    <n v="7"/>
    <m/>
    <n v="64"/>
    <n v="3"/>
    <n v="4"/>
    <n v="785"/>
    <m/>
    <n v="2"/>
    <m/>
    <n v="48"/>
    <n v="146"/>
    <n v="13"/>
    <n v="4"/>
    <n v="3"/>
    <m/>
    <n v="6"/>
    <n v="4"/>
    <n v="7"/>
    <n v="3790"/>
    <n v="22"/>
    <n v="139"/>
    <n v="19"/>
    <m/>
    <m/>
    <n v="13582"/>
  </r>
  <r>
    <n v="106234038"/>
    <x v="198"/>
    <x v="21"/>
    <s v="1 MARCELA DRIVE"/>
    <s v="WILLITS"/>
    <s v="95490"/>
    <x v="1"/>
    <x v="5"/>
    <s v="District 2"/>
    <s v="District 2"/>
    <s v="BROOKTRAILS/PINE MOUNTAIN/WILLITS"/>
    <s v="Rural"/>
    <s v="NA"/>
    <x v="198"/>
    <n v="1308"/>
    <n v="156"/>
    <m/>
    <m/>
    <m/>
    <m/>
    <n v="797"/>
    <n v="667"/>
    <m/>
    <m/>
    <n v="32"/>
    <n v="65"/>
    <n v="87"/>
    <n v="86"/>
    <n v="210"/>
    <n v="361"/>
    <n v="364"/>
    <n v="253"/>
    <m/>
    <m/>
    <n v="6"/>
    <n v="3"/>
    <n v="6"/>
    <n v="90"/>
    <n v="71"/>
    <n v="21"/>
    <n v="6"/>
    <n v="1267"/>
    <n v="675"/>
    <n v="788"/>
    <n v="1"/>
    <n v="532"/>
    <n v="931"/>
    <n v="1"/>
    <m/>
    <n v="1333"/>
    <n v="131"/>
    <m/>
    <n v="158"/>
    <m/>
    <n v="1145"/>
    <n v="29"/>
    <n v="1"/>
    <n v="23"/>
    <m/>
    <n v="108"/>
    <m/>
    <m/>
    <n v="56"/>
    <n v="9"/>
    <m/>
    <n v="21"/>
    <n v="135"/>
    <n v="16"/>
    <n v="5"/>
    <n v="1"/>
    <m/>
    <n v="913"/>
    <n v="305"/>
    <m/>
    <m/>
    <m/>
    <m/>
    <n v="3"/>
    <m/>
    <n v="315"/>
    <n v="898"/>
    <n v="2"/>
    <n v="208"/>
    <n v="11"/>
    <n v="12"/>
    <n v="18"/>
    <m/>
    <m/>
    <m/>
    <m/>
    <n v="9"/>
    <n v="30"/>
    <n v="88"/>
    <n v="181"/>
    <m/>
    <n v="45"/>
    <m/>
    <n v="45"/>
    <n v="99"/>
    <n v="350"/>
    <n v="14"/>
    <n v="319"/>
    <n v="15"/>
    <n v="50"/>
    <n v="123"/>
    <n v="70"/>
    <n v="25"/>
    <n v="1"/>
    <m/>
    <m/>
    <n v="11"/>
    <n v="63"/>
    <n v="104"/>
    <m/>
    <n v="21"/>
    <n v="43"/>
    <n v="1"/>
    <n v="497"/>
    <n v="15"/>
    <n v="573"/>
    <n v="15"/>
    <n v="39"/>
    <n v="6"/>
    <n v="8"/>
    <m/>
    <m/>
    <n v="66"/>
    <m/>
    <n v="2"/>
    <m/>
    <m/>
    <m/>
    <m/>
    <n v="30"/>
    <n v="199"/>
    <n v="61"/>
    <n v="2"/>
    <n v="1"/>
    <m/>
    <n v="38"/>
    <m/>
    <n v="6"/>
    <n v="953"/>
    <n v="35"/>
    <n v="104"/>
    <n v="35"/>
    <m/>
    <m/>
    <n v="6085"/>
  </r>
  <r>
    <n v="106240924"/>
    <x v="199"/>
    <x v="22"/>
    <s v="520 WEST I STREET"/>
    <s v="LOS BANOS"/>
    <s v="93635"/>
    <x v="1"/>
    <x v="5"/>
    <s v="District 12"/>
    <s v="District 21"/>
    <s v="DOS PALOS/GUSTINE/LOS BANOS"/>
    <s v="Rural"/>
    <s v="Small/Rural"/>
    <x v="199"/>
    <n v="2307"/>
    <m/>
    <m/>
    <m/>
    <m/>
    <m/>
    <n v="1527"/>
    <n v="780"/>
    <m/>
    <m/>
    <n v="73"/>
    <n v="435"/>
    <n v="301"/>
    <n v="128"/>
    <n v="144"/>
    <n v="145"/>
    <n v="164"/>
    <n v="218"/>
    <m/>
    <n v="694"/>
    <n v="5"/>
    <n v="30"/>
    <n v="93"/>
    <n v="1582"/>
    <n v="2"/>
    <n v="41"/>
    <n v="6"/>
    <n v="553"/>
    <n v="1400"/>
    <n v="907"/>
    <m/>
    <n v="131"/>
    <n v="1502"/>
    <n v="674"/>
    <m/>
    <n v="2220"/>
    <n v="87"/>
    <m/>
    <n v="9"/>
    <m/>
    <n v="1578"/>
    <m/>
    <n v="8"/>
    <n v="38"/>
    <n v="672"/>
    <n v="2"/>
    <m/>
    <m/>
    <n v="78"/>
    <n v="14"/>
    <n v="2"/>
    <n v="16"/>
    <n v="110"/>
    <n v="16"/>
    <n v="3"/>
    <n v="2"/>
    <m/>
    <n v="1929"/>
    <n v="133"/>
    <n v="1"/>
    <n v="3"/>
    <m/>
    <m/>
    <m/>
    <m/>
    <n v="1481"/>
    <n v="489"/>
    <n v="13"/>
    <n v="269"/>
    <n v="35"/>
    <n v="4"/>
    <n v="15"/>
    <n v="1"/>
    <m/>
    <m/>
    <m/>
    <n v="6"/>
    <n v="12"/>
    <n v="140"/>
    <n v="149"/>
    <m/>
    <n v="79"/>
    <m/>
    <n v="69"/>
    <n v="188"/>
    <n v="30"/>
    <n v="8"/>
    <n v="9"/>
    <n v="4"/>
    <n v="5"/>
    <n v="165"/>
    <n v="32"/>
    <n v="25"/>
    <n v="695"/>
    <n v="672"/>
    <n v="19"/>
    <n v="53"/>
    <n v="86"/>
    <n v="53"/>
    <m/>
    <n v="16"/>
    <n v="36"/>
    <m/>
    <n v="4"/>
    <n v="1"/>
    <n v="1309"/>
    <n v="7"/>
    <n v="13"/>
    <n v="1"/>
    <n v="4"/>
    <m/>
    <m/>
    <n v="2"/>
    <n v="51"/>
    <m/>
    <n v="671"/>
    <m/>
    <m/>
    <m/>
    <n v="18"/>
    <n v="27"/>
    <n v="1"/>
    <m/>
    <m/>
    <m/>
    <n v="1"/>
    <m/>
    <m/>
    <n v="2232"/>
    <n v="4"/>
    <n v="23"/>
    <n v="1"/>
    <m/>
    <m/>
    <n v="5406"/>
  </r>
  <r>
    <n v="106240942"/>
    <x v="200"/>
    <x v="22"/>
    <s v="333  MERCY AVENUE"/>
    <s v="MERCED"/>
    <s v="95340"/>
    <x v="1"/>
    <x v="2"/>
    <s v="District 12"/>
    <s v="District 21"/>
    <s v="MERCED CENTRAL AND NORTH/MERCED SOUTHEAST"/>
    <s v="Urban"/>
    <s v="NA"/>
    <x v="200"/>
    <n v="14480"/>
    <m/>
    <m/>
    <m/>
    <m/>
    <m/>
    <n v="9087"/>
    <n v="5388"/>
    <n v="5"/>
    <m/>
    <n v="323"/>
    <n v="2062"/>
    <n v="1561"/>
    <n v="983"/>
    <n v="1624"/>
    <n v="1790"/>
    <n v="1719"/>
    <n v="1715"/>
    <m/>
    <n v="2703"/>
    <m/>
    <n v="902"/>
    <n v="853"/>
    <n v="6444"/>
    <n v="6"/>
    <n v="75"/>
    <n v="54"/>
    <n v="6146"/>
    <n v="6363"/>
    <n v="8117"/>
    <m/>
    <n v="3403"/>
    <n v="8376"/>
    <n v="2700"/>
    <n v="1"/>
    <n v="13817"/>
    <n v="663"/>
    <m/>
    <n v="4"/>
    <n v="4"/>
    <n v="11591"/>
    <n v="10"/>
    <n v="11"/>
    <n v="150"/>
    <n v="2696"/>
    <n v="6"/>
    <n v="8"/>
    <m/>
    <n v="220"/>
    <n v="247"/>
    <n v="138"/>
    <n v="243"/>
    <n v="662"/>
    <n v="105"/>
    <n v="23"/>
    <n v="27"/>
    <n v="19"/>
    <n v="11249"/>
    <n v="1395"/>
    <n v="17"/>
    <n v="118"/>
    <m/>
    <n v="17"/>
    <m/>
    <m/>
    <n v="6749"/>
    <n v="5001"/>
    <m/>
    <n v="2449"/>
    <n v="98"/>
    <n v="36"/>
    <n v="129"/>
    <n v="11"/>
    <m/>
    <n v="7"/>
    <n v="2"/>
    <n v="113"/>
    <n v="262"/>
    <n v="1412"/>
    <n v="1233"/>
    <n v="9"/>
    <n v="478"/>
    <n v="3"/>
    <n v="555"/>
    <n v="1427"/>
    <n v="520"/>
    <n v="96"/>
    <n v="647"/>
    <n v="259"/>
    <n v="32"/>
    <n v="1157"/>
    <n v="221"/>
    <n v="411"/>
    <n v="2940"/>
    <n v="2700"/>
    <n v="3"/>
    <n v="219"/>
    <n v="4018"/>
    <n v="1032"/>
    <n v="1"/>
    <n v="170"/>
    <n v="364"/>
    <n v="8"/>
    <n v="793"/>
    <n v="44"/>
    <n v="4671"/>
    <n v="138"/>
    <n v="195"/>
    <n v="55"/>
    <n v="137"/>
    <n v="3"/>
    <n v="1"/>
    <n v="18"/>
    <n v="15"/>
    <n v="7"/>
    <n v="2590"/>
    <n v="1"/>
    <m/>
    <m/>
    <n v="209"/>
    <n v="296"/>
    <n v="20"/>
    <n v="5"/>
    <n v="8"/>
    <m/>
    <n v="18"/>
    <n v="2"/>
    <n v="1"/>
    <n v="13790"/>
    <n v="26"/>
    <n v="84"/>
    <n v="20"/>
    <n v="1"/>
    <m/>
    <n v="53817"/>
  </r>
  <r>
    <n v="106244027"/>
    <x v="201"/>
    <x v="22"/>
    <s v="300 EAST 15TH STREET"/>
    <s v="MERCED"/>
    <s v="95340"/>
    <x v="0"/>
    <x v="5"/>
    <s v="District 12"/>
    <s v="District 21"/>
    <s v="EL NIDO/MERCED SOUTHWEST"/>
    <s v="Rural"/>
    <s v="NA"/>
    <x v="201"/>
    <m/>
    <m/>
    <m/>
    <m/>
    <n v="418"/>
    <m/>
    <n v="158"/>
    <n v="260"/>
    <m/>
    <m/>
    <n v="35"/>
    <n v="141"/>
    <n v="106"/>
    <n v="56"/>
    <n v="50"/>
    <n v="25"/>
    <n v="4"/>
    <n v="1"/>
    <m/>
    <m/>
    <m/>
    <n v="9"/>
    <n v="49"/>
    <n v="195"/>
    <n v="1"/>
    <n v="10"/>
    <n v="4"/>
    <n v="150"/>
    <n v="418"/>
    <m/>
    <m/>
    <n v="24"/>
    <n v="394"/>
    <m/>
    <m/>
    <n v="418"/>
    <m/>
    <m/>
    <n v="1"/>
    <m/>
    <n v="396"/>
    <n v="2"/>
    <n v="7"/>
    <m/>
    <m/>
    <m/>
    <n v="12"/>
    <m/>
    <n v="8"/>
    <n v="18"/>
    <m/>
    <m/>
    <m/>
    <m/>
    <n v="3"/>
    <n v="1"/>
    <n v="9"/>
    <n v="360"/>
    <n v="3"/>
    <m/>
    <m/>
    <m/>
    <n v="16"/>
    <m/>
    <m/>
    <n v="315"/>
    <n v="70"/>
    <n v="1"/>
    <n v="5"/>
    <n v="23"/>
    <m/>
    <n v="4"/>
    <m/>
    <m/>
    <m/>
    <m/>
    <m/>
    <m/>
    <m/>
    <m/>
    <m/>
    <m/>
    <m/>
    <m/>
    <m/>
    <m/>
    <n v="418"/>
    <m/>
    <m/>
    <m/>
    <m/>
    <m/>
    <m/>
    <m/>
    <m/>
    <m/>
    <m/>
    <m/>
    <m/>
    <m/>
    <m/>
    <m/>
    <m/>
    <m/>
    <m/>
    <n v="418"/>
    <m/>
    <m/>
    <m/>
    <m/>
    <m/>
    <m/>
    <m/>
    <m/>
    <m/>
    <m/>
    <m/>
    <m/>
    <m/>
    <m/>
    <m/>
    <m/>
    <m/>
    <m/>
    <m/>
    <m/>
    <m/>
    <m/>
    <n v="418"/>
    <m/>
    <m/>
    <m/>
    <m/>
    <m/>
    <n v="2518"/>
  </r>
  <r>
    <n v="106250955"/>
    <x v="202"/>
    <x v="23"/>
    <s v="741 N. MAIN STREET"/>
    <s v="CEDARVILLE"/>
    <s v="96104"/>
    <x v="3"/>
    <x v="5"/>
    <s v="District 1"/>
    <s v="District 1"/>
    <s v="SURPRISE VALLEY"/>
    <s v="Frontier"/>
    <s v="Small/Rural"/>
    <x v="202"/>
    <n v="23"/>
    <n v="18"/>
    <m/>
    <m/>
    <m/>
    <m/>
    <n v="25"/>
    <n v="16"/>
    <m/>
    <m/>
    <m/>
    <n v="1"/>
    <n v="1"/>
    <m/>
    <n v="9"/>
    <n v="5"/>
    <n v="3"/>
    <n v="22"/>
    <m/>
    <m/>
    <m/>
    <m/>
    <n v="1"/>
    <m/>
    <n v="2"/>
    <m/>
    <m/>
    <n v="38"/>
    <n v="24"/>
    <n v="17"/>
    <m/>
    <n v="13"/>
    <n v="28"/>
    <m/>
    <m/>
    <n v="17"/>
    <n v="24"/>
    <m/>
    <m/>
    <m/>
    <n v="38"/>
    <m/>
    <m/>
    <n v="3"/>
    <m/>
    <m/>
    <m/>
    <m/>
    <n v="1"/>
    <m/>
    <m/>
    <n v="8"/>
    <m/>
    <m/>
    <m/>
    <m/>
    <m/>
    <n v="32"/>
    <m/>
    <m/>
    <m/>
    <m/>
    <m/>
    <m/>
    <m/>
    <n v="8"/>
    <n v="18"/>
    <n v="4"/>
    <n v="11"/>
    <m/>
    <m/>
    <m/>
    <m/>
    <m/>
    <m/>
    <m/>
    <m/>
    <n v="1"/>
    <n v="8"/>
    <n v="3"/>
    <m/>
    <n v="6"/>
    <m/>
    <n v="2"/>
    <m/>
    <n v="1"/>
    <n v="5"/>
    <n v="3"/>
    <n v="2"/>
    <m/>
    <n v="4"/>
    <m/>
    <n v="6"/>
    <m/>
    <m/>
    <m/>
    <m/>
    <m/>
    <m/>
    <m/>
    <m/>
    <m/>
    <m/>
    <m/>
    <m/>
    <n v="41"/>
    <m/>
    <m/>
    <m/>
    <m/>
    <m/>
    <m/>
    <m/>
    <m/>
    <m/>
    <m/>
    <m/>
    <m/>
    <m/>
    <m/>
    <m/>
    <m/>
    <m/>
    <m/>
    <m/>
    <m/>
    <m/>
    <m/>
    <n v="41"/>
    <m/>
    <m/>
    <m/>
    <m/>
    <m/>
    <n v="991"/>
  </r>
  <r>
    <n v="106250956"/>
    <x v="203"/>
    <x v="23"/>
    <s v="228 WEST MCDOWELL AVENUE"/>
    <s v="ALTURAS"/>
    <s v="96101"/>
    <x v="3"/>
    <x v="3"/>
    <s v="District 1"/>
    <s v="District 1"/>
    <s v="ALTURAS/CANBY"/>
    <s v="Frontier"/>
    <s v="Small/Rural"/>
    <x v="203"/>
    <n v="147"/>
    <n v="62"/>
    <m/>
    <m/>
    <m/>
    <m/>
    <n v="136"/>
    <n v="73"/>
    <m/>
    <m/>
    <n v="3"/>
    <n v="4"/>
    <n v="8"/>
    <n v="5"/>
    <n v="33"/>
    <n v="34"/>
    <n v="44"/>
    <n v="71"/>
    <m/>
    <n v="2"/>
    <n v="5"/>
    <n v="5"/>
    <m/>
    <n v="10"/>
    <n v="10"/>
    <n v="2"/>
    <m/>
    <n v="182"/>
    <n v="80"/>
    <n v="129"/>
    <m/>
    <n v="57"/>
    <n v="150"/>
    <n v="2"/>
    <m/>
    <n v="146"/>
    <n v="63"/>
    <m/>
    <n v="42"/>
    <m/>
    <n v="158"/>
    <n v="1"/>
    <m/>
    <n v="7"/>
    <m/>
    <m/>
    <n v="1"/>
    <m/>
    <n v="21"/>
    <n v="7"/>
    <m/>
    <n v="28"/>
    <m/>
    <m/>
    <m/>
    <m/>
    <m/>
    <n v="129"/>
    <n v="23"/>
    <m/>
    <n v="1"/>
    <m/>
    <m/>
    <m/>
    <m/>
    <n v="65"/>
    <n v="126"/>
    <m/>
    <n v="9"/>
    <n v="8"/>
    <n v="1"/>
    <m/>
    <m/>
    <m/>
    <m/>
    <m/>
    <n v="1"/>
    <n v="5"/>
    <n v="31"/>
    <n v="18"/>
    <m/>
    <n v="12"/>
    <m/>
    <n v="11"/>
    <n v="11"/>
    <n v="13"/>
    <n v="12"/>
    <n v="6"/>
    <n v="15"/>
    <n v="9"/>
    <n v="47"/>
    <n v="7"/>
    <n v="8"/>
    <n v="1"/>
    <n v="2"/>
    <m/>
    <n v="1"/>
    <n v="156"/>
    <n v="2"/>
    <m/>
    <m/>
    <n v="1"/>
    <m/>
    <m/>
    <n v="1"/>
    <n v="44"/>
    <m/>
    <n v="2"/>
    <m/>
    <n v="1"/>
    <m/>
    <m/>
    <n v="1"/>
    <m/>
    <m/>
    <m/>
    <m/>
    <m/>
    <m/>
    <n v="2"/>
    <n v="19"/>
    <n v="2"/>
    <m/>
    <m/>
    <m/>
    <m/>
    <m/>
    <m/>
    <n v="150"/>
    <n v="6"/>
    <n v="28"/>
    <n v="2"/>
    <m/>
    <m/>
    <n v="17790"/>
  </r>
  <r>
    <n v="106260011"/>
    <x v="204"/>
    <x v="24"/>
    <s v="85 SIERRA PARK ROAD"/>
    <s v="MAMMOTH LAKES"/>
    <s v="93546"/>
    <x v="3"/>
    <x v="5"/>
    <s v="District 8"/>
    <s v="District 5"/>
    <s v="MAMMOTH LAKES"/>
    <s v="Rural"/>
    <s v="Small/Rural"/>
    <x v="204"/>
    <n v="752"/>
    <m/>
    <m/>
    <m/>
    <m/>
    <m/>
    <n v="381"/>
    <n v="371"/>
    <m/>
    <m/>
    <n v="29"/>
    <n v="87"/>
    <n v="83"/>
    <n v="94"/>
    <n v="108"/>
    <n v="149"/>
    <n v="58"/>
    <n v="21"/>
    <m/>
    <n v="110"/>
    <n v="13"/>
    <n v="18"/>
    <n v="3"/>
    <n v="154"/>
    <n v="8"/>
    <n v="19"/>
    <n v="16"/>
    <n v="534"/>
    <n v="352"/>
    <n v="400"/>
    <m/>
    <n v="212"/>
    <n v="448"/>
    <n v="92"/>
    <m/>
    <n v="738"/>
    <n v="14"/>
    <m/>
    <m/>
    <m/>
    <n v="660"/>
    <m/>
    <m/>
    <m/>
    <n v="92"/>
    <m/>
    <m/>
    <m/>
    <m/>
    <m/>
    <n v="26"/>
    <n v="6"/>
    <m/>
    <m/>
    <m/>
    <m/>
    <n v="15"/>
    <n v="705"/>
    <m/>
    <m/>
    <m/>
    <m/>
    <m/>
    <m/>
    <m/>
    <n v="242"/>
    <n v="137"/>
    <n v="1"/>
    <n v="348"/>
    <n v="4"/>
    <n v="17"/>
    <n v="3"/>
    <m/>
    <m/>
    <m/>
    <m/>
    <n v="1"/>
    <n v="2"/>
    <n v="15"/>
    <n v="68"/>
    <n v="1"/>
    <n v="12"/>
    <m/>
    <n v="15"/>
    <n v="20"/>
    <n v="224"/>
    <n v="4"/>
    <n v="125"/>
    <n v="9"/>
    <n v="1"/>
    <n v="35"/>
    <n v="21"/>
    <n v="4"/>
    <n v="90"/>
    <n v="92"/>
    <n v="13"/>
    <n v="2"/>
    <n v="31"/>
    <n v="27"/>
    <m/>
    <n v="3"/>
    <n v="26"/>
    <n v="2"/>
    <n v="287"/>
    <n v="6"/>
    <n v="246"/>
    <n v="3"/>
    <n v="24"/>
    <n v="4"/>
    <n v="1"/>
    <m/>
    <m/>
    <m/>
    <n v="2"/>
    <m/>
    <n v="88"/>
    <m/>
    <m/>
    <m/>
    <n v="18"/>
    <n v="60"/>
    <n v="116"/>
    <m/>
    <m/>
    <m/>
    <n v="14"/>
    <m/>
    <n v="1"/>
    <n v="475"/>
    <n v="23"/>
    <n v="18"/>
    <n v="27"/>
    <m/>
    <m/>
    <n v="1548"/>
  </r>
  <r>
    <n v="106270744"/>
    <x v="205"/>
    <x v="25"/>
    <s v="23625 W. R. HOLMAN HIGHWAY"/>
    <s v="MONTEREY"/>
    <s v="93940"/>
    <x v="1"/>
    <x v="4"/>
    <s v="District 17"/>
    <s v="District 29"/>
    <s v="CARMEL/DEL REY OAKS/MONTEREY/PACIFIC GROVE/SAND CITY/SEASIDE"/>
    <s v="Urban"/>
    <s v="NA"/>
    <x v="205"/>
    <n v="11837"/>
    <m/>
    <n v="220"/>
    <m/>
    <n v="539"/>
    <m/>
    <n v="7154"/>
    <n v="5442"/>
    <m/>
    <m/>
    <n v="164"/>
    <n v="1045"/>
    <n v="1344"/>
    <n v="856"/>
    <n v="1414"/>
    <n v="2068"/>
    <n v="1880"/>
    <n v="2385"/>
    <m/>
    <n v="1271"/>
    <n v="169"/>
    <n v="829"/>
    <n v="672"/>
    <n v="1715"/>
    <n v="18"/>
    <n v="791"/>
    <n v="186"/>
    <n v="8385"/>
    <n v="5002"/>
    <n v="7581"/>
    <n v="13"/>
    <n v="2904"/>
    <n v="8518"/>
    <n v="1174"/>
    <m/>
    <n v="11041"/>
    <n v="1555"/>
    <m/>
    <n v="336"/>
    <n v="8"/>
    <n v="11022"/>
    <m/>
    <n v="4"/>
    <n v="58"/>
    <n v="1166"/>
    <m/>
    <n v="2"/>
    <m/>
    <n v="128"/>
    <n v="81"/>
    <n v="1"/>
    <n v="362"/>
    <n v="1683"/>
    <n v="162"/>
    <n v="68"/>
    <n v="171"/>
    <n v="19"/>
    <n v="8703"/>
    <n v="1211"/>
    <m/>
    <m/>
    <m/>
    <n v="7"/>
    <m/>
    <m/>
    <n v="2220"/>
    <n v="5558"/>
    <n v="28"/>
    <n v="3540"/>
    <n v="106"/>
    <n v="92"/>
    <n v="1052"/>
    <m/>
    <m/>
    <m/>
    <n v="10"/>
    <n v="76"/>
    <n v="584"/>
    <n v="1777"/>
    <n v="1492"/>
    <n v="14"/>
    <n v="476"/>
    <n v="9"/>
    <n v="375"/>
    <n v="847"/>
    <n v="786"/>
    <n v="1065"/>
    <n v="890"/>
    <n v="312"/>
    <n v="71"/>
    <n v="875"/>
    <n v="278"/>
    <n v="201"/>
    <n v="1231"/>
    <n v="1175"/>
    <n v="52"/>
    <n v="587"/>
    <n v="1227"/>
    <n v="1344"/>
    <n v="5"/>
    <n v="121"/>
    <n v="413"/>
    <n v="33"/>
    <n v="1134"/>
    <n v="198"/>
    <n v="4913"/>
    <n v="197"/>
    <n v="296"/>
    <n v="77"/>
    <n v="214"/>
    <n v="15"/>
    <n v="3"/>
    <n v="327"/>
    <n v="290"/>
    <n v="40"/>
    <n v="1132"/>
    <n v="29"/>
    <m/>
    <n v="1"/>
    <n v="411"/>
    <n v="591"/>
    <n v="32"/>
    <n v="9"/>
    <n v="29"/>
    <m/>
    <n v="37"/>
    <n v="2"/>
    <n v="14"/>
    <n v="10572"/>
    <n v="47"/>
    <n v="819"/>
    <n v="30"/>
    <n v="2"/>
    <n v="1"/>
    <n v="58881"/>
  </r>
  <r>
    <n v="106270777"/>
    <x v="206"/>
    <x v="25"/>
    <s v="300 CANAL STREET"/>
    <s v="KING CITY"/>
    <s v="93930"/>
    <x v="1"/>
    <x v="3"/>
    <s v="District 12"/>
    <s v="District 30"/>
    <s v="KING CITY/SAN LUCAS"/>
    <s v="Rural"/>
    <s v="Small/Rural"/>
    <x v="206"/>
    <n v="1242"/>
    <n v="99"/>
    <m/>
    <m/>
    <m/>
    <m/>
    <n v="878"/>
    <n v="463"/>
    <m/>
    <m/>
    <n v="64"/>
    <n v="227"/>
    <n v="181"/>
    <n v="67"/>
    <n v="97"/>
    <n v="82"/>
    <n v="69"/>
    <n v="122"/>
    <m/>
    <n v="383"/>
    <n v="49"/>
    <n v="4"/>
    <n v="1"/>
    <n v="1132"/>
    <m/>
    <m/>
    <m/>
    <n v="204"/>
    <n v="907"/>
    <n v="434"/>
    <m/>
    <n v="81"/>
    <n v="905"/>
    <n v="355"/>
    <m/>
    <n v="1313"/>
    <n v="28"/>
    <m/>
    <n v="64"/>
    <m/>
    <n v="890"/>
    <n v="22"/>
    <m/>
    <n v="10"/>
    <n v="355"/>
    <m/>
    <m/>
    <m/>
    <n v="4"/>
    <n v="18"/>
    <n v="40"/>
    <n v="14"/>
    <n v="13"/>
    <m/>
    <m/>
    <n v="1"/>
    <n v="70"/>
    <n v="1175"/>
    <m/>
    <m/>
    <n v="4"/>
    <m/>
    <n v="2"/>
    <m/>
    <m/>
    <n v="896"/>
    <n v="236"/>
    <n v="1"/>
    <n v="167"/>
    <n v="25"/>
    <n v="5"/>
    <n v="11"/>
    <m/>
    <m/>
    <m/>
    <n v="1"/>
    <n v="10"/>
    <n v="5"/>
    <n v="57"/>
    <n v="82"/>
    <m/>
    <n v="47"/>
    <n v="1"/>
    <n v="47"/>
    <n v="50"/>
    <n v="33"/>
    <n v="21"/>
    <n v="26"/>
    <n v="8"/>
    <n v="20"/>
    <n v="145"/>
    <n v="25"/>
    <n v="18"/>
    <n v="379"/>
    <n v="355"/>
    <n v="11"/>
    <n v="9"/>
    <n v="432"/>
    <n v="20"/>
    <m/>
    <n v="10"/>
    <n v="16"/>
    <m/>
    <n v="31"/>
    <n v="1"/>
    <n v="429"/>
    <n v="5"/>
    <n v="22"/>
    <n v="1"/>
    <n v="12"/>
    <n v="1"/>
    <m/>
    <m/>
    <n v="1"/>
    <n v="1"/>
    <n v="350"/>
    <m/>
    <m/>
    <m/>
    <n v="8"/>
    <n v="13"/>
    <n v="9"/>
    <m/>
    <m/>
    <m/>
    <m/>
    <n v="1"/>
    <m/>
    <n v="1269"/>
    <n v="10"/>
    <n v="26"/>
    <n v="5"/>
    <m/>
    <m/>
    <n v="8698"/>
  </r>
  <r>
    <n v="106270875"/>
    <x v="207"/>
    <x v="25"/>
    <s v="450 EAST ROMIE LANE"/>
    <s v="SALINAS"/>
    <s v="93901"/>
    <x v="3"/>
    <x v="4"/>
    <s v="District 12"/>
    <s v="District 30"/>
    <s v="SALINAS/SPRECKELS"/>
    <s v="Urban"/>
    <s v="NA"/>
    <x v="207"/>
    <n v="11876"/>
    <m/>
    <m/>
    <m/>
    <m/>
    <m/>
    <n v="7015"/>
    <n v="4855"/>
    <n v="6"/>
    <m/>
    <n v="257"/>
    <n v="1410"/>
    <n v="1303"/>
    <n v="835"/>
    <n v="1326"/>
    <n v="1590"/>
    <n v="1403"/>
    <n v="1657"/>
    <m/>
    <n v="1935"/>
    <n v="160"/>
    <n v="505"/>
    <n v="221"/>
    <n v="7146"/>
    <n v="1"/>
    <n v="605"/>
    <m/>
    <n v="3398"/>
    <n v="4067"/>
    <n v="7809"/>
    <m/>
    <n v="1397"/>
    <n v="8660"/>
    <n v="1819"/>
    <m/>
    <n v="10976"/>
    <n v="900"/>
    <m/>
    <n v="85"/>
    <n v="49"/>
    <n v="9822"/>
    <m/>
    <n v="1"/>
    <n v="69"/>
    <n v="1822"/>
    <n v="1"/>
    <n v="27"/>
    <m/>
    <n v="124"/>
    <n v="87"/>
    <n v="25"/>
    <n v="302"/>
    <n v="1803"/>
    <n v="85"/>
    <n v="3"/>
    <n v="254"/>
    <m/>
    <n v="8063"/>
    <n v="1079"/>
    <m/>
    <m/>
    <n v="1"/>
    <n v="50"/>
    <m/>
    <m/>
    <n v="3794"/>
    <n v="4236"/>
    <m/>
    <n v="3590"/>
    <n v="94"/>
    <n v="96"/>
    <n v="66"/>
    <m/>
    <m/>
    <m/>
    <n v="13"/>
    <n v="67"/>
    <n v="403"/>
    <n v="1507"/>
    <n v="1272"/>
    <n v="19"/>
    <n v="407"/>
    <n v="14"/>
    <n v="617"/>
    <n v="903"/>
    <n v="583"/>
    <n v="78"/>
    <n v="604"/>
    <n v="263"/>
    <n v="66"/>
    <n v="732"/>
    <n v="224"/>
    <n v="271"/>
    <n v="1981"/>
    <n v="1821"/>
    <n v="31"/>
    <n v="561"/>
    <n v="1070"/>
    <n v="1088"/>
    <n v="11"/>
    <n v="160"/>
    <n v="401"/>
    <n v="33"/>
    <n v="741"/>
    <n v="172"/>
    <n v="5072"/>
    <n v="192"/>
    <n v="329"/>
    <n v="138"/>
    <n v="157"/>
    <n v="25"/>
    <n v="4"/>
    <n v="47"/>
    <n v="44"/>
    <n v="35"/>
    <n v="1596"/>
    <m/>
    <m/>
    <m/>
    <n v="343"/>
    <n v="499"/>
    <n v="35"/>
    <n v="9"/>
    <n v="5"/>
    <m/>
    <n v="31"/>
    <n v="4"/>
    <n v="3"/>
    <n v="10432"/>
    <n v="68"/>
    <n v="412"/>
    <n v="32"/>
    <n v="3"/>
    <m/>
    <n v="48804"/>
  </r>
  <r>
    <n v="106274043"/>
    <x v="208"/>
    <x v="25"/>
    <s v="1441 CONSTITUTION BOULEVARD"/>
    <s v="SALINAS"/>
    <s v="93906"/>
    <x v="0"/>
    <x v="2"/>
    <s v="District 12"/>
    <s v="District 30"/>
    <s v="SALINAS/SPRECKELS"/>
    <s v="Urban"/>
    <s v="NA"/>
    <x v="208"/>
    <n v="9816"/>
    <m/>
    <n v="527"/>
    <m/>
    <n v="658"/>
    <m/>
    <n v="6240"/>
    <n v="4755"/>
    <n v="1"/>
    <n v="5"/>
    <n v="494"/>
    <n v="2098"/>
    <n v="1715"/>
    <n v="926"/>
    <n v="1025"/>
    <n v="881"/>
    <n v="528"/>
    <n v="429"/>
    <m/>
    <n v="2667"/>
    <n v="238"/>
    <n v="327"/>
    <n v="301"/>
    <n v="8352"/>
    <n v="28"/>
    <n v="43"/>
    <n v="17"/>
    <n v="1933"/>
    <n v="6160"/>
    <n v="4841"/>
    <m/>
    <n v="403"/>
    <n v="8224"/>
    <n v="2374"/>
    <m/>
    <n v="10946"/>
    <n v="55"/>
    <m/>
    <n v="620"/>
    <n v="322"/>
    <n v="7344"/>
    <n v="147"/>
    <n v="4"/>
    <n v="3"/>
    <n v="2352"/>
    <m/>
    <n v="209"/>
    <m/>
    <n v="233"/>
    <n v="97"/>
    <n v="52"/>
    <n v="102"/>
    <n v="699"/>
    <n v="37"/>
    <n v="53"/>
    <n v="303"/>
    <n v="158"/>
    <n v="8684"/>
    <n v="308"/>
    <m/>
    <m/>
    <m/>
    <n v="275"/>
    <m/>
    <m/>
    <n v="7356"/>
    <n v="1532"/>
    <m/>
    <n v="1466"/>
    <n v="133"/>
    <n v="78"/>
    <n v="401"/>
    <n v="35"/>
    <m/>
    <m/>
    <n v="7"/>
    <n v="64"/>
    <n v="103"/>
    <n v="486"/>
    <n v="874"/>
    <n v="11"/>
    <n v="304"/>
    <n v="11"/>
    <n v="282"/>
    <n v="285"/>
    <n v="1300"/>
    <n v="838"/>
    <n v="202"/>
    <n v="135"/>
    <n v="141"/>
    <n v="425"/>
    <n v="132"/>
    <n v="343"/>
    <n v="2560"/>
    <n v="2352"/>
    <n v="146"/>
    <n v="11"/>
    <n v="732"/>
    <n v="802"/>
    <n v="5"/>
    <n v="86"/>
    <n v="275"/>
    <n v="13"/>
    <n v="429"/>
    <n v="90"/>
    <n v="5577"/>
    <n v="90"/>
    <n v="184"/>
    <n v="65"/>
    <n v="202"/>
    <m/>
    <n v="6"/>
    <n v="5"/>
    <n v="34"/>
    <n v="28"/>
    <n v="2367"/>
    <m/>
    <m/>
    <m/>
    <n v="75"/>
    <n v="364"/>
    <n v="459"/>
    <n v="144"/>
    <n v="54"/>
    <n v="11"/>
    <n v="35"/>
    <m/>
    <n v="6"/>
    <n v="9309"/>
    <n v="62"/>
    <n v="423"/>
    <n v="56"/>
    <n v="3"/>
    <m/>
    <n v="42083"/>
  </r>
  <r>
    <n v="106281047"/>
    <x v="209"/>
    <x v="26"/>
    <s v="1000 TRANCAS STREET"/>
    <s v="NAPA"/>
    <s v="94558"/>
    <x v="1"/>
    <x v="4"/>
    <s v="District 3"/>
    <s v="District 4"/>
    <s v="NAPA CENTRAL"/>
    <s v="Urban"/>
    <s v="NA"/>
    <x v="209"/>
    <n v="6787"/>
    <m/>
    <n v="204"/>
    <m/>
    <m/>
    <m/>
    <n v="3660"/>
    <n v="3331"/>
    <m/>
    <m/>
    <n v="75"/>
    <n v="522"/>
    <n v="645"/>
    <n v="451"/>
    <n v="838"/>
    <n v="1148"/>
    <n v="1160"/>
    <n v="1510"/>
    <m/>
    <n v="635"/>
    <n v="7"/>
    <n v="147"/>
    <n v="124"/>
    <n v="1411"/>
    <n v="6"/>
    <n v="36"/>
    <n v="206"/>
    <n v="5061"/>
    <n v="3045"/>
    <n v="3946"/>
    <m/>
    <n v="1048"/>
    <n v="5315"/>
    <n v="628"/>
    <m/>
    <n v="6220"/>
    <n v="771"/>
    <m/>
    <n v="395"/>
    <n v="5"/>
    <n v="5095"/>
    <n v="162"/>
    <n v="26"/>
    <n v="263"/>
    <n v="628"/>
    <n v="392"/>
    <n v="25"/>
    <m/>
    <n v="247"/>
    <n v="72"/>
    <m/>
    <n v="243"/>
    <n v="702"/>
    <n v="179"/>
    <n v="130"/>
    <n v="104"/>
    <n v="38"/>
    <n v="4224"/>
    <n v="992"/>
    <m/>
    <n v="21"/>
    <m/>
    <n v="39"/>
    <m/>
    <m/>
    <n v="1740"/>
    <n v="3539"/>
    <m/>
    <n v="1345"/>
    <n v="131"/>
    <n v="52"/>
    <n v="184"/>
    <m/>
    <m/>
    <m/>
    <n v="9"/>
    <n v="47"/>
    <n v="234"/>
    <n v="1176"/>
    <n v="747"/>
    <n v="11"/>
    <n v="232"/>
    <n v="4"/>
    <n v="303"/>
    <n v="603"/>
    <n v="733"/>
    <n v="58"/>
    <n v="457"/>
    <n v="205"/>
    <n v="78"/>
    <n v="448"/>
    <n v="116"/>
    <n v="134"/>
    <n v="765"/>
    <n v="627"/>
    <n v="4"/>
    <n v="329"/>
    <n v="1214"/>
    <n v="517"/>
    <n v="4"/>
    <n v="41"/>
    <n v="172"/>
    <n v="15"/>
    <n v="569"/>
    <n v="109"/>
    <n v="2645"/>
    <n v="157"/>
    <n v="195"/>
    <n v="72"/>
    <n v="115"/>
    <n v="4"/>
    <m/>
    <n v="46"/>
    <n v="54"/>
    <n v="23"/>
    <n v="696"/>
    <n v="8"/>
    <n v="5"/>
    <n v="1"/>
    <n v="320"/>
    <n v="423"/>
    <n v="120"/>
    <n v="13"/>
    <n v="13"/>
    <n v="1"/>
    <n v="45"/>
    <n v="6"/>
    <n v="3"/>
    <n v="5430"/>
    <n v="39"/>
    <n v="553"/>
    <n v="21"/>
    <n v="4"/>
    <m/>
    <n v="31391"/>
  </r>
  <r>
    <n v="106281078"/>
    <x v="210"/>
    <x v="26"/>
    <s v="10 WOODLAND RD."/>
    <s v="ST. HELENA"/>
    <s v="94574"/>
    <x v="1"/>
    <x v="2"/>
    <s v="District 3"/>
    <s v="District 4"/>
    <s v="ANGWIN/DEER PARK/ST. HELENA"/>
    <s v="Rural"/>
    <s v="NA"/>
    <x v="210"/>
    <n v="5262"/>
    <m/>
    <m/>
    <m/>
    <n v="739"/>
    <m/>
    <n v="2997"/>
    <n v="3004"/>
    <m/>
    <m/>
    <n v="35"/>
    <n v="367"/>
    <n v="443"/>
    <n v="419"/>
    <n v="907"/>
    <n v="1589"/>
    <n v="1301"/>
    <n v="720"/>
    <m/>
    <n v="220"/>
    <m/>
    <n v="88"/>
    <n v="165"/>
    <n v="560"/>
    <n v="61"/>
    <n v="134"/>
    <n v="72"/>
    <n v="4921"/>
    <n v="4774"/>
    <n v="1209"/>
    <n v="18"/>
    <n v="2039"/>
    <n v="3743"/>
    <n v="219"/>
    <m/>
    <n v="5547"/>
    <n v="454"/>
    <m/>
    <n v="75"/>
    <n v="18"/>
    <n v="3392"/>
    <n v="485"/>
    <n v="21"/>
    <n v="20"/>
    <n v="220"/>
    <n v="1764"/>
    <n v="6"/>
    <m/>
    <n v="118"/>
    <n v="87"/>
    <m/>
    <n v="127"/>
    <n v="553"/>
    <n v="51"/>
    <n v="59"/>
    <n v="37"/>
    <n v="54"/>
    <n v="4498"/>
    <n v="376"/>
    <n v="1"/>
    <n v="2"/>
    <n v="20"/>
    <n v="4"/>
    <n v="14"/>
    <m/>
    <n v="1374"/>
    <n v="3116"/>
    <n v="1"/>
    <n v="1312"/>
    <n v="23"/>
    <n v="25"/>
    <n v="129"/>
    <m/>
    <n v="18"/>
    <n v="3"/>
    <n v="6"/>
    <n v="29"/>
    <n v="160"/>
    <n v="1154"/>
    <n v="325"/>
    <m/>
    <n v="159"/>
    <m/>
    <n v="155"/>
    <n v="309"/>
    <n v="350"/>
    <n v="1212"/>
    <n v="1165"/>
    <n v="41"/>
    <n v="39"/>
    <n v="249"/>
    <n v="68"/>
    <n v="124"/>
    <n v="236"/>
    <n v="220"/>
    <m/>
    <n v="539"/>
    <n v="1184"/>
    <n v="264"/>
    <n v="1"/>
    <n v="8"/>
    <n v="113"/>
    <n v="15"/>
    <n v="1280"/>
    <n v="10"/>
    <n v="1583"/>
    <n v="134"/>
    <n v="116"/>
    <n v="44"/>
    <n v="218"/>
    <n v="3"/>
    <m/>
    <n v="242"/>
    <n v="12"/>
    <n v="7"/>
    <n v="220"/>
    <n v="2"/>
    <n v="5"/>
    <n v="1"/>
    <n v="269"/>
    <n v="134"/>
    <n v="14"/>
    <n v="4"/>
    <n v="18"/>
    <n v="1"/>
    <n v="26"/>
    <n v="3"/>
    <n v="4"/>
    <n v="5009"/>
    <n v="31"/>
    <n v="457"/>
    <n v="30"/>
    <n v="1"/>
    <m/>
    <n v="28211"/>
  </r>
  <r>
    <n v="106291023"/>
    <x v="211"/>
    <x v="27"/>
    <s v="155 GLASSON WAY"/>
    <s v="GRASS VALLEY"/>
    <s v="95945"/>
    <x v="1"/>
    <x v="0"/>
    <s v="District 1"/>
    <s v="District 1"/>
    <s v="GRASS VALLEY/NEVADA CITY/PENN VALLEY/ROUGH AND READY/WILDWOOD"/>
    <s v="Rural"/>
    <s v="Small/Rural"/>
    <x v="211"/>
    <n v="5107"/>
    <m/>
    <m/>
    <m/>
    <m/>
    <m/>
    <n v="2892"/>
    <n v="2215"/>
    <m/>
    <m/>
    <n v="53"/>
    <n v="383"/>
    <n v="386"/>
    <n v="272"/>
    <n v="497"/>
    <n v="929"/>
    <n v="867"/>
    <n v="1207"/>
    <m/>
    <n v="499"/>
    <n v="14"/>
    <n v="33"/>
    <n v="23"/>
    <n v="129"/>
    <n v="19"/>
    <n v="39"/>
    <n v="64"/>
    <n v="4800"/>
    <n v="1193"/>
    <n v="3914"/>
    <m/>
    <n v="329"/>
    <n v="4301"/>
    <n v="476"/>
    <n v="1"/>
    <n v="4518"/>
    <n v="589"/>
    <m/>
    <n v="6"/>
    <n v="11"/>
    <n v="4261"/>
    <n v="11"/>
    <n v="44"/>
    <n v="292"/>
    <n v="475"/>
    <n v="3"/>
    <n v="4"/>
    <m/>
    <n v="209"/>
    <n v="68"/>
    <m/>
    <n v="112"/>
    <n v="336"/>
    <n v="67"/>
    <n v="14"/>
    <n v="18"/>
    <m/>
    <n v="3329"/>
    <n v="944"/>
    <m/>
    <n v="7"/>
    <m/>
    <n v="3"/>
    <m/>
    <m/>
    <n v="1313"/>
    <n v="2821"/>
    <m/>
    <n v="831"/>
    <n v="57"/>
    <n v="11"/>
    <n v="72"/>
    <m/>
    <n v="2"/>
    <m/>
    <n v="1"/>
    <n v="37"/>
    <n v="116"/>
    <n v="646"/>
    <n v="590"/>
    <n v="11"/>
    <n v="135"/>
    <m/>
    <n v="181"/>
    <n v="753"/>
    <n v="450"/>
    <n v="87"/>
    <n v="227"/>
    <n v="156"/>
    <n v="8"/>
    <n v="483"/>
    <n v="101"/>
    <n v="113"/>
    <n v="518"/>
    <n v="471"/>
    <n v="23"/>
    <n v="104"/>
    <n v="886"/>
    <n v="353"/>
    <n v="3"/>
    <n v="25"/>
    <n v="151"/>
    <n v="9"/>
    <n v="392"/>
    <n v="42"/>
    <n v="2405"/>
    <n v="45"/>
    <n v="65"/>
    <n v="16"/>
    <n v="46"/>
    <n v="1"/>
    <n v="1"/>
    <n v="9"/>
    <n v="92"/>
    <n v="10"/>
    <n v="452"/>
    <m/>
    <m/>
    <m/>
    <n v="101"/>
    <n v="275"/>
    <n v="16"/>
    <n v="2"/>
    <n v="1"/>
    <m/>
    <n v="5"/>
    <n v="4"/>
    <n v="2"/>
    <n v="4525"/>
    <n v="15"/>
    <n v="141"/>
    <n v="20"/>
    <m/>
    <m/>
    <n v="18660"/>
  </r>
  <r>
    <n v="106291053"/>
    <x v="212"/>
    <x v="27"/>
    <s v="10121 PINE AVE"/>
    <s v="TRUCKEE"/>
    <s v="96161"/>
    <x v="3"/>
    <x v="3"/>
    <s v="District 1"/>
    <s v="District 1"/>
    <s v="NORTH BLOOMFIELD/NORTH SAN JUAN/TRUCKEE"/>
    <s v="Rural"/>
    <s v="Small/Rural"/>
    <x v="212"/>
    <n v="2041"/>
    <n v="53"/>
    <m/>
    <m/>
    <m/>
    <m/>
    <n v="1200"/>
    <n v="893"/>
    <m/>
    <n v="1"/>
    <n v="37"/>
    <n v="221"/>
    <n v="285"/>
    <n v="149"/>
    <n v="239"/>
    <n v="353"/>
    <n v="238"/>
    <n v="198"/>
    <m/>
    <n v="361"/>
    <n v="13"/>
    <n v="23"/>
    <n v="6"/>
    <n v="326"/>
    <n v="2"/>
    <n v="29"/>
    <n v="7"/>
    <n v="1701"/>
    <n v="1146"/>
    <n v="948"/>
    <m/>
    <n v="477"/>
    <n v="1260"/>
    <n v="357"/>
    <m/>
    <n v="1928"/>
    <n v="152"/>
    <n v="14"/>
    <n v="52"/>
    <n v="101"/>
    <n v="1539"/>
    <m/>
    <n v="1"/>
    <n v="12"/>
    <n v="357"/>
    <n v="32"/>
    <m/>
    <m/>
    <n v="62"/>
    <n v="8"/>
    <m/>
    <n v="24"/>
    <n v="93"/>
    <n v="9"/>
    <n v="1"/>
    <n v="1"/>
    <n v="1"/>
    <n v="1817"/>
    <n v="74"/>
    <n v="3"/>
    <n v="1"/>
    <m/>
    <m/>
    <m/>
    <m/>
    <n v="578"/>
    <n v="606"/>
    <m/>
    <n v="791"/>
    <n v="81"/>
    <n v="24"/>
    <n v="12"/>
    <m/>
    <m/>
    <n v="2"/>
    <n v="1"/>
    <n v="20"/>
    <n v="59"/>
    <n v="119"/>
    <n v="196"/>
    <n v="4"/>
    <n v="49"/>
    <n v="1"/>
    <n v="39"/>
    <n v="70"/>
    <n v="329"/>
    <n v="26"/>
    <n v="213"/>
    <n v="32"/>
    <n v="22"/>
    <n v="122"/>
    <n v="36"/>
    <n v="25"/>
    <n v="373"/>
    <n v="357"/>
    <n v="1"/>
    <n v="19"/>
    <n v="117"/>
    <n v="108"/>
    <n v="1"/>
    <n v="12"/>
    <n v="60"/>
    <n v="4"/>
    <n v="401"/>
    <n v="7"/>
    <n v="875"/>
    <n v="10"/>
    <n v="20"/>
    <n v="13"/>
    <n v="6"/>
    <n v="1"/>
    <m/>
    <n v="3"/>
    <n v="80"/>
    <n v="3"/>
    <n v="351"/>
    <n v="3"/>
    <m/>
    <m/>
    <n v="100"/>
    <n v="140"/>
    <n v="86"/>
    <m/>
    <n v="2"/>
    <m/>
    <n v="5"/>
    <n v="8"/>
    <n v="3"/>
    <n v="1572"/>
    <n v="18"/>
    <n v="138"/>
    <n v="22"/>
    <m/>
    <m/>
    <n v="7330"/>
  </r>
  <r>
    <n v="106300032"/>
    <x v="213"/>
    <x v="28"/>
    <s v="1201 WEST LA VETA AVENUE"/>
    <s v="ORANGE"/>
    <s v="92868"/>
    <x v="1"/>
    <x v="1"/>
    <s v="District 37"/>
    <s v="District 68"/>
    <s v="CITY OF ORANGE SOUTH/SANTA ANA NORTH/TUSTIN FOOTHILLS/TUSTIN WEST"/>
    <s v="Urban"/>
    <s v="NA"/>
    <x v="213"/>
    <n v="12480"/>
    <m/>
    <m/>
    <m/>
    <m/>
    <m/>
    <n v="5673"/>
    <n v="6806"/>
    <n v="1"/>
    <m/>
    <n v="3950"/>
    <n v="293"/>
    <m/>
    <m/>
    <m/>
    <m/>
    <m/>
    <m/>
    <m/>
    <n v="3261"/>
    <n v="4976"/>
    <n v="1077"/>
    <n v="320"/>
    <n v="6056"/>
    <n v="13"/>
    <n v="885"/>
    <n v="322"/>
    <n v="3807"/>
    <n v="5605"/>
    <n v="6875"/>
    <m/>
    <n v="1391"/>
    <n v="10676"/>
    <n v="413"/>
    <m/>
    <n v="12455"/>
    <n v="25"/>
    <m/>
    <n v="795"/>
    <n v="19"/>
    <n v="9527"/>
    <n v="3"/>
    <m/>
    <n v="56"/>
    <m/>
    <n v="2080"/>
    <m/>
    <m/>
    <n v="82"/>
    <n v="4"/>
    <m/>
    <n v="100"/>
    <n v="30"/>
    <n v="2"/>
    <n v="12"/>
    <n v="11"/>
    <n v="1"/>
    <n v="12170"/>
    <n v="59"/>
    <m/>
    <n v="7"/>
    <n v="1"/>
    <m/>
    <n v="1"/>
    <m/>
    <n v="7680"/>
    <n v="19"/>
    <n v="2"/>
    <n v="4576"/>
    <n v="62"/>
    <m/>
    <n v="141"/>
    <m/>
    <m/>
    <m/>
    <n v="628"/>
    <n v="366"/>
    <n v="376"/>
    <n v="187"/>
    <n v="1473"/>
    <n v="62"/>
    <n v="567"/>
    <n v="60"/>
    <n v="428"/>
    <n v="535"/>
    <n v="845"/>
    <n v="77"/>
    <n v="393"/>
    <n v="1203"/>
    <n v="609"/>
    <n v="2234"/>
    <n v="278"/>
    <n v="1114"/>
    <m/>
    <m/>
    <n v="1045"/>
    <n v="336"/>
    <n v="1966"/>
    <n v="1139"/>
    <n v="46"/>
    <n v="39"/>
    <n v="174"/>
    <n v="81"/>
    <n v="425"/>
    <n v="689"/>
    <n v="6394"/>
    <n v="184"/>
    <n v="230"/>
    <n v="90"/>
    <n v="137"/>
    <n v="4"/>
    <n v="9"/>
    <n v="349"/>
    <n v="24"/>
    <n v="157"/>
    <m/>
    <n v="2"/>
    <n v="4"/>
    <n v="1"/>
    <n v="335"/>
    <n v="194"/>
    <n v="66"/>
    <n v="17"/>
    <n v="3"/>
    <m/>
    <n v="66"/>
    <n v="14"/>
    <n v="2"/>
    <n v="11315"/>
    <n v="95"/>
    <n v="271"/>
    <n v="68"/>
    <n v="11"/>
    <n v="23"/>
    <n v="65213"/>
  </r>
  <r>
    <n v="106300225"/>
    <x v="214"/>
    <x v="28"/>
    <s v="9920 TALBERT AVENUE"/>
    <s v="FOUNTAIN VALLEY"/>
    <s v="92708"/>
    <x v="1"/>
    <x v="4"/>
    <s v="District 34"/>
    <s v="District 72"/>
    <s v="FOUNTAIN VALLEY/HUNTINGTON BEACH CENTRAL"/>
    <s v="Urban"/>
    <s v="NA"/>
    <x v="214"/>
    <n v="12444"/>
    <m/>
    <m/>
    <m/>
    <m/>
    <m/>
    <n v="7439"/>
    <n v="5005"/>
    <m/>
    <m/>
    <n v="52"/>
    <n v="881"/>
    <n v="1607"/>
    <n v="1126"/>
    <n v="1689"/>
    <n v="1749"/>
    <n v="1840"/>
    <n v="1897"/>
    <m/>
    <n v="1603"/>
    <m/>
    <n v="3349"/>
    <n v="227"/>
    <n v="2379"/>
    <n v="12"/>
    <n v="422"/>
    <n v="10"/>
    <n v="6045"/>
    <n v="5942"/>
    <n v="6502"/>
    <m/>
    <n v="3258"/>
    <n v="7613"/>
    <n v="1573"/>
    <m/>
    <n v="11926"/>
    <n v="518"/>
    <m/>
    <n v="294"/>
    <m/>
    <n v="10484"/>
    <n v="1"/>
    <n v="26"/>
    <n v="62"/>
    <n v="1574"/>
    <n v="3"/>
    <m/>
    <m/>
    <n v="140"/>
    <m/>
    <n v="4"/>
    <n v="223"/>
    <n v="2083"/>
    <n v="184"/>
    <n v="22"/>
    <n v="22"/>
    <m/>
    <n v="8360"/>
    <n v="1404"/>
    <n v="1"/>
    <m/>
    <n v="1"/>
    <m/>
    <m/>
    <m/>
    <n v="2212"/>
    <n v="4845"/>
    <m/>
    <n v="4930"/>
    <n v="267"/>
    <n v="78"/>
    <n v="112"/>
    <m/>
    <m/>
    <m/>
    <n v="15"/>
    <n v="155"/>
    <n v="766"/>
    <n v="1447"/>
    <n v="1539"/>
    <n v="14"/>
    <n v="741"/>
    <n v="4"/>
    <n v="469"/>
    <n v="897"/>
    <n v="701"/>
    <n v="50"/>
    <n v="838"/>
    <n v="214"/>
    <n v="94"/>
    <n v="637"/>
    <n v="215"/>
    <n v="390"/>
    <n v="1656"/>
    <n v="1573"/>
    <n v="29"/>
    <n v="583"/>
    <n v="2231"/>
    <n v="1907"/>
    <n v="3"/>
    <n v="206"/>
    <n v="440"/>
    <n v="51"/>
    <n v="1079"/>
    <n v="155"/>
    <n v="3135"/>
    <n v="210"/>
    <n v="317"/>
    <n v="149"/>
    <n v="133"/>
    <n v="15"/>
    <m/>
    <n v="34"/>
    <n v="271"/>
    <n v="21"/>
    <n v="1504"/>
    <m/>
    <m/>
    <m/>
    <n v="653"/>
    <n v="427"/>
    <n v="34"/>
    <n v="5"/>
    <n v="2"/>
    <m/>
    <n v="191"/>
    <n v="10"/>
    <n v="3"/>
    <n v="10312"/>
    <n v="127"/>
    <n v="649"/>
    <n v="31"/>
    <m/>
    <m/>
    <n v="45438"/>
  </r>
  <r>
    <n v="106301098"/>
    <x v="215"/>
    <x v="28"/>
    <s v="1111 WEST LA PALMA AVENUE"/>
    <s v="ANAHEIM"/>
    <s v="92801"/>
    <x v="5"/>
    <x v="4"/>
    <s v="District 29"/>
    <s v="District 69"/>
    <s v="ANAHEIM CENTRAL"/>
    <s v="Urban"/>
    <s v="NA"/>
    <x v="215"/>
    <n v="12012"/>
    <m/>
    <m/>
    <m/>
    <m/>
    <m/>
    <n v="6782"/>
    <n v="5229"/>
    <n v="1"/>
    <m/>
    <n v="153"/>
    <n v="1116"/>
    <n v="1223"/>
    <n v="1103"/>
    <n v="1948"/>
    <n v="1969"/>
    <n v="1590"/>
    <n v="1627"/>
    <m/>
    <n v="1283"/>
    <m/>
    <n v="1430"/>
    <n v="399"/>
    <n v="4982"/>
    <n v="9"/>
    <n v="530"/>
    <n v="3"/>
    <n v="4659"/>
    <n v="3886"/>
    <n v="8122"/>
    <n v="4"/>
    <n v="1081"/>
    <n v="9674"/>
    <n v="1251"/>
    <n v="6"/>
    <n v="11869"/>
    <n v="138"/>
    <n v="5"/>
    <n v="219"/>
    <n v="14"/>
    <n v="10130"/>
    <n v="19"/>
    <n v="25"/>
    <n v="389"/>
    <n v="1199"/>
    <n v="12"/>
    <n v="1"/>
    <n v="4"/>
    <n v="257"/>
    <n v="333"/>
    <n v="8"/>
    <n v="226"/>
    <n v="954"/>
    <n v="136"/>
    <n v="24"/>
    <n v="15"/>
    <n v="42"/>
    <n v="8394"/>
    <n v="1615"/>
    <n v="1"/>
    <n v="5"/>
    <m/>
    <n v="2"/>
    <m/>
    <m/>
    <n v="5164"/>
    <n v="4191"/>
    <n v="7"/>
    <n v="2355"/>
    <n v="192"/>
    <n v="52"/>
    <n v="20"/>
    <n v="23"/>
    <n v="4"/>
    <n v="4"/>
    <n v="10"/>
    <n v="184"/>
    <n v="506"/>
    <n v="1831"/>
    <n v="1479"/>
    <n v="28"/>
    <n v="510"/>
    <n v="10"/>
    <n v="600"/>
    <n v="821"/>
    <n v="670"/>
    <n v="115"/>
    <n v="441"/>
    <n v="243"/>
    <n v="117"/>
    <n v="795"/>
    <n v="290"/>
    <n v="707"/>
    <n v="1374"/>
    <n v="1205"/>
    <n v="76"/>
    <n v="691"/>
    <n v="2050"/>
    <n v="1113"/>
    <n v="2"/>
    <n v="171"/>
    <n v="449"/>
    <n v="33"/>
    <n v="469"/>
    <n v="132"/>
    <n v="4490"/>
    <n v="203"/>
    <n v="314"/>
    <n v="172"/>
    <n v="344"/>
    <n v="10"/>
    <n v="1"/>
    <n v="44"/>
    <n v="47"/>
    <n v="18"/>
    <n v="1111"/>
    <n v="4"/>
    <n v="144"/>
    <m/>
    <n v="620"/>
    <n v="323"/>
    <n v="27"/>
    <n v="9"/>
    <n v="1"/>
    <m/>
    <n v="22"/>
    <n v="10"/>
    <n v="12"/>
    <n v="10111"/>
    <n v="85"/>
    <n v="763"/>
    <n v="27"/>
    <n v="2"/>
    <m/>
    <n v="50405"/>
  </r>
  <r>
    <n v="106301127"/>
    <x v="216"/>
    <x v="28"/>
    <s v="875 NORTH BREA BOULEVARD"/>
    <s v="BREA"/>
    <s v="92821"/>
    <x v="2"/>
    <x v="3"/>
    <s v="District 29"/>
    <s v="District 55"/>
    <s v="BREA WEST/FULLERTON NORTH/LA HABRA"/>
    <s v="Urban"/>
    <s v="NA"/>
    <x v="216"/>
    <n v="424"/>
    <n v="265"/>
    <m/>
    <m/>
    <m/>
    <m/>
    <n v="326"/>
    <n v="363"/>
    <m/>
    <m/>
    <m/>
    <n v="11"/>
    <n v="32"/>
    <n v="32"/>
    <n v="71"/>
    <n v="140"/>
    <n v="189"/>
    <n v="214"/>
    <m/>
    <m/>
    <m/>
    <n v="107"/>
    <n v="18"/>
    <n v="96"/>
    <n v="4"/>
    <n v="10"/>
    <n v="14"/>
    <n v="440"/>
    <n v="689"/>
    <m/>
    <m/>
    <n v="687"/>
    <n v="2"/>
    <m/>
    <m/>
    <n v="520"/>
    <n v="169"/>
    <m/>
    <n v="676"/>
    <m/>
    <m/>
    <n v="5"/>
    <m/>
    <n v="8"/>
    <m/>
    <m/>
    <m/>
    <m/>
    <n v="82"/>
    <n v="29"/>
    <n v="15"/>
    <n v="73"/>
    <n v="105"/>
    <n v="7"/>
    <m/>
    <n v="7"/>
    <n v="3"/>
    <n v="113"/>
    <n v="255"/>
    <m/>
    <m/>
    <m/>
    <m/>
    <m/>
    <m/>
    <n v="27"/>
    <n v="513"/>
    <m/>
    <n v="127"/>
    <n v="7"/>
    <n v="4"/>
    <n v="10"/>
    <m/>
    <m/>
    <n v="1"/>
    <n v="4"/>
    <n v="5"/>
    <n v="16"/>
    <n v="53"/>
    <n v="25"/>
    <m/>
    <n v="8"/>
    <n v="2"/>
    <n v="36"/>
    <n v="59"/>
    <n v="40"/>
    <m/>
    <n v="50"/>
    <n v="18"/>
    <n v="30"/>
    <n v="295"/>
    <n v="25"/>
    <n v="23"/>
    <m/>
    <m/>
    <m/>
    <n v="6"/>
    <n v="92"/>
    <n v="32"/>
    <m/>
    <m/>
    <n v="10"/>
    <m/>
    <n v="7"/>
    <m/>
    <n v="493"/>
    <n v="19"/>
    <n v="13"/>
    <n v="1"/>
    <n v="16"/>
    <m/>
    <m/>
    <m/>
    <m/>
    <m/>
    <m/>
    <m/>
    <m/>
    <m/>
    <n v="88"/>
    <n v="25"/>
    <n v="6"/>
    <m/>
    <n v="1"/>
    <m/>
    <n v="6"/>
    <m/>
    <m/>
    <n v="506"/>
    <n v="22"/>
    <n v="33"/>
    <n v="2"/>
    <m/>
    <m/>
    <n v="24725"/>
  </r>
  <r>
    <n v="106301140"/>
    <x v="217"/>
    <x v="28"/>
    <s v="2601 EAST CHAPMAN AVENUE"/>
    <s v="ORANGE"/>
    <s v="92869"/>
    <x v="2"/>
    <x v="0"/>
    <s v="District 37"/>
    <s v="District 68"/>
    <s v="ANAHEIM HILLS/CITY OF ORANGE EAST/VILLA PARK"/>
    <s v="Urban"/>
    <s v="NA"/>
    <x v="217"/>
    <n v="1457"/>
    <n v="15"/>
    <m/>
    <n v="394"/>
    <n v="207"/>
    <m/>
    <n v="1016"/>
    <n v="1057"/>
    <m/>
    <m/>
    <n v="17"/>
    <n v="206"/>
    <n v="220"/>
    <n v="330"/>
    <n v="405"/>
    <n v="391"/>
    <n v="245"/>
    <n v="259"/>
    <m/>
    <m/>
    <m/>
    <n v="97"/>
    <n v="71"/>
    <n v="458"/>
    <n v="3"/>
    <n v="162"/>
    <n v="52"/>
    <n v="1230"/>
    <n v="969"/>
    <n v="1104"/>
    <m/>
    <n v="807"/>
    <n v="1266"/>
    <m/>
    <m/>
    <n v="1985"/>
    <n v="88"/>
    <m/>
    <n v="56"/>
    <n v="1"/>
    <n v="1770"/>
    <n v="84"/>
    <n v="46"/>
    <n v="114"/>
    <m/>
    <n v="2"/>
    <m/>
    <m/>
    <n v="91"/>
    <n v="67"/>
    <m/>
    <n v="34"/>
    <n v="109"/>
    <n v="13"/>
    <n v="27"/>
    <n v="17"/>
    <n v="53"/>
    <n v="1375"/>
    <n v="282"/>
    <n v="1"/>
    <n v="1"/>
    <m/>
    <n v="1"/>
    <n v="2"/>
    <m/>
    <n v="270"/>
    <n v="786"/>
    <m/>
    <n v="823"/>
    <n v="35"/>
    <n v="146"/>
    <n v="11"/>
    <n v="1"/>
    <m/>
    <n v="1"/>
    <n v="1"/>
    <n v="13"/>
    <n v="11"/>
    <n v="97"/>
    <n v="197"/>
    <n v="1"/>
    <n v="238"/>
    <m/>
    <n v="60"/>
    <n v="42"/>
    <n v="85"/>
    <n v="766"/>
    <n v="311"/>
    <n v="28"/>
    <m/>
    <n v="123"/>
    <n v="41"/>
    <n v="57"/>
    <n v="2"/>
    <m/>
    <m/>
    <n v="28"/>
    <n v="684"/>
    <n v="274"/>
    <m/>
    <n v="2"/>
    <n v="25"/>
    <n v="2"/>
    <n v="325"/>
    <n v="12"/>
    <n v="673"/>
    <n v="16"/>
    <n v="20"/>
    <m/>
    <n v="9"/>
    <n v="2"/>
    <m/>
    <m/>
    <m/>
    <m/>
    <n v="1"/>
    <m/>
    <m/>
    <m/>
    <n v="84"/>
    <n v="48"/>
    <n v="9"/>
    <n v="1"/>
    <n v="3"/>
    <m/>
    <m/>
    <m/>
    <m/>
    <n v="1580"/>
    <n v="35"/>
    <n v="301"/>
    <n v="9"/>
    <n v="3"/>
    <m/>
    <n v="17228"/>
  </r>
  <r>
    <n v="106301155"/>
    <x v="218"/>
    <x v="28"/>
    <s v="301 VICTORIA STREET"/>
    <s v="COSTA MESA"/>
    <s v="92627"/>
    <x v="7"/>
    <x v="0"/>
    <s v="District 37"/>
    <s v="District 74"/>
    <s v="COSTA MESA"/>
    <s v="Urban"/>
    <s v="NA"/>
    <x v="218"/>
    <n v="1017"/>
    <m/>
    <m/>
    <m/>
    <n v="2373"/>
    <m/>
    <n v="1558"/>
    <n v="1832"/>
    <m/>
    <m/>
    <n v="926"/>
    <n v="719"/>
    <n v="619"/>
    <n v="482"/>
    <n v="492"/>
    <n v="135"/>
    <n v="15"/>
    <n v="2"/>
    <m/>
    <m/>
    <m/>
    <n v="156"/>
    <n v="186"/>
    <n v="1062"/>
    <n v="4"/>
    <n v="77"/>
    <n v="3"/>
    <n v="1902"/>
    <n v="3390"/>
    <m/>
    <m/>
    <n v="28"/>
    <n v="3362"/>
    <m/>
    <m/>
    <n v="3390"/>
    <m/>
    <m/>
    <n v="357"/>
    <m/>
    <n v="1153"/>
    <n v="227"/>
    <n v="30"/>
    <m/>
    <m/>
    <n v="1623"/>
    <m/>
    <m/>
    <n v="28"/>
    <n v="642"/>
    <m/>
    <m/>
    <m/>
    <m/>
    <n v="18"/>
    <m/>
    <n v="245"/>
    <n v="2443"/>
    <n v="10"/>
    <m/>
    <m/>
    <m/>
    <n v="4"/>
    <m/>
    <m/>
    <n v="2103"/>
    <n v="152"/>
    <n v="22"/>
    <n v="981"/>
    <n v="24"/>
    <m/>
    <n v="40"/>
    <n v="2"/>
    <n v="64"/>
    <n v="2"/>
    <m/>
    <m/>
    <m/>
    <n v="3"/>
    <m/>
    <m/>
    <n v="3"/>
    <m/>
    <m/>
    <n v="2"/>
    <n v="1"/>
    <n v="3372"/>
    <n v="4"/>
    <m/>
    <n v="3"/>
    <n v="1"/>
    <n v="1"/>
    <m/>
    <m/>
    <m/>
    <m/>
    <m/>
    <n v="901"/>
    <m/>
    <m/>
    <m/>
    <n v="1"/>
    <m/>
    <m/>
    <m/>
    <n v="2478"/>
    <m/>
    <n v="4"/>
    <m/>
    <m/>
    <m/>
    <m/>
    <n v="6"/>
    <m/>
    <m/>
    <m/>
    <m/>
    <m/>
    <m/>
    <m/>
    <n v="3"/>
    <n v="1"/>
    <n v="2"/>
    <n v="7"/>
    <m/>
    <m/>
    <m/>
    <m/>
    <n v="3367"/>
    <n v="4"/>
    <n v="1"/>
    <n v="5"/>
    <m/>
    <m/>
    <n v="33563"/>
  </r>
  <r>
    <n v="106301175"/>
    <x v="219"/>
    <x v="28"/>
    <s v="17100 EUCLID STREET"/>
    <s v="FOUNTAIN VALLEY"/>
    <s v="92708"/>
    <x v="2"/>
    <x v="4"/>
    <s v="District 34"/>
    <s v="District 72"/>
    <s v="FOUNTAIN VALLEY/HUNTINGTON BEACH CENTRAL"/>
    <s v="Urban"/>
    <s v="NA"/>
    <x v="219"/>
    <n v="21873"/>
    <m/>
    <m/>
    <m/>
    <m/>
    <m/>
    <n v="12850"/>
    <n v="9023"/>
    <m/>
    <m/>
    <n v="764"/>
    <n v="2055"/>
    <n v="2933"/>
    <n v="1801"/>
    <n v="2487"/>
    <n v="2299"/>
    <n v="2220"/>
    <n v="2256"/>
    <m/>
    <n v="4333"/>
    <n v="725"/>
    <n v="9708"/>
    <n v="302"/>
    <n v="6001"/>
    <n v="12"/>
    <n v="1123"/>
    <n v="133"/>
    <n v="4594"/>
    <n v="11827"/>
    <n v="10046"/>
    <m/>
    <n v="2194"/>
    <n v="15786"/>
    <n v="3893"/>
    <m/>
    <n v="21505"/>
    <n v="365"/>
    <n v="3"/>
    <n v="389"/>
    <n v="10"/>
    <n v="15618"/>
    <m/>
    <n v="121"/>
    <n v="496"/>
    <n v="3889"/>
    <n v="1347"/>
    <n v="3"/>
    <m/>
    <n v="456"/>
    <n v="308"/>
    <n v="12"/>
    <n v="420"/>
    <n v="2811"/>
    <n v="166"/>
    <n v="24"/>
    <n v="70"/>
    <n v="42"/>
    <n v="15219"/>
    <n v="2343"/>
    <m/>
    <n v="2"/>
    <m/>
    <m/>
    <m/>
    <m/>
    <n v="8531"/>
    <n v="5819"/>
    <n v="21"/>
    <n v="3529"/>
    <n v="3637"/>
    <n v="25"/>
    <n v="278"/>
    <n v="23"/>
    <n v="10"/>
    <m/>
    <n v="24"/>
    <n v="174"/>
    <n v="746"/>
    <n v="2213"/>
    <n v="2209"/>
    <n v="41"/>
    <n v="1060"/>
    <n v="6"/>
    <n v="855"/>
    <n v="1101"/>
    <n v="1035"/>
    <n v="133"/>
    <n v="1056"/>
    <n v="376"/>
    <n v="82"/>
    <n v="1533"/>
    <n v="430"/>
    <n v="740"/>
    <n v="3982"/>
    <n v="3899"/>
    <n v="178"/>
    <n v="571"/>
    <n v="5770"/>
    <n v="2359"/>
    <n v="15"/>
    <n v="314"/>
    <n v="540"/>
    <n v="42"/>
    <n v="1142"/>
    <n v="224"/>
    <n v="5150"/>
    <n v="420"/>
    <n v="446"/>
    <n v="127"/>
    <n v="481"/>
    <n v="34"/>
    <n v="1"/>
    <n v="178"/>
    <n v="180"/>
    <n v="65"/>
    <n v="3813"/>
    <m/>
    <m/>
    <n v="1"/>
    <n v="506"/>
    <n v="491"/>
    <n v="70"/>
    <n v="29"/>
    <n v="10"/>
    <m/>
    <n v="23"/>
    <n v="3"/>
    <n v="7"/>
    <n v="20055"/>
    <n v="78"/>
    <n v="558"/>
    <n v="36"/>
    <n v="1"/>
    <n v="6"/>
    <n v="93189"/>
  </r>
  <r>
    <n v="106301188"/>
    <x v="220"/>
    <x v="28"/>
    <s v="1025 SOUTH ANAHEIM BLVD."/>
    <s v="ANAHEIM"/>
    <s v="92805"/>
    <x v="2"/>
    <x v="2"/>
    <s v="District 34"/>
    <s v="District 69"/>
    <s v="ANAHEIM CENTRAL"/>
    <s v="Urban"/>
    <s v="NA"/>
    <x v="220"/>
    <n v="3327"/>
    <m/>
    <m/>
    <m/>
    <n v="2264"/>
    <m/>
    <n v="2986"/>
    <n v="2603"/>
    <n v="2"/>
    <m/>
    <n v="197"/>
    <n v="1086"/>
    <n v="972"/>
    <n v="634"/>
    <n v="838"/>
    <n v="518"/>
    <n v="235"/>
    <n v="221"/>
    <m/>
    <n v="890"/>
    <m/>
    <n v="290"/>
    <n v="236"/>
    <n v="2650"/>
    <n v="4"/>
    <n v="407"/>
    <n v="44"/>
    <n v="1960"/>
    <n v="3126"/>
    <n v="2465"/>
    <m/>
    <n v="457"/>
    <n v="4242"/>
    <n v="890"/>
    <n v="2"/>
    <n v="5558"/>
    <n v="33"/>
    <m/>
    <n v="537"/>
    <m/>
    <n v="3389"/>
    <n v="59"/>
    <n v="100"/>
    <n v="74"/>
    <n v="890"/>
    <n v="314"/>
    <n v="228"/>
    <m/>
    <n v="56"/>
    <n v="179"/>
    <n v="84"/>
    <n v="59"/>
    <n v="44"/>
    <n v="18"/>
    <n v="57"/>
    <n v="17"/>
    <n v="166"/>
    <n v="4430"/>
    <n v="226"/>
    <n v="2"/>
    <n v="6"/>
    <m/>
    <n v="236"/>
    <n v="11"/>
    <m/>
    <n v="3261"/>
    <n v="1202"/>
    <m/>
    <n v="401"/>
    <n v="193"/>
    <n v="6"/>
    <n v="520"/>
    <n v="8"/>
    <m/>
    <m/>
    <n v="1"/>
    <n v="29"/>
    <n v="65"/>
    <n v="263"/>
    <n v="232"/>
    <n v="2"/>
    <n v="87"/>
    <m/>
    <n v="79"/>
    <n v="145"/>
    <n v="127"/>
    <n v="2311"/>
    <n v="51"/>
    <n v="31"/>
    <n v="12"/>
    <n v="136"/>
    <n v="57"/>
    <n v="85"/>
    <n v="987"/>
    <n v="891"/>
    <m/>
    <n v="87"/>
    <n v="1344"/>
    <n v="166"/>
    <m/>
    <n v="74"/>
    <n v="69"/>
    <n v="2"/>
    <n v="69"/>
    <n v="3"/>
    <n v="2708"/>
    <n v="57"/>
    <n v="49"/>
    <n v="14"/>
    <n v="36"/>
    <n v="1"/>
    <m/>
    <n v="8"/>
    <n v="25"/>
    <n v="4"/>
    <n v="875"/>
    <m/>
    <m/>
    <m/>
    <n v="61"/>
    <n v="66"/>
    <n v="10"/>
    <n v="18"/>
    <n v="77"/>
    <n v="3"/>
    <n v="9"/>
    <n v="2"/>
    <n v="3"/>
    <n v="5014"/>
    <n v="78"/>
    <n v="233"/>
    <n v="16"/>
    <n v="1"/>
    <m/>
    <n v="40023"/>
  </r>
  <r>
    <n v="106301205"/>
    <x v="221"/>
    <x v="28"/>
    <s v="1 HOAG DRIVE"/>
    <s v="NEWPORT BEACH"/>
    <s v="92663"/>
    <x v="1"/>
    <x v="1"/>
    <s v="District 37"/>
    <s v="District 74"/>
    <s v="COSTA MESA"/>
    <s v="Urban"/>
    <s v="NA"/>
    <x v="221"/>
    <n v="35060"/>
    <m/>
    <m/>
    <n v="930"/>
    <m/>
    <m/>
    <n v="21081"/>
    <n v="14909"/>
    <m/>
    <m/>
    <n v="223"/>
    <n v="2937"/>
    <n v="5928"/>
    <n v="2547"/>
    <n v="3195"/>
    <n v="4198"/>
    <n v="4558"/>
    <n v="5748"/>
    <m/>
    <n v="6656"/>
    <m/>
    <n v="5572"/>
    <n v="523"/>
    <n v="3928"/>
    <n v="45"/>
    <n v="126"/>
    <n v="157"/>
    <n v="25639"/>
    <n v="17865"/>
    <n v="18124"/>
    <n v="1"/>
    <n v="10599"/>
    <n v="18765"/>
    <n v="6626"/>
    <m/>
    <n v="34746"/>
    <n v="1244"/>
    <m/>
    <n v="470"/>
    <n v="1"/>
    <n v="28657"/>
    <m/>
    <m/>
    <n v="187"/>
    <n v="6624"/>
    <n v="48"/>
    <n v="2"/>
    <n v="1"/>
    <n v="494"/>
    <n v="351"/>
    <n v="65"/>
    <n v="654"/>
    <n v="4454"/>
    <n v="641"/>
    <n v="146"/>
    <n v="262"/>
    <n v="7"/>
    <n v="26087"/>
    <n v="2761"/>
    <n v="2"/>
    <n v="60"/>
    <m/>
    <n v="6"/>
    <m/>
    <m/>
    <n v="4229"/>
    <n v="12436"/>
    <n v="21"/>
    <n v="17748"/>
    <n v="1334"/>
    <n v="63"/>
    <n v="144"/>
    <n v="11"/>
    <n v="4"/>
    <m/>
    <n v="46"/>
    <n v="191"/>
    <n v="1705"/>
    <n v="3857"/>
    <n v="3811"/>
    <n v="19"/>
    <n v="782"/>
    <n v="16"/>
    <n v="1428"/>
    <n v="3008"/>
    <n v="1768"/>
    <n v="1129"/>
    <n v="667"/>
    <n v="772"/>
    <n v="320"/>
    <n v="1830"/>
    <n v="554"/>
    <n v="516"/>
    <n v="6915"/>
    <n v="6621"/>
    <n v="35"/>
    <n v="1184"/>
    <n v="8238"/>
    <n v="3071"/>
    <n v="18"/>
    <n v="278"/>
    <n v="969"/>
    <n v="135"/>
    <n v="899"/>
    <n v="674"/>
    <n v="9836"/>
    <n v="741"/>
    <n v="737"/>
    <n v="441"/>
    <n v="537"/>
    <n v="44"/>
    <n v="7"/>
    <n v="283"/>
    <n v="1575"/>
    <n v="60"/>
    <n v="6242"/>
    <n v="4"/>
    <n v="14"/>
    <n v="3"/>
    <n v="1635"/>
    <n v="1050"/>
    <n v="78"/>
    <n v="33"/>
    <n v="13"/>
    <m/>
    <n v="150"/>
    <n v="10"/>
    <n v="22"/>
    <n v="30812"/>
    <n v="251"/>
    <n v="1838"/>
    <n v="93"/>
    <m/>
    <n v="5"/>
    <n v="127134"/>
  </r>
  <r>
    <n v="106301209"/>
    <x v="222"/>
    <x v="28"/>
    <s v="17772 BEACH BOULEVARD"/>
    <s v="HUNTINGTON BEACH"/>
    <s v="92647"/>
    <x v="1"/>
    <x v="0"/>
    <s v="District 34"/>
    <s v="District 72"/>
    <s v="HUNTINGTON BEACH NORTH/SEAL BEACH EAST/WESTMINSTER"/>
    <s v="Urban"/>
    <s v="NA"/>
    <x v="222"/>
    <n v="2863"/>
    <m/>
    <m/>
    <m/>
    <n v="370"/>
    <m/>
    <n v="1576"/>
    <n v="1657"/>
    <m/>
    <m/>
    <n v="33"/>
    <n v="248"/>
    <n v="267"/>
    <n v="421"/>
    <n v="625"/>
    <n v="612"/>
    <n v="493"/>
    <n v="534"/>
    <m/>
    <m/>
    <m/>
    <n v="362"/>
    <n v="67"/>
    <n v="447"/>
    <n v="7"/>
    <n v="113"/>
    <n v="9"/>
    <n v="2228"/>
    <n v="265"/>
    <n v="2968"/>
    <m/>
    <n v="197"/>
    <n v="3036"/>
    <m/>
    <m/>
    <n v="3195"/>
    <n v="38"/>
    <m/>
    <n v="135"/>
    <m/>
    <n v="2810"/>
    <n v="37"/>
    <n v="41"/>
    <n v="203"/>
    <m/>
    <n v="1"/>
    <n v="4"/>
    <n v="2"/>
    <n v="235"/>
    <m/>
    <m/>
    <n v="49"/>
    <n v="147"/>
    <n v="24"/>
    <n v="143"/>
    <n v="4"/>
    <n v="85"/>
    <n v="1839"/>
    <n v="696"/>
    <n v="1"/>
    <n v="3"/>
    <m/>
    <n v="7"/>
    <m/>
    <m/>
    <n v="1006"/>
    <n v="1578"/>
    <n v="252"/>
    <n v="154"/>
    <n v="241"/>
    <n v="2"/>
    <m/>
    <m/>
    <m/>
    <m/>
    <m/>
    <n v="29"/>
    <n v="23"/>
    <n v="369"/>
    <n v="448"/>
    <n v="15"/>
    <n v="167"/>
    <n v="1"/>
    <n v="235"/>
    <n v="379"/>
    <n v="241"/>
    <n v="462"/>
    <n v="108"/>
    <n v="111"/>
    <n v="2"/>
    <n v="294"/>
    <n v="102"/>
    <n v="238"/>
    <n v="9"/>
    <m/>
    <m/>
    <n v="50"/>
    <n v="372"/>
    <n v="312"/>
    <m/>
    <n v="11"/>
    <n v="54"/>
    <n v="4"/>
    <n v="72"/>
    <n v="12"/>
    <n v="2194"/>
    <n v="41"/>
    <n v="50"/>
    <n v="18"/>
    <n v="18"/>
    <m/>
    <m/>
    <n v="9"/>
    <n v="6"/>
    <n v="8"/>
    <n v="2"/>
    <m/>
    <m/>
    <m/>
    <n v="69"/>
    <n v="194"/>
    <n v="10"/>
    <n v="4"/>
    <n v="6"/>
    <m/>
    <m/>
    <m/>
    <n v="1"/>
    <n v="2514"/>
    <n v="137"/>
    <n v="285"/>
    <n v="13"/>
    <m/>
    <m/>
    <n v="16954"/>
  </r>
  <r>
    <n v="106301234"/>
    <x v="223"/>
    <x v="28"/>
    <s v="7901 WALKER STREET"/>
    <s v="LA PALMA"/>
    <s v="90623"/>
    <x v="1"/>
    <x v="0"/>
    <s v="District 29"/>
    <s v="District 65"/>
    <s v="BUENA PARK/LA PALMA"/>
    <s v="Urban"/>
    <s v="NA"/>
    <x v="223"/>
    <n v="3366"/>
    <m/>
    <m/>
    <m/>
    <n v="167"/>
    <m/>
    <n v="2020"/>
    <n v="1513"/>
    <m/>
    <m/>
    <n v="45"/>
    <n v="250"/>
    <n v="299"/>
    <n v="290"/>
    <n v="467"/>
    <n v="520"/>
    <n v="606"/>
    <n v="769"/>
    <m/>
    <n v="287"/>
    <m/>
    <n v="1014"/>
    <n v="298"/>
    <n v="968"/>
    <n v="6"/>
    <n v="29"/>
    <n v="83"/>
    <n v="1135"/>
    <n v="873"/>
    <n v="2660"/>
    <m/>
    <n v="460"/>
    <n v="2782"/>
    <n v="287"/>
    <n v="4"/>
    <n v="3477"/>
    <n v="56"/>
    <m/>
    <n v="67"/>
    <m/>
    <n v="2536"/>
    <n v="10"/>
    <n v="21"/>
    <n v="610"/>
    <n v="286"/>
    <n v="2"/>
    <m/>
    <n v="1"/>
    <n v="235"/>
    <m/>
    <n v="1"/>
    <n v="73"/>
    <n v="204"/>
    <n v="21"/>
    <n v="58"/>
    <n v="3"/>
    <n v="63"/>
    <n v="2048"/>
    <n v="816"/>
    <n v="2"/>
    <n v="8"/>
    <m/>
    <m/>
    <n v="1"/>
    <m/>
    <n v="1077"/>
    <n v="1815"/>
    <n v="241"/>
    <n v="206"/>
    <n v="190"/>
    <n v="4"/>
    <m/>
    <m/>
    <m/>
    <m/>
    <m/>
    <n v="33"/>
    <n v="85"/>
    <n v="416"/>
    <n v="429"/>
    <n v="6"/>
    <n v="157"/>
    <m/>
    <n v="220"/>
    <n v="398"/>
    <n v="182"/>
    <n v="245"/>
    <n v="92"/>
    <n v="111"/>
    <n v="15"/>
    <n v="279"/>
    <n v="77"/>
    <n v="185"/>
    <n v="317"/>
    <n v="285"/>
    <n v="1"/>
    <n v="38"/>
    <n v="840"/>
    <n v="352"/>
    <n v="1"/>
    <n v="18"/>
    <n v="83"/>
    <n v="1"/>
    <n v="75"/>
    <n v="6"/>
    <n v="1672"/>
    <n v="28"/>
    <n v="88"/>
    <n v="10"/>
    <n v="33"/>
    <n v="1"/>
    <n v="1"/>
    <n v="11"/>
    <n v="2"/>
    <n v="1"/>
    <n v="272"/>
    <m/>
    <m/>
    <m/>
    <n v="124"/>
    <n v="197"/>
    <n v="7"/>
    <n v="4"/>
    <n v="4"/>
    <m/>
    <m/>
    <n v="1"/>
    <n v="2"/>
    <n v="2939"/>
    <n v="96"/>
    <n v="153"/>
    <n v="6"/>
    <m/>
    <m/>
    <n v="18235"/>
  </r>
  <r>
    <n v="106301248"/>
    <x v="224"/>
    <x v="28"/>
    <s v="3751 KATELLA AVENUE"/>
    <s v="LOS ALAMITOS"/>
    <s v="90720"/>
    <x v="2"/>
    <x v="2"/>
    <s v="District 34"/>
    <s v="District 72"/>
    <s v="CYPRESS/LOS ALAMITOS/ROSSMOOR"/>
    <s v="Urban"/>
    <s v="NA"/>
    <x v="224"/>
    <n v="10516"/>
    <m/>
    <m/>
    <m/>
    <n v="360"/>
    <m/>
    <n v="6454"/>
    <n v="4420"/>
    <n v="2"/>
    <m/>
    <n v="62"/>
    <n v="669"/>
    <n v="969"/>
    <n v="666"/>
    <n v="1055"/>
    <n v="1534"/>
    <n v="1930"/>
    <n v="2827"/>
    <m/>
    <n v="1164"/>
    <m/>
    <n v="1286"/>
    <n v="495"/>
    <n v="2112"/>
    <n v="14"/>
    <n v="195"/>
    <n v="74"/>
    <n v="6700"/>
    <n v="4520"/>
    <n v="6356"/>
    <m/>
    <n v="1085"/>
    <n v="8658"/>
    <n v="1133"/>
    <m/>
    <n v="10309"/>
    <n v="567"/>
    <m/>
    <n v="229"/>
    <n v="24"/>
    <n v="8723"/>
    <n v="19"/>
    <n v="173"/>
    <n v="428"/>
    <n v="1133"/>
    <n v="146"/>
    <n v="1"/>
    <m/>
    <n v="380"/>
    <n v="152"/>
    <n v="7"/>
    <n v="268"/>
    <n v="1662"/>
    <n v="221"/>
    <n v="78"/>
    <n v="81"/>
    <n v="94"/>
    <n v="5942"/>
    <n v="1989"/>
    <m/>
    <n v="2"/>
    <m/>
    <m/>
    <m/>
    <m/>
    <n v="1586"/>
    <n v="5086"/>
    <m/>
    <n v="3926"/>
    <n v="10"/>
    <n v="72"/>
    <n v="184"/>
    <n v="10"/>
    <n v="2"/>
    <m/>
    <n v="4"/>
    <n v="108"/>
    <n v="480"/>
    <n v="1520"/>
    <n v="1127"/>
    <n v="15"/>
    <n v="367"/>
    <n v="7"/>
    <n v="605"/>
    <n v="754"/>
    <n v="769"/>
    <n v="453"/>
    <n v="667"/>
    <n v="289"/>
    <n v="40"/>
    <n v="653"/>
    <n v="166"/>
    <n v="521"/>
    <n v="1167"/>
    <n v="1133"/>
    <n v="31"/>
    <n v="373"/>
    <n v="1110"/>
    <n v="873"/>
    <n v="7"/>
    <n v="224"/>
    <n v="298"/>
    <n v="24"/>
    <n v="927"/>
    <n v="154"/>
    <n v="4537"/>
    <n v="120"/>
    <n v="214"/>
    <n v="119"/>
    <n v="250"/>
    <n v="18"/>
    <n v="5"/>
    <n v="66"/>
    <n v="407"/>
    <n v="12"/>
    <n v="1124"/>
    <n v="2"/>
    <n v="12"/>
    <m/>
    <n v="389"/>
    <n v="572"/>
    <n v="28"/>
    <n v="4"/>
    <n v="2"/>
    <m/>
    <n v="5"/>
    <n v="1"/>
    <n v="5"/>
    <n v="9217"/>
    <n v="69"/>
    <n v="549"/>
    <n v="35"/>
    <m/>
    <m/>
    <n v="48075"/>
  </r>
  <r>
    <n v="106301258"/>
    <x v="225"/>
    <x v="28"/>
    <s v="2701 S. BRISTOL STREET"/>
    <s v="SANTA ANA"/>
    <s v="92704"/>
    <x v="2"/>
    <x v="2"/>
    <s v="District 34"/>
    <s v="District 69"/>
    <s v="SANTA ANA SOUTH"/>
    <s v="Urban"/>
    <s v="NA"/>
    <x v="225"/>
    <n v="4128"/>
    <n v="35"/>
    <m/>
    <m/>
    <n v="346"/>
    <m/>
    <n v="2881"/>
    <n v="1628"/>
    <m/>
    <m/>
    <n v="95"/>
    <n v="650"/>
    <n v="801"/>
    <n v="364"/>
    <n v="373"/>
    <n v="412"/>
    <n v="324"/>
    <n v="340"/>
    <m/>
    <n v="1147"/>
    <n v="3"/>
    <n v="863"/>
    <n v="61"/>
    <n v="2892"/>
    <n v="3"/>
    <n v="22"/>
    <m/>
    <n v="668"/>
    <n v="2687"/>
    <n v="1822"/>
    <m/>
    <n v="464"/>
    <n v="2913"/>
    <n v="1128"/>
    <n v="4"/>
    <n v="4456"/>
    <n v="53"/>
    <m/>
    <n v="77"/>
    <m/>
    <n v="2874"/>
    <n v="41"/>
    <n v="50"/>
    <n v="328"/>
    <n v="1127"/>
    <n v="11"/>
    <n v="1"/>
    <m/>
    <n v="149"/>
    <n v="70"/>
    <m/>
    <n v="64"/>
    <n v="58"/>
    <n v="10"/>
    <n v="49"/>
    <n v="18"/>
    <n v="81"/>
    <n v="3508"/>
    <n v="467"/>
    <n v="4"/>
    <n v="8"/>
    <m/>
    <n v="3"/>
    <n v="20"/>
    <m/>
    <n v="2526"/>
    <n v="895"/>
    <m/>
    <n v="274"/>
    <n v="810"/>
    <n v="2"/>
    <n v="1"/>
    <n v="1"/>
    <m/>
    <m/>
    <n v="1"/>
    <n v="39"/>
    <n v="103"/>
    <n v="208"/>
    <n v="402"/>
    <n v="1"/>
    <n v="115"/>
    <m/>
    <n v="215"/>
    <n v="131"/>
    <n v="108"/>
    <n v="279"/>
    <n v="39"/>
    <n v="133"/>
    <n v="4"/>
    <n v="204"/>
    <n v="109"/>
    <n v="85"/>
    <n v="1186"/>
    <n v="1128"/>
    <n v="19"/>
    <n v="40"/>
    <n v="799"/>
    <n v="294"/>
    <n v="2"/>
    <n v="136"/>
    <n v="83"/>
    <n v="1"/>
    <n v="45"/>
    <n v="6"/>
    <n v="1774"/>
    <n v="57"/>
    <n v="55"/>
    <n v="39"/>
    <n v="30"/>
    <n v="2"/>
    <m/>
    <n v="9"/>
    <n v="20"/>
    <n v="5"/>
    <n v="1111"/>
    <m/>
    <n v="1"/>
    <m/>
    <n v="46"/>
    <n v="73"/>
    <n v="11"/>
    <n v="2"/>
    <m/>
    <m/>
    <n v="5"/>
    <n v="1"/>
    <n v="3"/>
    <n v="4231"/>
    <n v="38"/>
    <n v="83"/>
    <n v="15"/>
    <n v="1"/>
    <m/>
    <n v="35384"/>
  </r>
  <r>
    <n v="106301262"/>
    <x v="226"/>
    <x v="28"/>
    <s v="27700 MEDICAL CENTER ROAD"/>
    <s v="MISSION VIEJO"/>
    <s v="92691"/>
    <x v="1"/>
    <x v="1"/>
    <s v="District 36"/>
    <s v="District 73"/>
    <s v="LAKE FOREST EAST/MISSION VIEJO CENTRAL AND SOUTH"/>
    <s v="Urban"/>
    <s v="NA"/>
    <x v="226"/>
    <n v="18883"/>
    <m/>
    <n v="412"/>
    <n v="3"/>
    <m/>
    <m/>
    <n v="11195"/>
    <n v="8101"/>
    <m/>
    <n v="2"/>
    <n v="210"/>
    <n v="1686"/>
    <n v="2246"/>
    <n v="1337"/>
    <n v="2080"/>
    <n v="2591"/>
    <n v="2739"/>
    <n v="3726"/>
    <m/>
    <n v="2683"/>
    <m/>
    <n v="825"/>
    <n v="232"/>
    <n v="2520"/>
    <n v="6"/>
    <n v="1245"/>
    <n v="87"/>
    <n v="14383"/>
    <n v="8067"/>
    <n v="11230"/>
    <n v="1"/>
    <n v="3240"/>
    <n v="13377"/>
    <n v="2657"/>
    <n v="24"/>
    <n v="18378"/>
    <n v="920"/>
    <m/>
    <n v="297"/>
    <n v="13"/>
    <n v="15852"/>
    <n v="201"/>
    <n v="160"/>
    <n v="66"/>
    <n v="2656"/>
    <n v="51"/>
    <n v="1"/>
    <n v="1"/>
    <n v="695"/>
    <n v="138"/>
    <n v="12"/>
    <n v="435"/>
    <n v="3572"/>
    <n v="387"/>
    <n v="106"/>
    <n v="336"/>
    <n v="101"/>
    <n v="11789"/>
    <n v="1700"/>
    <m/>
    <n v="24"/>
    <m/>
    <n v="3"/>
    <m/>
    <m/>
    <n v="4389"/>
    <n v="7877"/>
    <m/>
    <n v="6353"/>
    <n v="342"/>
    <n v="88"/>
    <n v="249"/>
    <m/>
    <m/>
    <m/>
    <n v="28"/>
    <n v="108"/>
    <n v="663"/>
    <n v="2488"/>
    <n v="1767"/>
    <n v="20"/>
    <n v="360"/>
    <n v="8"/>
    <n v="646"/>
    <n v="1717"/>
    <n v="2334"/>
    <n v="172"/>
    <n v="1399"/>
    <n v="434"/>
    <n v="139"/>
    <n v="995"/>
    <n v="232"/>
    <n v="362"/>
    <n v="2748"/>
    <n v="2659"/>
    <n v="19"/>
    <n v="908"/>
    <n v="1933"/>
    <n v="1316"/>
    <n v="29"/>
    <n v="119"/>
    <n v="473"/>
    <n v="45"/>
    <n v="1951"/>
    <n v="306"/>
    <n v="7163"/>
    <n v="416"/>
    <n v="518"/>
    <n v="196"/>
    <n v="388"/>
    <n v="60"/>
    <n v="8"/>
    <n v="123"/>
    <n v="707"/>
    <n v="82"/>
    <n v="2534"/>
    <n v="2"/>
    <n v="21"/>
    <m/>
    <n v="734"/>
    <n v="1536"/>
    <n v="465"/>
    <n v="48"/>
    <n v="22"/>
    <n v="1"/>
    <n v="56"/>
    <n v="2"/>
    <n v="6"/>
    <n v="14910"/>
    <n v="141"/>
    <n v="1314"/>
    <n v="57"/>
    <n v="2"/>
    <n v="4"/>
    <n v="73408"/>
  </r>
  <r>
    <n v="106301279"/>
    <x v="227"/>
    <x v="28"/>
    <s v="101 CITY DRIVE SOUTH"/>
    <s v="ORANGE"/>
    <s v="92868"/>
    <x v="6"/>
    <x v="1"/>
    <s v="District 34"/>
    <s v="District 69"/>
    <s v="GARDEN GROVE NORTH/STANTON"/>
    <s v="Urban"/>
    <s v="Teaching"/>
    <x v="227"/>
    <n v="20878"/>
    <m/>
    <n v="255"/>
    <m/>
    <n v="1380"/>
    <m/>
    <n v="11885"/>
    <n v="10628"/>
    <m/>
    <m/>
    <n v="972"/>
    <n v="2937"/>
    <n v="2981"/>
    <n v="2634"/>
    <n v="3512"/>
    <n v="3246"/>
    <n v="2215"/>
    <n v="1915"/>
    <m/>
    <n v="2017"/>
    <n v="84"/>
    <n v="3201"/>
    <n v="770"/>
    <n v="8182"/>
    <n v="19"/>
    <n v="331"/>
    <n v="59"/>
    <n v="9951"/>
    <n v="10458"/>
    <n v="12055"/>
    <m/>
    <n v="3654"/>
    <n v="16958"/>
    <n v="1901"/>
    <m/>
    <n v="21698"/>
    <n v="814"/>
    <n v="1"/>
    <n v="388"/>
    <n v="37"/>
    <n v="17625"/>
    <n v="1059"/>
    <n v="44"/>
    <n v="1435"/>
    <n v="1891"/>
    <n v="4"/>
    <n v="30"/>
    <m/>
    <n v="659"/>
    <n v="292"/>
    <n v="84"/>
    <n v="522"/>
    <n v="2350"/>
    <n v="189"/>
    <n v="135"/>
    <n v="379"/>
    <n v="96"/>
    <n v="15970"/>
    <n v="1757"/>
    <n v="74"/>
    <n v="4"/>
    <m/>
    <n v="2"/>
    <m/>
    <m/>
    <n v="9482"/>
    <n v="6424"/>
    <n v="96"/>
    <n v="5806"/>
    <n v="280"/>
    <n v="146"/>
    <n v="232"/>
    <m/>
    <n v="46"/>
    <n v="1"/>
    <n v="61"/>
    <n v="189"/>
    <n v="1971"/>
    <n v="2386"/>
    <n v="1984"/>
    <n v="23"/>
    <n v="589"/>
    <n v="40"/>
    <n v="827"/>
    <n v="1534"/>
    <n v="3742"/>
    <n v="1531"/>
    <n v="726"/>
    <n v="807"/>
    <n v="595"/>
    <n v="510"/>
    <n v="257"/>
    <n v="430"/>
    <n v="2322"/>
    <n v="1894"/>
    <n v="95"/>
    <n v="657"/>
    <n v="2104"/>
    <n v="2100"/>
    <n v="41"/>
    <n v="377"/>
    <n v="786"/>
    <n v="162"/>
    <n v="1479"/>
    <n v="929"/>
    <n v="8317"/>
    <n v="617"/>
    <n v="827"/>
    <n v="683"/>
    <n v="754"/>
    <n v="78"/>
    <n v="46"/>
    <n v="124"/>
    <n v="443"/>
    <n v="130"/>
    <n v="1846"/>
    <n v="10"/>
    <n v="1"/>
    <n v="2"/>
    <n v="1552"/>
    <n v="1163"/>
    <n v="1337"/>
    <n v="252"/>
    <n v="99"/>
    <n v="7"/>
    <n v="164"/>
    <n v="13"/>
    <n v="193"/>
    <n v="15974"/>
    <n v="181"/>
    <n v="1368"/>
    <n v="195"/>
    <n v="14"/>
    <n v="1"/>
    <n v="128578"/>
  </r>
  <r>
    <n v="106301283"/>
    <x v="228"/>
    <x v="28"/>
    <s v="12601 GARDEN GROVE BLVD."/>
    <s v="GARDEN GROVE"/>
    <s v="92843"/>
    <x v="4"/>
    <x v="2"/>
    <s v="District 34"/>
    <s v="District 69"/>
    <s v="GARDEN GROVE NORTH/STANTON"/>
    <s v="Urban"/>
    <s v="NA"/>
    <x v="228"/>
    <n v="6844"/>
    <m/>
    <m/>
    <m/>
    <m/>
    <m/>
    <n v="4203"/>
    <n v="2641"/>
    <m/>
    <m/>
    <n v="129"/>
    <n v="869"/>
    <n v="1032"/>
    <n v="522"/>
    <n v="603"/>
    <n v="629"/>
    <n v="567"/>
    <n v="969"/>
    <m/>
    <n v="1524"/>
    <m/>
    <n v="2835"/>
    <n v="104"/>
    <n v="2683"/>
    <n v="2"/>
    <n v="43"/>
    <n v="12"/>
    <n v="1165"/>
    <n v="3443"/>
    <n v="3400"/>
    <n v="1"/>
    <n v="429"/>
    <n v="4927"/>
    <n v="1488"/>
    <m/>
    <n v="6636"/>
    <n v="208"/>
    <m/>
    <n v="208"/>
    <n v="6"/>
    <n v="4627"/>
    <n v="6"/>
    <n v="17"/>
    <n v="491"/>
    <n v="1486"/>
    <n v="3"/>
    <m/>
    <m/>
    <n v="84"/>
    <n v="868"/>
    <n v="139"/>
    <n v="121"/>
    <n v="215"/>
    <n v="25"/>
    <n v="6"/>
    <n v="5"/>
    <n v="15"/>
    <n v="5146"/>
    <n v="209"/>
    <n v="6"/>
    <n v="5"/>
    <m/>
    <m/>
    <m/>
    <m/>
    <n v="3118"/>
    <n v="1888"/>
    <n v="48"/>
    <n v="355"/>
    <n v="1429"/>
    <n v="4"/>
    <n v="2"/>
    <m/>
    <m/>
    <m/>
    <m/>
    <n v="35"/>
    <n v="98"/>
    <n v="475"/>
    <n v="646"/>
    <n v="13"/>
    <n v="222"/>
    <n v="4"/>
    <n v="309"/>
    <n v="728"/>
    <n v="266"/>
    <n v="45"/>
    <n v="119"/>
    <n v="129"/>
    <n v="3"/>
    <n v="357"/>
    <n v="118"/>
    <n v="195"/>
    <n v="1560"/>
    <n v="1491"/>
    <n v="31"/>
    <n v="67"/>
    <n v="2162"/>
    <n v="485"/>
    <n v="8"/>
    <n v="69"/>
    <n v="181"/>
    <n v="7"/>
    <n v="179"/>
    <n v="27"/>
    <n v="1938"/>
    <n v="47"/>
    <n v="125"/>
    <n v="26"/>
    <n v="39"/>
    <n v="5"/>
    <n v="2"/>
    <n v="9"/>
    <n v="50"/>
    <n v="12"/>
    <n v="1405"/>
    <m/>
    <n v="1"/>
    <m/>
    <n v="102"/>
    <n v="206"/>
    <n v="22"/>
    <n v="9"/>
    <n v="1"/>
    <m/>
    <n v="1"/>
    <n v="2"/>
    <n v="1"/>
    <n v="5824"/>
    <n v="343"/>
    <n v="316"/>
    <n v="17"/>
    <m/>
    <m/>
    <n v="22029"/>
  </r>
  <r>
    <n v="106301297"/>
    <x v="229"/>
    <x v="28"/>
    <s v="1301 NORTH ROSE DRIVE"/>
    <s v="PLACENTIA"/>
    <s v="92870"/>
    <x v="2"/>
    <x v="0"/>
    <s v="District 29"/>
    <s v="District 55"/>
    <s v="BREA EAST/PLACENTIA CENTRAL AND NORTH/YORBA LINDA"/>
    <s v="Urban"/>
    <s v="NA"/>
    <x v="229"/>
    <n v="3228"/>
    <m/>
    <m/>
    <m/>
    <m/>
    <m/>
    <n v="1734"/>
    <n v="1494"/>
    <m/>
    <m/>
    <n v="21"/>
    <n v="154"/>
    <n v="221"/>
    <n v="322"/>
    <n v="557"/>
    <n v="570"/>
    <n v="581"/>
    <n v="802"/>
    <m/>
    <m/>
    <m/>
    <n v="163"/>
    <n v="75"/>
    <n v="629"/>
    <n v="4"/>
    <n v="247"/>
    <n v="20"/>
    <n v="2090"/>
    <n v="650"/>
    <n v="2578"/>
    <m/>
    <n v="252"/>
    <n v="2975"/>
    <m/>
    <n v="1"/>
    <n v="3047"/>
    <n v="181"/>
    <m/>
    <n v="93"/>
    <m/>
    <n v="3017"/>
    <m/>
    <n v="47"/>
    <n v="22"/>
    <m/>
    <n v="49"/>
    <m/>
    <m/>
    <n v="200"/>
    <n v="61"/>
    <m/>
    <n v="68"/>
    <n v="513"/>
    <n v="109"/>
    <n v="14"/>
    <n v="4"/>
    <n v="5"/>
    <n v="1623"/>
    <n v="630"/>
    <m/>
    <m/>
    <m/>
    <n v="1"/>
    <m/>
    <m/>
    <n v="452"/>
    <n v="1486"/>
    <n v="258"/>
    <n v="935"/>
    <n v="40"/>
    <n v="44"/>
    <n v="9"/>
    <n v="4"/>
    <m/>
    <m/>
    <n v="8"/>
    <n v="53"/>
    <n v="90"/>
    <n v="443"/>
    <n v="696"/>
    <n v="2"/>
    <n v="156"/>
    <m/>
    <n v="240"/>
    <n v="159"/>
    <n v="330"/>
    <n v="39"/>
    <n v="325"/>
    <n v="48"/>
    <n v="13"/>
    <n v="355"/>
    <n v="111"/>
    <n v="148"/>
    <n v="12"/>
    <m/>
    <m/>
    <n v="45"/>
    <n v="216"/>
    <n v="484"/>
    <m/>
    <n v="63"/>
    <n v="158"/>
    <n v="8"/>
    <n v="474"/>
    <n v="15"/>
    <n v="1528"/>
    <n v="71"/>
    <n v="65"/>
    <n v="32"/>
    <n v="39"/>
    <n v="1"/>
    <m/>
    <n v="7"/>
    <n v="16"/>
    <n v="3"/>
    <n v="3"/>
    <m/>
    <m/>
    <m/>
    <n v="120"/>
    <n v="209"/>
    <n v="14"/>
    <n v="1"/>
    <n v="2"/>
    <m/>
    <n v="7"/>
    <n v="3"/>
    <n v="3"/>
    <n v="2625"/>
    <n v="25"/>
    <n v="200"/>
    <n v="19"/>
    <m/>
    <m/>
    <n v="10995"/>
  </r>
  <r>
    <n v="106301304"/>
    <x v="230"/>
    <x v="28"/>
    <s v="1501 EAST 16TH STREET"/>
    <s v="NEWPORT BEACH"/>
    <s v="92663"/>
    <x v="8"/>
    <x v="5"/>
    <s v="District 37"/>
    <s v="District 74"/>
    <s v="IRVINE SOUTH/NEWPORT BEACH/NEWPORT COAST/SAN JOAQUIN HILLS"/>
    <s v="Urban"/>
    <s v="NA"/>
    <x v="230"/>
    <m/>
    <m/>
    <m/>
    <m/>
    <n v="951"/>
    <m/>
    <n v="519"/>
    <n v="432"/>
    <m/>
    <m/>
    <m/>
    <m/>
    <n v="10"/>
    <n v="33"/>
    <n v="109"/>
    <n v="251"/>
    <n v="281"/>
    <n v="267"/>
    <m/>
    <m/>
    <m/>
    <n v="43"/>
    <n v="59"/>
    <n v="65"/>
    <m/>
    <n v="36"/>
    <n v="1"/>
    <n v="747"/>
    <n v="951"/>
    <m/>
    <m/>
    <m/>
    <n v="951"/>
    <m/>
    <m/>
    <n v="947"/>
    <n v="4"/>
    <m/>
    <n v="213"/>
    <n v="20"/>
    <n v="47"/>
    <n v="128"/>
    <n v="61"/>
    <n v="481"/>
    <m/>
    <m/>
    <n v="1"/>
    <m/>
    <n v="63"/>
    <n v="26"/>
    <m/>
    <n v="1"/>
    <n v="1"/>
    <n v="2"/>
    <n v="1"/>
    <m/>
    <n v="84"/>
    <n v="211"/>
    <n v="562"/>
    <m/>
    <m/>
    <m/>
    <m/>
    <m/>
    <m/>
    <m/>
    <n v="936"/>
    <m/>
    <n v="14"/>
    <n v="1"/>
    <m/>
    <m/>
    <m/>
    <m/>
    <m/>
    <m/>
    <m/>
    <m/>
    <n v="5"/>
    <m/>
    <m/>
    <m/>
    <m/>
    <m/>
    <m/>
    <m/>
    <n v="882"/>
    <m/>
    <n v="64"/>
    <m/>
    <m/>
    <m/>
    <m/>
    <m/>
    <m/>
    <m/>
    <m/>
    <m/>
    <m/>
    <m/>
    <m/>
    <m/>
    <m/>
    <m/>
    <m/>
    <n v="951"/>
    <m/>
    <m/>
    <m/>
    <m/>
    <m/>
    <m/>
    <m/>
    <m/>
    <m/>
    <m/>
    <m/>
    <m/>
    <m/>
    <m/>
    <m/>
    <m/>
    <m/>
    <m/>
    <m/>
    <m/>
    <m/>
    <m/>
    <n v="951"/>
    <m/>
    <m/>
    <m/>
    <m/>
    <m/>
    <n v="11840"/>
  </r>
  <r>
    <n v="106301317"/>
    <x v="231"/>
    <x v="28"/>
    <s v="24451 HEALTH CENTER DRIVE"/>
    <s v="LAGUNA HILLS"/>
    <s v="92653"/>
    <x v="1"/>
    <x v="4"/>
    <s v="District 36"/>
    <s v="District 73"/>
    <s v="LAGUNA BEACH/LAGUNA WOODS"/>
    <s v="Urban"/>
    <s v="NA"/>
    <x v="231"/>
    <n v="15914"/>
    <m/>
    <m/>
    <m/>
    <m/>
    <m/>
    <n v="9774"/>
    <n v="6139"/>
    <m/>
    <n v="1"/>
    <n v="60"/>
    <n v="961"/>
    <n v="2259"/>
    <n v="814"/>
    <n v="1172"/>
    <n v="1846"/>
    <n v="2411"/>
    <n v="3666"/>
    <m/>
    <n v="2725"/>
    <m/>
    <n v="1638"/>
    <n v="205"/>
    <n v="1721"/>
    <n v="13"/>
    <n v="819"/>
    <n v="66"/>
    <n v="11452"/>
    <n v="7703"/>
    <n v="8211"/>
    <m/>
    <n v="3748"/>
    <n v="9456"/>
    <n v="2710"/>
    <m/>
    <n v="14433"/>
    <n v="1481"/>
    <m/>
    <n v="67"/>
    <n v="77"/>
    <n v="12783"/>
    <n v="5"/>
    <n v="148"/>
    <n v="88"/>
    <n v="2711"/>
    <n v="35"/>
    <m/>
    <m/>
    <n v="220"/>
    <m/>
    <n v="3"/>
    <n v="338"/>
    <n v="3259"/>
    <n v="287"/>
    <n v="42"/>
    <n v="60"/>
    <n v="2"/>
    <n v="9921"/>
    <n v="1777"/>
    <m/>
    <m/>
    <n v="1"/>
    <n v="4"/>
    <m/>
    <m/>
    <n v="900"/>
    <n v="7101"/>
    <n v="1"/>
    <n v="7413"/>
    <n v="195"/>
    <n v="29"/>
    <n v="275"/>
    <m/>
    <m/>
    <m/>
    <n v="17"/>
    <n v="122"/>
    <n v="537"/>
    <n v="2178"/>
    <n v="1585"/>
    <n v="10"/>
    <n v="313"/>
    <n v="5"/>
    <n v="564"/>
    <n v="1091"/>
    <n v="1032"/>
    <n v="90"/>
    <n v="1117"/>
    <n v="249"/>
    <n v="80"/>
    <n v="899"/>
    <n v="180"/>
    <n v="299"/>
    <n v="2823"/>
    <n v="2708"/>
    <n v="15"/>
    <n v="544"/>
    <n v="2622"/>
    <n v="1025"/>
    <n v="5"/>
    <n v="144"/>
    <n v="365"/>
    <n v="22"/>
    <n v="1464"/>
    <n v="145"/>
    <n v="4760"/>
    <n v="369"/>
    <n v="358"/>
    <n v="146"/>
    <n v="252"/>
    <n v="12"/>
    <n v="3"/>
    <n v="40"/>
    <n v="949"/>
    <n v="19"/>
    <n v="2641"/>
    <n v="4"/>
    <n v="25"/>
    <m/>
    <n v="738"/>
    <n v="731"/>
    <n v="45"/>
    <n v="6"/>
    <n v="5"/>
    <n v="1"/>
    <n v="30"/>
    <n v="13"/>
    <n v="15"/>
    <n v="13150"/>
    <n v="167"/>
    <n v="981"/>
    <n v="32"/>
    <m/>
    <m/>
    <n v="57972"/>
  </r>
  <r>
    <n v="106301337"/>
    <x v="232"/>
    <x v="28"/>
    <s v="31872 COAST HIGHWAY"/>
    <s v="LAGUNA BEACH"/>
    <s v="92651"/>
    <x v="1"/>
    <x v="2"/>
    <s v="District 37"/>
    <s v="District 74"/>
    <s v="ALISO VIEJO/LAGUNA HILLS/LAGUNA NIGUEL"/>
    <s v="Urban"/>
    <s v="NA"/>
    <x v="232"/>
    <n v="1840"/>
    <m/>
    <m/>
    <n v="802"/>
    <n v="1086"/>
    <m/>
    <n v="1848"/>
    <n v="1880"/>
    <m/>
    <m/>
    <n v="124"/>
    <n v="832"/>
    <n v="505"/>
    <n v="526"/>
    <n v="567"/>
    <n v="481"/>
    <n v="291"/>
    <n v="402"/>
    <m/>
    <m/>
    <m/>
    <n v="72"/>
    <n v="81"/>
    <n v="187"/>
    <n v="3"/>
    <n v="115"/>
    <n v="8"/>
    <n v="3262"/>
    <n v="579"/>
    <n v="3149"/>
    <m/>
    <n v="511"/>
    <n v="3217"/>
    <m/>
    <m/>
    <n v="3655"/>
    <n v="73"/>
    <m/>
    <n v="182"/>
    <n v="2"/>
    <n v="3385"/>
    <n v="97"/>
    <n v="24"/>
    <n v="3"/>
    <m/>
    <n v="34"/>
    <n v="1"/>
    <m/>
    <n v="108"/>
    <n v="322"/>
    <m/>
    <n v="10"/>
    <n v="355"/>
    <n v="23"/>
    <n v="110"/>
    <n v="163"/>
    <n v="144"/>
    <n v="2222"/>
    <n v="166"/>
    <m/>
    <n v="105"/>
    <m/>
    <m/>
    <m/>
    <m/>
    <n v="315"/>
    <n v="1106"/>
    <m/>
    <n v="1992"/>
    <n v="68"/>
    <n v="4"/>
    <n v="51"/>
    <n v="192"/>
    <m/>
    <m/>
    <m/>
    <n v="29"/>
    <n v="33"/>
    <n v="130"/>
    <n v="335"/>
    <n v="1"/>
    <n v="63"/>
    <n v="1"/>
    <n v="83"/>
    <n v="118"/>
    <n v="216"/>
    <n v="2132"/>
    <n v="239"/>
    <n v="27"/>
    <n v="4"/>
    <n v="112"/>
    <n v="86"/>
    <n v="115"/>
    <n v="4"/>
    <m/>
    <m/>
    <n v="17"/>
    <n v="991"/>
    <n v="221"/>
    <m/>
    <n v="13"/>
    <n v="28"/>
    <n v="4"/>
    <n v="283"/>
    <n v="22"/>
    <n v="2069"/>
    <n v="9"/>
    <n v="44"/>
    <n v="2"/>
    <n v="10"/>
    <n v="2"/>
    <m/>
    <n v="9"/>
    <m/>
    <n v="1"/>
    <n v="1"/>
    <m/>
    <n v="2"/>
    <m/>
    <n v="44"/>
    <n v="187"/>
    <n v="22"/>
    <n v="9"/>
    <n v="67"/>
    <m/>
    <n v="4"/>
    <m/>
    <n v="8"/>
    <n v="2818"/>
    <n v="57"/>
    <n v="473"/>
    <n v="35"/>
    <n v="4"/>
    <m/>
    <n v="17315"/>
  </r>
  <r>
    <n v="106301340"/>
    <x v="233"/>
    <x v="28"/>
    <s v="1100 WEST STEWART DRIVE"/>
    <s v="ORANGE"/>
    <s v="92868"/>
    <x v="1"/>
    <x v="1"/>
    <s v="District 37"/>
    <s v="District 68"/>
    <s v="CITY OF ORANGE SOUTH/SANTA ANA NORTH/TUSTIN FOOTHILLS/TUSTIN WEST"/>
    <s v="Urban"/>
    <s v="NA"/>
    <x v="233"/>
    <n v="23974"/>
    <m/>
    <m/>
    <m/>
    <n v="1684"/>
    <m/>
    <n v="15708"/>
    <n v="9948"/>
    <m/>
    <n v="2"/>
    <n v="503"/>
    <n v="3383"/>
    <n v="3376"/>
    <n v="1913"/>
    <n v="2530"/>
    <n v="3058"/>
    <n v="2881"/>
    <n v="3209"/>
    <m/>
    <n v="4805"/>
    <m/>
    <n v="1780"/>
    <n v="447"/>
    <n v="9970"/>
    <n v="11"/>
    <n v="517"/>
    <n v="45"/>
    <n v="12888"/>
    <n v="13874"/>
    <n v="11784"/>
    <m/>
    <n v="3002"/>
    <n v="17853"/>
    <n v="4803"/>
    <m/>
    <n v="25025"/>
    <n v="633"/>
    <m/>
    <n v="263"/>
    <n v="9"/>
    <n v="19941"/>
    <n v="129"/>
    <n v="75"/>
    <n v="124"/>
    <n v="4799"/>
    <n v="316"/>
    <n v="2"/>
    <m/>
    <n v="577"/>
    <n v="253"/>
    <n v="39"/>
    <n v="435"/>
    <n v="2561"/>
    <n v="341"/>
    <n v="43"/>
    <n v="512"/>
    <n v="114"/>
    <n v="18976"/>
    <n v="1740"/>
    <m/>
    <n v="62"/>
    <m/>
    <n v="5"/>
    <m/>
    <m/>
    <n v="7765"/>
    <n v="8300"/>
    <m/>
    <n v="8906"/>
    <n v="359"/>
    <n v="167"/>
    <n v="157"/>
    <n v="4"/>
    <m/>
    <m/>
    <n v="34"/>
    <n v="123"/>
    <n v="1035"/>
    <n v="2408"/>
    <n v="1835"/>
    <n v="13"/>
    <n v="747"/>
    <n v="13"/>
    <n v="785"/>
    <n v="2188"/>
    <n v="1166"/>
    <n v="1790"/>
    <n v="1581"/>
    <n v="417"/>
    <n v="117"/>
    <n v="915"/>
    <n v="275"/>
    <n v="373"/>
    <n v="5039"/>
    <n v="4801"/>
    <n v="3"/>
    <n v="807"/>
    <n v="2236"/>
    <n v="1535"/>
    <n v="9"/>
    <n v="278"/>
    <n v="786"/>
    <n v="58"/>
    <n v="2023"/>
    <n v="305"/>
    <n v="10336"/>
    <n v="370"/>
    <n v="460"/>
    <n v="207"/>
    <n v="500"/>
    <n v="24"/>
    <n v="2"/>
    <n v="117"/>
    <n v="927"/>
    <n v="32"/>
    <n v="4632"/>
    <n v="3"/>
    <n v="7"/>
    <n v="4"/>
    <n v="965"/>
    <n v="747"/>
    <n v="53"/>
    <n v="13"/>
    <n v="54"/>
    <n v="1"/>
    <n v="86"/>
    <n v="8"/>
    <n v="9"/>
    <n v="22157"/>
    <n v="159"/>
    <n v="1355"/>
    <n v="49"/>
    <n v="2"/>
    <m/>
    <n v="89202"/>
  </r>
  <r>
    <n v="106301342"/>
    <x v="234"/>
    <x v="28"/>
    <s v="101 EAST VALENCIA MESA DRIVE"/>
    <s v="FULLERTON"/>
    <s v="92835"/>
    <x v="1"/>
    <x v="1"/>
    <s v="District 29"/>
    <s v="District 65"/>
    <s v="FULLERTON CENTRAL AND SOUTH"/>
    <s v="Urban"/>
    <s v="NA"/>
    <x v="234"/>
    <n v="16958"/>
    <m/>
    <n v="672"/>
    <m/>
    <m/>
    <m/>
    <n v="10342"/>
    <n v="7282"/>
    <m/>
    <n v="6"/>
    <n v="101"/>
    <n v="1181"/>
    <n v="2019"/>
    <n v="1011"/>
    <n v="1802"/>
    <n v="2603"/>
    <n v="2893"/>
    <n v="3577"/>
    <m/>
    <n v="2443"/>
    <m/>
    <n v="2282"/>
    <n v="325"/>
    <n v="3087"/>
    <n v="18"/>
    <n v="1137"/>
    <n v="301"/>
    <n v="10480"/>
    <n v="8526"/>
    <n v="9104"/>
    <m/>
    <n v="2663"/>
    <n v="12552"/>
    <n v="2415"/>
    <m/>
    <n v="16756"/>
    <n v="874"/>
    <m/>
    <n v="905"/>
    <n v="15"/>
    <n v="13651"/>
    <n v="89"/>
    <n v="169"/>
    <n v="247"/>
    <n v="2409"/>
    <n v="145"/>
    <m/>
    <m/>
    <n v="543"/>
    <n v="102"/>
    <n v="7"/>
    <n v="448"/>
    <n v="3175"/>
    <n v="390"/>
    <n v="31"/>
    <n v="402"/>
    <n v="59"/>
    <n v="10300"/>
    <n v="2153"/>
    <m/>
    <n v="19"/>
    <m/>
    <n v="1"/>
    <m/>
    <m/>
    <n v="2620"/>
    <n v="7906"/>
    <m/>
    <n v="6643"/>
    <n v="306"/>
    <n v="37"/>
    <n v="114"/>
    <n v="4"/>
    <m/>
    <m/>
    <n v="18"/>
    <n v="141"/>
    <n v="749"/>
    <n v="2799"/>
    <n v="1596"/>
    <n v="10"/>
    <n v="409"/>
    <n v="3"/>
    <n v="594"/>
    <n v="1640"/>
    <n v="1178"/>
    <n v="62"/>
    <n v="1288"/>
    <n v="424"/>
    <n v="313"/>
    <n v="899"/>
    <n v="240"/>
    <n v="323"/>
    <n v="2501"/>
    <n v="2412"/>
    <n v="31"/>
    <n v="656"/>
    <n v="2296"/>
    <n v="1409"/>
    <n v="4"/>
    <n v="134"/>
    <n v="443"/>
    <n v="51"/>
    <n v="1659"/>
    <n v="302"/>
    <n v="6341"/>
    <n v="320"/>
    <n v="290"/>
    <n v="154"/>
    <n v="399"/>
    <n v="13"/>
    <n v="1"/>
    <n v="162"/>
    <n v="714"/>
    <n v="31"/>
    <n v="2226"/>
    <n v="7"/>
    <n v="18"/>
    <m/>
    <n v="824"/>
    <n v="870"/>
    <n v="68"/>
    <n v="14"/>
    <n v="4"/>
    <m/>
    <n v="66"/>
    <n v="6"/>
    <n v="5"/>
    <n v="14554"/>
    <n v="154"/>
    <n v="1012"/>
    <n v="52"/>
    <n v="1"/>
    <m/>
    <n v="75988"/>
  </r>
  <r>
    <n v="106301357"/>
    <x v="235"/>
    <x v="28"/>
    <s v="14662 NEWPORT AVENUE"/>
    <s v="TUSTIN"/>
    <s v="92780"/>
    <x v="2"/>
    <x v="2"/>
    <s v="District 37"/>
    <s v="District 68"/>
    <s v="CITY OF ORANGE SOUTH/SANTA ANA NORTH/TUSTIN FOOTHILLS/TUSTIN WEST"/>
    <s v="Urban"/>
    <s v="NA"/>
    <x v="235"/>
    <n v="1697"/>
    <n v="32"/>
    <m/>
    <m/>
    <m/>
    <m/>
    <n v="942"/>
    <n v="787"/>
    <m/>
    <m/>
    <n v="16"/>
    <n v="51"/>
    <n v="71"/>
    <n v="127"/>
    <n v="276"/>
    <n v="416"/>
    <n v="337"/>
    <n v="413"/>
    <m/>
    <n v="12"/>
    <n v="10"/>
    <n v="195"/>
    <n v="55"/>
    <n v="650"/>
    <m/>
    <n v="58"/>
    <n v="10"/>
    <n v="761"/>
    <n v="1724"/>
    <n v="5"/>
    <m/>
    <n v="1723"/>
    <n v="6"/>
    <m/>
    <m/>
    <n v="1705"/>
    <n v="24"/>
    <m/>
    <n v="1131"/>
    <m/>
    <n v="350"/>
    <m/>
    <n v="3"/>
    <n v="244"/>
    <m/>
    <m/>
    <n v="1"/>
    <m/>
    <n v="44"/>
    <n v="44"/>
    <n v="15"/>
    <n v="30"/>
    <n v="37"/>
    <n v="8"/>
    <m/>
    <n v="11"/>
    <n v="102"/>
    <n v="819"/>
    <n v="611"/>
    <n v="1"/>
    <n v="7"/>
    <m/>
    <m/>
    <m/>
    <m/>
    <n v="501"/>
    <n v="1154"/>
    <m/>
    <n v="68"/>
    <n v="5"/>
    <m/>
    <m/>
    <m/>
    <m/>
    <n v="1"/>
    <n v="1"/>
    <n v="41"/>
    <n v="45"/>
    <n v="145"/>
    <n v="298"/>
    <n v="6"/>
    <n v="121"/>
    <m/>
    <n v="145"/>
    <n v="239"/>
    <n v="118"/>
    <n v="11"/>
    <n v="118"/>
    <n v="49"/>
    <n v="4"/>
    <n v="185"/>
    <n v="88"/>
    <n v="114"/>
    <m/>
    <m/>
    <n v="1"/>
    <n v="29"/>
    <n v="141"/>
    <n v="193"/>
    <m/>
    <m/>
    <n v="57"/>
    <n v="1"/>
    <n v="137"/>
    <n v="4"/>
    <n v="1056"/>
    <n v="19"/>
    <n v="28"/>
    <n v="12"/>
    <n v="37"/>
    <m/>
    <m/>
    <n v="8"/>
    <n v="6"/>
    <n v="1"/>
    <m/>
    <m/>
    <m/>
    <m/>
    <n v="38"/>
    <n v="92"/>
    <n v="2"/>
    <n v="2"/>
    <m/>
    <m/>
    <m/>
    <n v="1"/>
    <n v="1"/>
    <n v="1560"/>
    <n v="15"/>
    <n v="16"/>
    <n v="2"/>
    <m/>
    <m/>
    <n v="12732"/>
  </r>
  <r>
    <n v="106301379"/>
    <x v="236"/>
    <x v="28"/>
    <s v="3033 WEST ORANGE AVENUE"/>
    <s v="ANAHEIM"/>
    <s v="92804"/>
    <x v="4"/>
    <x v="4"/>
    <s v="District 29"/>
    <s v="District 65"/>
    <s v="ANAHEIM WEST"/>
    <s v="Urban"/>
    <s v="NA"/>
    <x v="236"/>
    <n v="5213"/>
    <n v="27"/>
    <m/>
    <m/>
    <n v="298"/>
    <m/>
    <n v="2684"/>
    <n v="2854"/>
    <m/>
    <m/>
    <n v="36"/>
    <n v="233"/>
    <n v="338"/>
    <n v="585"/>
    <n v="961"/>
    <n v="1020"/>
    <n v="1012"/>
    <n v="1348"/>
    <n v="1"/>
    <m/>
    <n v="4"/>
    <n v="1088"/>
    <n v="252"/>
    <n v="1358"/>
    <n v="8"/>
    <n v="94"/>
    <n v="10"/>
    <n v="2728"/>
    <n v="282"/>
    <n v="5256"/>
    <m/>
    <n v="208"/>
    <n v="5327"/>
    <m/>
    <n v="3"/>
    <n v="5421"/>
    <n v="117"/>
    <m/>
    <n v="102"/>
    <m/>
    <n v="4506"/>
    <n v="7"/>
    <n v="162"/>
    <n v="758"/>
    <m/>
    <n v="2"/>
    <m/>
    <n v="1"/>
    <n v="404"/>
    <m/>
    <m/>
    <n v="225"/>
    <n v="358"/>
    <n v="72"/>
    <n v="47"/>
    <n v="13"/>
    <n v="122"/>
    <n v="2798"/>
    <n v="1497"/>
    <n v="1"/>
    <m/>
    <m/>
    <n v="1"/>
    <m/>
    <m/>
    <n v="1548"/>
    <n v="3040"/>
    <n v="338"/>
    <n v="279"/>
    <n v="304"/>
    <n v="28"/>
    <n v="1"/>
    <m/>
    <m/>
    <m/>
    <n v="1"/>
    <n v="41"/>
    <n v="71"/>
    <n v="850"/>
    <n v="802"/>
    <n v="12"/>
    <n v="273"/>
    <n v="2"/>
    <n v="308"/>
    <n v="1099"/>
    <n v="368"/>
    <n v="374"/>
    <n v="172"/>
    <n v="160"/>
    <n v="2"/>
    <n v="558"/>
    <n v="127"/>
    <n v="296"/>
    <n v="22"/>
    <m/>
    <m/>
    <n v="182"/>
    <n v="1161"/>
    <n v="621"/>
    <m/>
    <n v="9"/>
    <n v="146"/>
    <n v="3"/>
    <n v="228"/>
    <n v="18"/>
    <n v="2808"/>
    <n v="103"/>
    <n v="134"/>
    <n v="6"/>
    <n v="92"/>
    <n v="1"/>
    <n v="1"/>
    <n v="17"/>
    <m/>
    <n v="2"/>
    <n v="6"/>
    <m/>
    <m/>
    <m/>
    <n v="147"/>
    <n v="333"/>
    <n v="26"/>
    <n v="8"/>
    <n v="3"/>
    <m/>
    <n v="2"/>
    <n v="1"/>
    <n v="7"/>
    <n v="4345"/>
    <n v="287"/>
    <n v="352"/>
    <n v="25"/>
    <n v="2"/>
    <m/>
    <n v="41005"/>
  </r>
  <r>
    <n v="106301380"/>
    <x v="237"/>
    <x v="28"/>
    <s v="200 HOSPITAL CIRCLE"/>
    <s v="WESTMINSTER"/>
    <s v="92683"/>
    <x v="2"/>
    <x v="0"/>
    <s v="District 34"/>
    <s v="District 72"/>
    <s v="HUNTINGTON BEACH NORTH/SEAL BEACH EAST/WESTMINSTER"/>
    <s v="Urban"/>
    <s v="NA"/>
    <x v="237"/>
    <n v="876"/>
    <m/>
    <m/>
    <m/>
    <m/>
    <m/>
    <n v="418"/>
    <n v="458"/>
    <m/>
    <m/>
    <n v="1"/>
    <n v="16"/>
    <n v="17"/>
    <n v="36"/>
    <n v="85"/>
    <n v="184"/>
    <n v="239"/>
    <n v="298"/>
    <m/>
    <m/>
    <m/>
    <n v="151"/>
    <n v="21"/>
    <n v="119"/>
    <m/>
    <n v="29"/>
    <m/>
    <n v="556"/>
    <n v="876"/>
    <m/>
    <m/>
    <n v="876"/>
    <m/>
    <m/>
    <m/>
    <n v="874"/>
    <n v="2"/>
    <m/>
    <n v="874"/>
    <m/>
    <m/>
    <m/>
    <m/>
    <n v="2"/>
    <m/>
    <m/>
    <m/>
    <m/>
    <n v="81"/>
    <n v="15"/>
    <m/>
    <n v="230"/>
    <n v="154"/>
    <n v="15"/>
    <n v="1"/>
    <n v="10"/>
    <m/>
    <n v="17"/>
    <n v="353"/>
    <m/>
    <m/>
    <m/>
    <m/>
    <m/>
    <m/>
    <n v="26"/>
    <n v="641"/>
    <m/>
    <n v="193"/>
    <m/>
    <n v="1"/>
    <n v="15"/>
    <m/>
    <m/>
    <m/>
    <m/>
    <n v="4"/>
    <n v="5"/>
    <n v="43"/>
    <n v="36"/>
    <m/>
    <n v="29"/>
    <m/>
    <n v="54"/>
    <n v="158"/>
    <n v="67"/>
    <m/>
    <n v="21"/>
    <n v="8"/>
    <n v="42"/>
    <n v="355"/>
    <n v="52"/>
    <n v="2"/>
    <m/>
    <m/>
    <m/>
    <n v="43"/>
    <n v="215"/>
    <n v="70"/>
    <m/>
    <m/>
    <n v="21"/>
    <n v="1"/>
    <n v="16"/>
    <n v="1"/>
    <n v="348"/>
    <n v="28"/>
    <n v="38"/>
    <n v="12"/>
    <n v="79"/>
    <m/>
    <m/>
    <m/>
    <n v="3"/>
    <n v="1"/>
    <m/>
    <m/>
    <m/>
    <m/>
    <n v="213"/>
    <n v="44"/>
    <n v="8"/>
    <m/>
    <n v="1"/>
    <m/>
    <n v="5"/>
    <n v="1"/>
    <n v="1"/>
    <n v="403"/>
    <n v="51"/>
    <n v="139"/>
    <n v="10"/>
    <m/>
    <m/>
    <n v="36720"/>
  </r>
  <r>
    <n v="106301566"/>
    <x v="238"/>
    <x v="28"/>
    <s v="1001 NORTH TUSTIN AVENUE"/>
    <s v="SANTA ANA"/>
    <s v="92705"/>
    <x v="2"/>
    <x v="4"/>
    <s v="District 34"/>
    <s v="District 69"/>
    <s v="CITY OF ORANGE SOUTH/SANTA ANA NORTH/TUSTIN FOOTHILLS/TUSTIN WEST"/>
    <s v="Urban"/>
    <s v="NA"/>
    <x v="238"/>
    <n v="10309"/>
    <m/>
    <m/>
    <m/>
    <m/>
    <m/>
    <n v="5794"/>
    <n v="4515"/>
    <m/>
    <m/>
    <n v="325"/>
    <n v="1615"/>
    <n v="1439"/>
    <n v="895"/>
    <n v="1137"/>
    <n v="956"/>
    <n v="866"/>
    <n v="1125"/>
    <m/>
    <n v="1917"/>
    <n v="34"/>
    <n v="672"/>
    <n v="205"/>
    <n v="6048"/>
    <n v="7"/>
    <n v="337"/>
    <n v="16"/>
    <n v="3024"/>
    <n v="4492"/>
    <n v="5816"/>
    <n v="1"/>
    <n v="751"/>
    <n v="7651"/>
    <n v="1906"/>
    <n v="1"/>
    <n v="10151"/>
    <n v="157"/>
    <n v="1"/>
    <n v="114"/>
    <n v="1"/>
    <n v="7904"/>
    <n v="25"/>
    <n v="56"/>
    <n v="214"/>
    <n v="1904"/>
    <n v="21"/>
    <n v="69"/>
    <n v="1"/>
    <n v="355"/>
    <n v="219"/>
    <m/>
    <n v="211"/>
    <n v="174"/>
    <n v="80"/>
    <n v="45"/>
    <n v="288"/>
    <n v="22"/>
    <n v="8017"/>
    <n v="764"/>
    <n v="6"/>
    <n v="33"/>
    <m/>
    <n v="91"/>
    <n v="4"/>
    <m/>
    <n v="5747"/>
    <n v="2403"/>
    <n v="46"/>
    <n v="1675"/>
    <n v="163"/>
    <n v="121"/>
    <n v="147"/>
    <n v="7"/>
    <m/>
    <m/>
    <n v="5"/>
    <n v="77"/>
    <n v="198"/>
    <n v="1093"/>
    <n v="579"/>
    <n v="6"/>
    <n v="280"/>
    <n v="6"/>
    <n v="284"/>
    <n v="446"/>
    <n v="2057"/>
    <n v="123"/>
    <n v="207"/>
    <n v="227"/>
    <n v="14"/>
    <n v="391"/>
    <n v="124"/>
    <n v="223"/>
    <n v="2054"/>
    <n v="1904"/>
    <n v="11"/>
    <n v="259"/>
    <n v="1999"/>
    <n v="450"/>
    <n v="7"/>
    <n v="187"/>
    <n v="286"/>
    <n v="18"/>
    <n v="615"/>
    <n v="123"/>
    <n v="3464"/>
    <n v="261"/>
    <n v="507"/>
    <n v="31"/>
    <n v="142"/>
    <n v="5"/>
    <n v="14"/>
    <n v="74"/>
    <n v="60"/>
    <n v="14"/>
    <n v="1792"/>
    <m/>
    <n v="1"/>
    <m/>
    <n v="135"/>
    <n v="810"/>
    <n v="770"/>
    <n v="104"/>
    <n v="41"/>
    <n v="6"/>
    <n v="18"/>
    <n v="1"/>
    <n v="72"/>
    <n v="7721"/>
    <n v="70"/>
    <n v="452"/>
    <n v="98"/>
    <n v="10"/>
    <n v="1"/>
    <n v="41737"/>
  </r>
  <r>
    <n v="106304079"/>
    <x v="239"/>
    <x v="28"/>
    <s v="14851 YORBA STREET"/>
    <s v="TUSTIN"/>
    <s v="92780"/>
    <x v="5"/>
    <x v="5"/>
    <s v="District 37"/>
    <s v="District 68"/>
    <s v="CITY OF ORANGE SOUTH/SANTA ANA NORTH/TUSTIN FOOTHILLS/TUSTIN WEST"/>
    <s v="Urban"/>
    <s v="NA"/>
    <x v="239"/>
    <m/>
    <m/>
    <n v="1292"/>
    <m/>
    <m/>
    <m/>
    <n v="650"/>
    <n v="642"/>
    <m/>
    <m/>
    <n v="1"/>
    <n v="35"/>
    <n v="34"/>
    <n v="81"/>
    <n v="167"/>
    <n v="265"/>
    <n v="353"/>
    <n v="356"/>
    <m/>
    <m/>
    <m/>
    <n v="168"/>
    <n v="15"/>
    <n v="121"/>
    <n v="1"/>
    <n v="36"/>
    <n v="7"/>
    <n v="944"/>
    <n v="1292"/>
    <m/>
    <m/>
    <n v="1038"/>
    <n v="252"/>
    <m/>
    <n v="2"/>
    <n v="1292"/>
    <m/>
    <m/>
    <n v="1249"/>
    <m/>
    <n v="29"/>
    <m/>
    <m/>
    <n v="14"/>
    <m/>
    <m/>
    <m/>
    <m/>
    <n v="104"/>
    <n v="14"/>
    <m/>
    <m/>
    <n v="952"/>
    <n v="2"/>
    <m/>
    <n v="2"/>
    <m/>
    <n v="88"/>
    <n v="130"/>
    <m/>
    <m/>
    <m/>
    <m/>
    <m/>
    <m/>
    <n v="60"/>
    <n v="864"/>
    <m/>
    <n v="276"/>
    <n v="60"/>
    <n v="32"/>
    <m/>
    <m/>
    <m/>
    <m/>
    <m/>
    <m/>
    <n v="5"/>
    <n v="362"/>
    <n v="2"/>
    <n v="1"/>
    <n v="4"/>
    <m/>
    <n v="6"/>
    <n v="11"/>
    <n v="310"/>
    <m/>
    <n v="23"/>
    <n v="85"/>
    <n v="464"/>
    <n v="12"/>
    <n v="4"/>
    <n v="3"/>
    <m/>
    <m/>
    <m/>
    <m/>
    <n v="3"/>
    <m/>
    <m/>
    <m/>
    <m/>
    <m/>
    <m/>
    <m/>
    <n v="1289"/>
    <m/>
    <m/>
    <m/>
    <m/>
    <m/>
    <m/>
    <m/>
    <m/>
    <m/>
    <m/>
    <m/>
    <m/>
    <m/>
    <m/>
    <n v="16"/>
    <n v="18"/>
    <n v="1"/>
    <m/>
    <m/>
    <m/>
    <m/>
    <m/>
    <n v="1252"/>
    <m/>
    <n v="5"/>
    <m/>
    <m/>
    <m/>
    <n v="14932"/>
  </r>
  <r>
    <n v="106304113"/>
    <x v="240"/>
    <x v="28"/>
    <s v="27700 MEDICAL CTR. RD., 5TH FL"/>
    <s v="MISSION VIEJO"/>
    <s v="92691"/>
    <x v="1"/>
    <x v="3"/>
    <s v="District 36"/>
    <s v="District 73"/>
    <s v="LAKE FOREST EAST/MISSION VIEJO CENTRAL AND SOUTH"/>
    <s v="Urban"/>
    <s v="NA"/>
    <x v="240"/>
    <n v="2052"/>
    <m/>
    <m/>
    <m/>
    <m/>
    <m/>
    <n v="941"/>
    <n v="1111"/>
    <m/>
    <m/>
    <n v="573"/>
    <m/>
    <m/>
    <m/>
    <m/>
    <m/>
    <m/>
    <m/>
    <m/>
    <n v="739"/>
    <n v="740"/>
    <n v="155"/>
    <n v="32"/>
    <n v="430"/>
    <m/>
    <n v="143"/>
    <n v="20"/>
    <n v="1272"/>
    <n v="1020"/>
    <n v="1032"/>
    <m/>
    <n v="534"/>
    <n v="1336"/>
    <n v="181"/>
    <n v="1"/>
    <n v="2050"/>
    <n v="2"/>
    <m/>
    <n v="237"/>
    <m/>
    <n v="1637"/>
    <n v="50"/>
    <m/>
    <m/>
    <n v="7"/>
    <n v="121"/>
    <m/>
    <m/>
    <n v="77"/>
    <m/>
    <n v="8"/>
    <n v="5"/>
    <n v="3"/>
    <m/>
    <n v="7"/>
    <n v="3"/>
    <n v="1"/>
    <n v="1943"/>
    <n v="1"/>
    <m/>
    <n v="4"/>
    <m/>
    <m/>
    <m/>
    <m/>
    <n v="786"/>
    <m/>
    <m/>
    <n v="1161"/>
    <n v="47"/>
    <m/>
    <n v="58"/>
    <m/>
    <m/>
    <m/>
    <n v="20"/>
    <n v="11"/>
    <n v="5"/>
    <n v="12"/>
    <n v="164"/>
    <n v="8"/>
    <n v="56"/>
    <n v="8"/>
    <n v="43"/>
    <n v="82"/>
    <n v="259"/>
    <n v="35"/>
    <n v="26"/>
    <n v="222"/>
    <n v="4"/>
    <n v="457"/>
    <n v="53"/>
    <n v="186"/>
    <m/>
    <n v="11"/>
    <n v="390"/>
    <n v="22"/>
    <n v="299"/>
    <n v="96"/>
    <n v="14"/>
    <n v="4"/>
    <n v="15"/>
    <m/>
    <n v="46"/>
    <n v="87"/>
    <n v="1337"/>
    <n v="19"/>
    <n v="25"/>
    <m/>
    <n v="14"/>
    <n v="1"/>
    <n v="3"/>
    <n v="10"/>
    <n v="34"/>
    <n v="26"/>
    <m/>
    <m/>
    <m/>
    <m/>
    <n v="17"/>
    <n v="81"/>
    <n v="75"/>
    <n v="3"/>
    <n v="5"/>
    <m/>
    <m/>
    <m/>
    <n v="1"/>
    <n v="1735"/>
    <n v="14"/>
    <n v="96"/>
    <n v="22"/>
    <m/>
    <n v="3"/>
    <n v="8055"/>
  </r>
  <r>
    <n v="106304159"/>
    <x v="241"/>
    <x v="28"/>
    <s v="393 S. TUSTIN STREET"/>
    <s v="ORANGE"/>
    <s v="92866"/>
    <x v="5"/>
    <x v="5"/>
    <s v="District 37"/>
    <s v="District 68"/>
    <s v="CITY OF ORANGE SOUTH/SANTA ANA NORTH/TUSTIN FOOTHILLS/TUSTIN WEST"/>
    <s v="Urban"/>
    <s v="NA"/>
    <x v="241"/>
    <m/>
    <n v="35"/>
    <n v="70"/>
    <m/>
    <m/>
    <m/>
    <n v="45"/>
    <n v="60"/>
    <m/>
    <m/>
    <n v="72"/>
    <n v="5"/>
    <m/>
    <m/>
    <m/>
    <m/>
    <m/>
    <m/>
    <m/>
    <n v="9"/>
    <n v="19"/>
    <n v="15"/>
    <n v="7"/>
    <n v="46"/>
    <m/>
    <n v="8"/>
    <n v="1"/>
    <n v="28"/>
    <n v="105"/>
    <m/>
    <m/>
    <n v="104"/>
    <n v="1"/>
    <m/>
    <m/>
    <n v="105"/>
    <m/>
    <m/>
    <n v="99"/>
    <m/>
    <n v="4"/>
    <n v="1"/>
    <m/>
    <n v="1"/>
    <m/>
    <m/>
    <m/>
    <m/>
    <m/>
    <n v="2"/>
    <n v="13"/>
    <n v="1"/>
    <n v="3"/>
    <m/>
    <m/>
    <n v="9"/>
    <n v="3"/>
    <n v="67"/>
    <m/>
    <m/>
    <n v="7"/>
    <m/>
    <m/>
    <m/>
    <m/>
    <n v="39"/>
    <m/>
    <m/>
    <n v="65"/>
    <m/>
    <m/>
    <n v="1"/>
    <m/>
    <m/>
    <m/>
    <n v="3"/>
    <m/>
    <n v="1"/>
    <n v="6"/>
    <m/>
    <m/>
    <n v="1"/>
    <m/>
    <m/>
    <n v="2"/>
    <n v="42"/>
    <n v="1"/>
    <n v="3"/>
    <n v="29"/>
    <n v="1"/>
    <n v="10"/>
    <n v="2"/>
    <n v="2"/>
    <m/>
    <m/>
    <n v="2"/>
    <m/>
    <n v="29"/>
    <m/>
    <m/>
    <m/>
    <m/>
    <m/>
    <m/>
    <m/>
    <n v="76"/>
    <m/>
    <m/>
    <m/>
    <m/>
    <m/>
    <m/>
    <m/>
    <m/>
    <m/>
    <m/>
    <m/>
    <m/>
    <m/>
    <n v="1"/>
    <n v="2"/>
    <n v="32"/>
    <n v="4"/>
    <n v="1"/>
    <m/>
    <m/>
    <m/>
    <m/>
    <n v="62"/>
    <n v="1"/>
    <n v="1"/>
    <n v="1"/>
    <m/>
    <m/>
    <n v="6457"/>
  </r>
  <r>
    <n v="106304409"/>
    <x v="242"/>
    <x v="28"/>
    <s v="3440 E LA PALMA AVE"/>
    <s v="ANAHEIM"/>
    <s v="92806"/>
    <x v="1"/>
    <x v="4"/>
    <s v="District 37"/>
    <s v="District 68"/>
    <s v="BREA EAST/PLACENTIA CENTRAL AND NORTH/YORBA LINDA"/>
    <s v="Urban"/>
    <s v="NA"/>
    <x v="242"/>
    <n v="31203"/>
    <m/>
    <m/>
    <m/>
    <m/>
    <m/>
    <n v="19017"/>
    <n v="12186"/>
    <m/>
    <m/>
    <n v="657"/>
    <n v="3194"/>
    <n v="5142"/>
    <n v="1834"/>
    <n v="2671"/>
    <n v="3611"/>
    <n v="3558"/>
    <n v="3441"/>
    <n v="3"/>
    <n v="6710"/>
    <n v="382"/>
    <n v="5001"/>
    <n v="853"/>
    <n v="8632"/>
    <n v="83"/>
    <n v="187"/>
    <n v="625"/>
    <n v="15822"/>
    <n v="19485"/>
    <n v="11718"/>
    <m/>
    <n v="4600"/>
    <n v="20185"/>
    <n v="6413"/>
    <n v="5"/>
    <n v="29801"/>
    <n v="1402"/>
    <m/>
    <n v="1166"/>
    <n v="21"/>
    <n v="22057"/>
    <n v="32"/>
    <n v="284"/>
    <n v="182"/>
    <n v="6410"/>
    <n v="1051"/>
    <m/>
    <m/>
    <n v="506"/>
    <n v="152"/>
    <n v="1"/>
    <n v="446"/>
    <n v="4134"/>
    <n v="467"/>
    <n v="48"/>
    <n v="76"/>
    <n v="1"/>
    <n v="23692"/>
    <n v="1667"/>
    <n v="1"/>
    <n v="7"/>
    <n v="2"/>
    <n v="1"/>
    <n v="1"/>
    <n v="1"/>
    <n v="2694"/>
    <n v="8802"/>
    <m/>
    <n v="19453"/>
    <n v="236"/>
    <n v="15"/>
    <n v="2"/>
    <m/>
    <n v="1"/>
    <m/>
    <n v="110"/>
    <n v="226"/>
    <n v="1245"/>
    <n v="2554"/>
    <n v="2644"/>
    <n v="13"/>
    <n v="625"/>
    <n v="16"/>
    <n v="796"/>
    <n v="2804"/>
    <n v="1495"/>
    <n v="141"/>
    <n v="1959"/>
    <n v="487"/>
    <n v="357"/>
    <n v="1222"/>
    <n v="359"/>
    <n v="617"/>
    <n v="6969"/>
    <n v="6418"/>
    <n v="146"/>
    <n v="429"/>
    <n v="4546"/>
    <n v="2292"/>
    <n v="14"/>
    <n v="439"/>
    <n v="960"/>
    <n v="108"/>
    <n v="2385"/>
    <n v="475"/>
    <n v="9149"/>
    <n v="486"/>
    <n v="398"/>
    <n v="443"/>
    <n v="341"/>
    <n v="63"/>
    <n v="9"/>
    <n v="84"/>
    <n v="2028"/>
    <n v="69"/>
    <n v="6367"/>
    <n v="10"/>
    <n v="108"/>
    <m/>
    <n v="1032"/>
    <n v="968"/>
    <n v="237"/>
    <n v="19"/>
    <n v="10"/>
    <m/>
    <n v="16"/>
    <n v="23"/>
    <n v="22"/>
    <n v="27367"/>
    <n v="266"/>
    <n v="1131"/>
    <n v="104"/>
    <n v="5"/>
    <n v="3"/>
    <n v="107770"/>
  </r>
  <r>
    <n v="106304460"/>
    <x v="243"/>
    <x v="28"/>
    <s v="16250 SAND CANYON AVENUE"/>
    <s v="IRVINE"/>
    <s v="92618"/>
    <x v="4"/>
    <x v="3"/>
    <s v="District 37"/>
    <s v="District 74"/>
    <s v="IRVINE CENTRAL/TUSTIN EAST"/>
    <s v="Urban"/>
    <s v="NA"/>
    <x v="243"/>
    <n v="4788"/>
    <m/>
    <m/>
    <m/>
    <m/>
    <m/>
    <n v="2597"/>
    <n v="2191"/>
    <m/>
    <m/>
    <n v="17"/>
    <n v="37"/>
    <n v="72"/>
    <n v="239"/>
    <n v="827"/>
    <n v="1565"/>
    <n v="1373"/>
    <n v="658"/>
    <m/>
    <m/>
    <m/>
    <n v="198"/>
    <n v="41"/>
    <n v="273"/>
    <n v="4"/>
    <n v="29"/>
    <n v="6"/>
    <n v="4237"/>
    <n v="4768"/>
    <n v="20"/>
    <m/>
    <n v="4072"/>
    <n v="716"/>
    <m/>
    <m/>
    <n v="4767"/>
    <n v="21"/>
    <m/>
    <n v="638"/>
    <m/>
    <n v="4145"/>
    <m/>
    <m/>
    <n v="2"/>
    <m/>
    <n v="3"/>
    <m/>
    <m/>
    <n v="48"/>
    <n v="2"/>
    <m/>
    <m/>
    <n v="3246"/>
    <n v="5"/>
    <n v="1"/>
    <n v="113"/>
    <m/>
    <n v="659"/>
    <n v="714"/>
    <m/>
    <m/>
    <m/>
    <m/>
    <m/>
    <m/>
    <n v="47"/>
    <n v="2575"/>
    <m/>
    <n v="1970"/>
    <n v="17"/>
    <n v="156"/>
    <n v="6"/>
    <n v="17"/>
    <m/>
    <m/>
    <n v="6"/>
    <m/>
    <n v="15"/>
    <n v="1"/>
    <m/>
    <m/>
    <n v="7"/>
    <m/>
    <n v="2"/>
    <n v="2"/>
    <n v="913"/>
    <m/>
    <n v="3789"/>
    <n v="5"/>
    <n v="23"/>
    <m/>
    <n v="25"/>
    <m/>
    <m/>
    <m/>
    <m/>
    <n v="9"/>
    <n v="15"/>
    <m/>
    <m/>
    <m/>
    <n v="10"/>
    <m/>
    <n v="4623"/>
    <n v="24"/>
    <n v="67"/>
    <n v="1"/>
    <n v="37"/>
    <n v="2"/>
    <m/>
    <m/>
    <m/>
    <m/>
    <m/>
    <m/>
    <m/>
    <m/>
    <m/>
    <m/>
    <n v="206"/>
    <n v="497"/>
    <n v="67"/>
    <n v="5"/>
    <m/>
    <m/>
    <n v="187"/>
    <m/>
    <m/>
    <n v="3568"/>
    <n v="61"/>
    <n v="178"/>
    <n v="19"/>
    <m/>
    <m/>
    <n v="10546"/>
  </r>
  <r>
    <n v="106304583"/>
    <x v="244"/>
    <x v="28"/>
    <s v="24552 PACIFIC PARK DRIVE"/>
    <s v="ALISO VIEJO"/>
    <s v="92656"/>
    <x v="2"/>
    <x v="3"/>
    <s v="District 36"/>
    <s v="District 73"/>
    <s v="ALISO VIEJO/LAGUNA HILLS/LAGUNA NIGUEL"/>
    <s v="Urban"/>
    <s v="NA"/>
    <x v="244"/>
    <m/>
    <m/>
    <m/>
    <n v="346"/>
    <m/>
    <m/>
    <n v="117"/>
    <n v="229"/>
    <m/>
    <m/>
    <n v="9"/>
    <n v="143"/>
    <n v="85"/>
    <n v="62"/>
    <n v="37"/>
    <n v="9"/>
    <n v="1"/>
    <m/>
    <m/>
    <m/>
    <m/>
    <n v="4"/>
    <n v="15"/>
    <n v="34"/>
    <n v="4"/>
    <n v="7"/>
    <m/>
    <n v="282"/>
    <n v="346"/>
    <m/>
    <m/>
    <n v="346"/>
    <m/>
    <m/>
    <m/>
    <n v="346"/>
    <m/>
    <m/>
    <n v="3"/>
    <m/>
    <n v="343"/>
    <m/>
    <m/>
    <m/>
    <m/>
    <m/>
    <m/>
    <m/>
    <n v="3"/>
    <n v="20"/>
    <m/>
    <m/>
    <m/>
    <m/>
    <n v="1"/>
    <m/>
    <m/>
    <n v="321"/>
    <m/>
    <m/>
    <m/>
    <m/>
    <n v="1"/>
    <m/>
    <m/>
    <m/>
    <m/>
    <n v="27"/>
    <n v="289"/>
    <n v="30"/>
    <m/>
    <m/>
    <m/>
    <m/>
    <m/>
    <m/>
    <m/>
    <m/>
    <m/>
    <m/>
    <m/>
    <m/>
    <m/>
    <m/>
    <m/>
    <m/>
    <n v="346"/>
    <m/>
    <m/>
    <m/>
    <m/>
    <m/>
    <m/>
    <m/>
    <m/>
    <m/>
    <m/>
    <n v="275"/>
    <m/>
    <m/>
    <m/>
    <m/>
    <m/>
    <m/>
    <m/>
    <n v="71"/>
    <m/>
    <m/>
    <m/>
    <m/>
    <m/>
    <m/>
    <m/>
    <m/>
    <m/>
    <m/>
    <m/>
    <m/>
    <m/>
    <m/>
    <n v="1"/>
    <m/>
    <m/>
    <m/>
    <m/>
    <m/>
    <m/>
    <m/>
    <n v="345"/>
    <m/>
    <m/>
    <m/>
    <m/>
    <m/>
    <n v="3863"/>
  </r>
  <r>
    <n v="106310791"/>
    <x v="245"/>
    <x v="29"/>
    <s v="11815 EDUCATION STREET"/>
    <s v="AUBURN"/>
    <s v="95602"/>
    <x v="1"/>
    <x v="3"/>
    <s v="District 1"/>
    <s v="District 1"/>
    <s v="AUBURN/NEWCASTLE/LINCOLN/SHERIDAN"/>
    <s v="Urban"/>
    <s v="NA"/>
    <x v="245"/>
    <n v="3602"/>
    <m/>
    <m/>
    <m/>
    <m/>
    <m/>
    <n v="1857"/>
    <n v="1745"/>
    <m/>
    <m/>
    <n v="22"/>
    <n v="57"/>
    <n v="136"/>
    <n v="189"/>
    <n v="499"/>
    <n v="849"/>
    <n v="859"/>
    <n v="982"/>
    <m/>
    <n v="1"/>
    <n v="8"/>
    <n v="28"/>
    <n v="28"/>
    <n v="149"/>
    <n v="16"/>
    <n v="15"/>
    <n v="65"/>
    <n v="3301"/>
    <n v="656"/>
    <n v="2946"/>
    <m/>
    <n v="615"/>
    <n v="2987"/>
    <m/>
    <m/>
    <n v="2929"/>
    <n v="673"/>
    <m/>
    <n v="29"/>
    <n v="4"/>
    <n v="3309"/>
    <n v="2"/>
    <n v="56"/>
    <n v="187"/>
    <m/>
    <n v="7"/>
    <n v="8"/>
    <m/>
    <n v="147"/>
    <n v="44"/>
    <m/>
    <n v="93"/>
    <n v="737"/>
    <n v="112"/>
    <n v="16"/>
    <n v="19"/>
    <n v="10"/>
    <n v="1560"/>
    <n v="856"/>
    <n v="3"/>
    <n v="4"/>
    <m/>
    <n v="1"/>
    <m/>
    <m/>
    <n v="504"/>
    <n v="2473"/>
    <n v="3"/>
    <n v="506"/>
    <n v="44"/>
    <n v="17"/>
    <n v="55"/>
    <m/>
    <m/>
    <m/>
    <n v="1"/>
    <n v="47"/>
    <n v="133"/>
    <n v="510"/>
    <n v="564"/>
    <n v="1"/>
    <n v="144"/>
    <n v="1"/>
    <n v="210"/>
    <n v="505"/>
    <n v="409"/>
    <n v="21"/>
    <n v="411"/>
    <n v="82"/>
    <n v="6"/>
    <n v="343"/>
    <n v="79"/>
    <n v="134"/>
    <n v="1"/>
    <m/>
    <m/>
    <n v="149"/>
    <n v="183"/>
    <n v="375"/>
    <n v="2"/>
    <n v="6"/>
    <n v="138"/>
    <n v="9"/>
    <n v="573"/>
    <n v="34"/>
    <n v="1880"/>
    <n v="56"/>
    <n v="69"/>
    <n v="49"/>
    <n v="57"/>
    <n v="8"/>
    <m/>
    <n v="4"/>
    <n v="4"/>
    <n v="6"/>
    <m/>
    <m/>
    <m/>
    <m/>
    <n v="166"/>
    <n v="282"/>
    <n v="23"/>
    <n v="1"/>
    <m/>
    <m/>
    <n v="14"/>
    <n v="1"/>
    <n v="6"/>
    <n v="2862"/>
    <n v="36"/>
    <n v="179"/>
    <n v="29"/>
    <n v="3"/>
    <m/>
    <n v="12595"/>
  </r>
  <r>
    <n v="106311000"/>
    <x v="246"/>
    <x v="29"/>
    <s v="1 MEDICAL PLAZA DRIVE"/>
    <s v="ROSEVILLE"/>
    <s v="95661"/>
    <x v="1"/>
    <x v="1"/>
    <s v="District 4"/>
    <s v="District 6"/>
    <s v="ROCKLIN/GRANITE BAY"/>
    <s v="Urban"/>
    <s v="NA"/>
    <x v="246"/>
    <n v="21523"/>
    <m/>
    <n v="1038"/>
    <m/>
    <m/>
    <m/>
    <n v="13123"/>
    <n v="9438"/>
    <m/>
    <m/>
    <n v="345"/>
    <n v="1976"/>
    <n v="2506"/>
    <n v="1690"/>
    <n v="2489"/>
    <n v="3142"/>
    <n v="3585"/>
    <n v="3931"/>
    <m/>
    <n v="2785"/>
    <n v="112"/>
    <n v="952"/>
    <n v="567"/>
    <n v="2296"/>
    <n v="99"/>
    <n v="539"/>
    <n v="615"/>
    <n v="17493"/>
    <n v="9341"/>
    <n v="13218"/>
    <n v="2"/>
    <n v="5127"/>
    <n v="14808"/>
    <n v="2626"/>
    <m/>
    <n v="20842"/>
    <n v="1719"/>
    <m/>
    <n v="1258"/>
    <n v="24"/>
    <n v="17817"/>
    <n v="39"/>
    <n v="320"/>
    <n v="324"/>
    <n v="2601"/>
    <n v="157"/>
    <n v="20"/>
    <n v="1"/>
    <n v="476"/>
    <n v="192"/>
    <m/>
    <n v="498"/>
    <n v="4296"/>
    <n v="458"/>
    <n v="65"/>
    <n v="402"/>
    <n v="36"/>
    <n v="14078"/>
    <n v="2044"/>
    <n v="4"/>
    <n v="11"/>
    <m/>
    <n v="1"/>
    <m/>
    <m/>
    <n v="3867"/>
    <n v="9890"/>
    <n v="21"/>
    <n v="7262"/>
    <n v="469"/>
    <n v="188"/>
    <n v="864"/>
    <m/>
    <m/>
    <m/>
    <n v="13"/>
    <n v="160"/>
    <n v="781"/>
    <n v="2862"/>
    <n v="2250"/>
    <n v="15"/>
    <n v="645"/>
    <n v="11"/>
    <n v="1075"/>
    <n v="1620"/>
    <n v="2728"/>
    <n v="155"/>
    <n v="1503"/>
    <n v="435"/>
    <n v="403"/>
    <n v="1389"/>
    <n v="461"/>
    <n v="559"/>
    <n v="2740"/>
    <n v="2594"/>
    <n v="162"/>
    <n v="841"/>
    <n v="1272"/>
    <n v="1938"/>
    <n v="17"/>
    <n v="291"/>
    <n v="607"/>
    <n v="85"/>
    <n v="2347"/>
    <n v="287"/>
    <n v="10220"/>
    <n v="416"/>
    <n v="550"/>
    <n v="354"/>
    <n v="321"/>
    <n v="19"/>
    <n v="16"/>
    <n v="130"/>
    <n v="242"/>
    <n v="48"/>
    <n v="2556"/>
    <n v="3"/>
    <n v="1"/>
    <m/>
    <n v="756"/>
    <n v="1443"/>
    <n v="723"/>
    <n v="71"/>
    <n v="23"/>
    <n v="2"/>
    <n v="38"/>
    <n v="2"/>
    <n v="15"/>
    <n v="18376"/>
    <n v="129"/>
    <n v="819"/>
    <n v="143"/>
    <n v="20"/>
    <n v="1"/>
    <n v="100601"/>
  </r>
  <r>
    <n v="106314024"/>
    <x v="247"/>
    <x v="29"/>
    <s v="1600 EUREKA ROAD"/>
    <s v="ROSEVILLE"/>
    <s v="95661"/>
    <x v="1"/>
    <x v="1"/>
    <s v="District 4"/>
    <s v="District 6"/>
    <s v="ROCKLIN/GRANITE BAY"/>
    <s v="Urban"/>
    <s v="NA"/>
    <x v="247"/>
    <n v="25556"/>
    <m/>
    <m/>
    <m/>
    <m/>
    <m/>
    <n v="15881"/>
    <n v="9672"/>
    <n v="3"/>
    <m/>
    <n v="764"/>
    <n v="2950"/>
    <n v="3681"/>
    <n v="1002"/>
    <n v="1581"/>
    <n v="2795"/>
    <n v="2925"/>
    <n v="2820"/>
    <n v="11"/>
    <n v="6306"/>
    <n v="721"/>
    <n v="2297"/>
    <n v="1393"/>
    <n v="3370"/>
    <n v="90"/>
    <n v="255"/>
    <n v="435"/>
    <n v="17716"/>
    <n v="16087"/>
    <n v="9469"/>
    <m/>
    <n v="3222"/>
    <n v="16436"/>
    <n v="5898"/>
    <m/>
    <n v="23626"/>
    <n v="1930"/>
    <m/>
    <n v="564"/>
    <n v="2"/>
    <n v="17639"/>
    <n v="19"/>
    <n v="248"/>
    <n v="300"/>
    <n v="5867"/>
    <n v="915"/>
    <n v="2"/>
    <m/>
    <n v="292"/>
    <n v="98"/>
    <n v="1"/>
    <n v="508"/>
    <n v="2735"/>
    <n v="337"/>
    <n v="31"/>
    <n v="42"/>
    <n v="76"/>
    <n v="19914"/>
    <n v="1495"/>
    <n v="3"/>
    <n v="22"/>
    <n v="1"/>
    <n v="1"/>
    <m/>
    <m/>
    <n v="3096"/>
    <n v="7561"/>
    <n v="1"/>
    <n v="14615"/>
    <n v="227"/>
    <n v="29"/>
    <n v="27"/>
    <m/>
    <m/>
    <m/>
    <n v="90"/>
    <n v="214"/>
    <n v="493"/>
    <n v="2376"/>
    <n v="1947"/>
    <n v="15"/>
    <n v="517"/>
    <n v="8"/>
    <n v="455"/>
    <n v="2059"/>
    <n v="1262"/>
    <n v="75"/>
    <n v="1489"/>
    <n v="231"/>
    <n v="317"/>
    <n v="1130"/>
    <n v="245"/>
    <n v="335"/>
    <n v="6256"/>
    <n v="5874"/>
    <n v="168"/>
    <n v="523"/>
    <n v="6241"/>
    <n v="1706"/>
    <n v="19"/>
    <n v="108"/>
    <n v="570"/>
    <n v="44"/>
    <n v="2151"/>
    <n v="197"/>
    <n v="5027"/>
    <n v="245"/>
    <n v="371"/>
    <n v="455"/>
    <n v="417"/>
    <n v="9"/>
    <n v="4"/>
    <n v="163"/>
    <n v="1526"/>
    <n v="73"/>
    <n v="5662"/>
    <n v="2"/>
    <n v="42"/>
    <n v="1"/>
    <n v="596"/>
    <n v="680"/>
    <n v="74"/>
    <n v="12"/>
    <n v="3"/>
    <m/>
    <n v="83"/>
    <n v="11"/>
    <n v="5"/>
    <n v="23207"/>
    <n v="167"/>
    <n v="649"/>
    <n v="61"/>
    <n v="5"/>
    <n v="3"/>
    <n v="88561"/>
  </r>
  <r>
    <n v="106314029"/>
    <x v="248"/>
    <x v="29"/>
    <s v="101 CIRBY HILLS DRIVE"/>
    <s v="ROSEVILLE"/>
    <s v="95678"/>
    <x v="2"/>
    <x v="5"/>
    <s v="District 4"/>
    <s v="District 6"/>
    <s v="ROSEVILLE"/>
    <s v="Urban"/>
    <s v="NA"/>
    <x v="248"/>
    <m/>
    <m/>
    <m/>
    <m/>
    <n v="414"/>
    <m/>
    <n v="184"/>
    <n v="230"/>
    <m/>
    <m/>
    <n v="20"/>
    <n v="123"/>
    <n v="111"/>
    <n v="72"/>
    <n v="64"/>
    <n v="24"/>
    <m/>
    <m/>
    <m/>
    <m/>
    <m/>
    <n v="11"/>
    <n v="15"/>
    <n v="43"/>
    <n v="2"/>
    <n v="10"/>
    <n v="4"/>
    <n v="329"/>
    <n v="414"/>
    <m/>
    <m/>
    <m/>
    <n v="414"/>
    <m/>
    <m/>
    <n v="414"/>
    <m/>
    <m/>
    <m/>
    <m/>
    <n v="3"/>
    <m/>
    <m/>
    <m/>
    <m/>
    <n v="411"/>
    <m/>
    <m/>
    <n v="7"/>
    <m/>
    <m/>
    <m/>
    <m/>
    <m/>
    <m/>
    <m/>
    <n v="114"/>
    <n v="267"/>
    <m/>
    <m/>
    <m/>
    <m/>
    <n v="26"/>
    <m/>
    <m/>
    <n v="333"/>
    <m/>
    <m/>
    <m/>
    <m/>
    <m/>
    <m/>
    <m/>
    <n v="81"/>
    <m/>
    <m/>
    <m/>
    <m/>
    <m/>
    <m/>
    <m/>
    <m/>
    <m/>
    <n v="1"/>
    <m/>
    <m/>
    <n v="413"/>
    <m/>
    <m/>
    <m/>
    <m/>
    <m/>
    <m/>
    <m/>
    <m/>
    <m/>
    <m/>
    <m/>
    <m/>
    <m/>
    <m/>
    <m/>
    <m/>
    <m/>
    <m/>
    <n v="414"/>
    <m/>
    <m/>
    <m/>
    <m/>
    <m/>
    <m/>
    <m/>
    <m/>
    <m/>
    <m/>
    <m/>
    <m/>
    <m/>
    <m/>
    <m/>
    <m/>
    <m/>
    <m/>
    <m/>
    <m/>
    <m/>
    <m/>
    <n v="414"/>
    <m/>
    <m/>
    <m/>
    <m/>
    <m/>
    <n v="5191"/>
  </r>
  <r>
    <n v="106320859"/>
    <x v="249"/>
    <x v="30"/>
    <s v="500 1ST AVE"/>
    <s v="PORTOLA"/>
    <s v="96122"/>
    <x v="3"/>
    <x v="5"/>
    <s v="District 1"/>
    <s v="District 1"/>
    <s v="BECKWOURTH/CHILCOOT/CROCKER MOUNTAIN/DELLEKER/IRON HORSE/LAKE DAVIS/MAYBE/PORTOLA/VALLEY VIEW/VINTON"/>
    <s v="Frontier"/>
    <s v="Small/Rural"/>
    <x v="249"/>
    <n v="134"/>
    <n v="74"/>
    <m/>
    <m/>
    <m/>
    <m/>
    <n v="125"/>
    <n v="83"/>
    <m/>
    <m/>
    <m/>
    <n v="1"/>
    <n v="4"/>
    <n v="7"/>
    <n v="26"/>
    <n v="41"/>
    <n v="34"/>
    <n v="94"/>
    <m/>
    <m/>
    <n v="1"/>
    <m/>
    <m/>
    <n v="13"/>
    <m/>
    <m/>
    <n v="1"/>
    <n v="194"/>
    <n v="55"/>
    <n v="153"/>
    <m/>
    <n v="39"/>
    <n v="169"/>
    <m/>
    <m/>
    <n v="166"/>
    <n v="42"/>
    <m/>
    <n v="26"/>
    <m/>
    <n v="147"/>
    <n v="19"/>
    <m/>
    <n v="16"/>
    <m/>
    <m/>
    <m/>
    <m/>
    <n v="25"/>
    <n v="3"/>
    <m/>
    <n v="26"/>
    <m/>
    <m/>
    <m/>
    <m/>
    <n v="1"/>
    <n v="121"/>
    <n v="23"/>
    <n v="9"/>
    <m/>
    <m/>
    <m/>
    <m/>
    <m/>
    <n v="58"/>
    <n v="138"/>
    <m/>
    <n v="8"/>
    <n v="4"/>
    <m/>
    <m/>
    <m/>
    <m/>
    <m/>
    <m/>
    <n v="1"/>
    <n v="3"/>
    <n v="21"/>
    <n v="15"/>
    <m/>
    <n v="13"/>
    <n v="1"/>
    <n v="8"/>
    <n v="14"/>
    <n v="16"/>
    <n v="7"/>
    <n v="3"/>
    <n v="9"/>
    <n v="2"/>
    <n v="64"/>
    <n v="15"/>
    <n v="16"/>
    <m/>
    <m/>
    <m/>
    <m/>
    <n v="5"/>
    <m/>
    <m/>
    <m/>
    <m/>
    <m/>
    <m/>
    <m/>
    <n v="203"/>
    <m/>
    <m/>
    <m/>
    <m/>
    <m/>
    <m/>
    <m/>
    <m/>
    <m/>
    <m/>
    <m/>
    <m/>
    <m/>
    <m/>
    <n v="15"/>
    <n v="1"/>
    <m/>
    <m/>
    <m/>
    <m/>
    <m/>
    <n v="2"/>
    <n v="186"/>
    <n v="1"/>
    <n v="2"/>
    <n v="1"/>
    <m/>
    <m/>
    <n v="19114"/>
  </r>
  <r>
    <n v="106320986"/>
    <x v="250"/>
    <x v="30"/>
    <s v="1065 BUCKS LAKE ROAD"/>
    <s v="QUINCY"/>
    <s v="95971"/>
    <x v="3"/>
    <x v="5"/>
    <s v="District 1"/>
    <s v="District 1"/>
    <s v="BUCKS LAKE/CROMBERG/EAST QUINCY/GREENHORN/KEDDIE/LAPORTE/LITTLE GRASS VALLEY/MEADOW VALLEY/QUINCY/SL"/>
    <s v="Frontier"/>
    <s v="Small/Rural"/>
    <x v="250"/>
    <n v="550"/>
    <m/>
    <m/>
    <m/>
    <m/>
    <m/>
    <n v="341"/>
    <n v="209"/>
    <m/>
    <m/>
    <n v="15"/>
    <n v="58"/>
    <n v="52"/>
    <n v="25"/>
    <n v="68"/>
    <n v="78"/>
    <n v="85"/>
    <n v="84"/>
    <m/>
    <n v="78"/>
    <n v="7"/>
    <m/>
    <n v="20"/>
    <n v="28"/>
    <n v="8"/>
    <n v="3"/>
    <n v="4"/>
    <n v="487"/>
    <n v="215"/>
    <n v="335"/>
    <m/>
    <n v="128"/>
    <n v="346"/>
    <n v="75"/>
    <n v="1"/>
    <n v="483"/>
    <n v="67"/>
    <m/>
    <m/>
    <m/>
    <n v="472"/>
    <n v="2"/>
    <m/>
    <m/>
    <n v="75"/>
    <m/>
    <n v="1"/>
    <m/>
    <n v="23"/>
    <n v="7"/>
    <m/>
    <n v="12"/>
    <n v="3"/>
    <m/>
    <m/>
    <m/>
    <n v="2"/>
    <n v="470"/>
    <n v="26"/>
    <n v="2"/>
    <n v="3"/>
    <m/>
    <n v="2"/>
    <m/>
    <m/>
    <n v="195"/>
    <n v="254"/>
    <n v="1"/>
    <n v="92"/>
    <n v="3"/>
    <m/>
    <n v="5"/>
    <m/>
    <m/>
    <m/>
    <m/>
    <n v="2"/>
    <n v="15"/>
    <n v="25"/>
    <n v="100"/>
    <n v="1"/>
    <n v="19"/>
    <m/>
    <n v="34"/>
    <n v="17"/>
    <n v="22"/>
    <n v="18"/>
    <n v="12"/>
    <n v="10"/>
    <m/>
    <n v="85"/>
    <n v="18"/>
    <n v="18"/>
    <n v="76"/>
    <n v="74"/>
    <n v="4"/>
    <m/>
    <n v="11"/>
    <n v="44"/>
    <m/>
    <n v="4"/>
    <n v="23"/>
    <m/>
    <n v="2"/>
    <m/>
    <n v="308"/>
    <n v="1"/>
    <n v="13"/>
    <n v="38"/>
    <n v="12"/>
    <m/>
    <m/>
    <n v="1"/>
    <n v="14"/>
    <n v="1"/>
    <n v="74"/>
    <m/>
    <n v="4"/>
    <m/>
    <n v="2"/>
    <n v="15"/>
    <n v="1"/>
    <m/>
    <m/>
    <m/>
    <m/>
    <m/>
    <n v="2"/>
    <n v="522"/>
    <m/>
    <n v="4"/>
    <n v="4"/>
    <m/>
    <m/>
    <n v="1477"/>
  </r>
  <r>
    <n v="106321016"/>
    <x v="251"/>
    <x v="30"/>
    <s v="130 BRENTWOOD DRIVE"/>
    <s v="CHESTER"/>
    <s v="96020"/>
    <x v="3"/>
    <x v="5"/>
    <s v="District 1"/>
    <s v="District 1"/>
    <s v="BAILEY CREEK/CANYONDAM/CHESTER/EASTSHORE/FOXWOOD/HAMILTON BRANCH/LAKE ALMANOR PENINSULA/LAKE ALMANOR"/>
    <s v="Frontier"/>
    <s v="Small/Rural"/>
    <x v="251"/>
    <n v="166"/>
    <n v="10"/>
    <m/>
    <m/>
    <m/>
    <m/>
    <n v="100"/>
    <n v="76"/>
    <m/>
    <m/>
    <n v="2"/>
    <n v="1"/>
    <n v="3"/>
    <n v="11"/>
    <n v="13"/>
    <n v="30"/>
    <n v="55"/>
    <n v="61"/>
    <m/>
    <m/>
    <m/>
    <m/>
    <m/>
    <n v="4"/>
    <n v="7"/>
    <m/>
    <n v="1"/>
    <n v="164"/>
    <n v="20"/>
    <n v="156"/>
    <m/>
    <n v="14"/>
    <n v="162"/>
    <m/>
    <m/>
    <n v="118"/>
    <n v="58"/>
    <m/>
    <n v="12"/>
    <m/>
    <n v="160"/>
    <m/>
    <n v="1"/>
    <n v="3"/>
    <m/>
    <m/>
    <m/>
    <m/>
    <n v="4"/>
    <n v="3"/>
    <n v="1"/>
    <n v="19"/>
    <n v="1"/>
    <n v="1"/>
    <m/>
    <n v="3"/>
    <n v="5"/>
    <n v="118"/>
    <n v="11"/>
    <n v="5"/>
    <n v="5"/>
    <m/>
    <m/>
    <m/>
    <m/>
    <n v="19"/>
    <n v="129"/>
    <m/>
    <n v="24"/>
    <m/>
    <n v="1"/>
    <n v="2"/>
    <n v="1"/>
    <m/>
    <m/>
    <m/>
    <n v="3"/>
    <n v="4"/>
    <n v="22"/>
    <n v="12"/>
    <m/>
    <n v="11"/>
    <m/>
    <n v="18"/>
    <n v="20"/>
    <n v="14"/>
    <n v="6"/>
    <n v="2"/>
    <n v="11"/>
    <m/>
    <n v="42"/>
    <n v="4"/>
    <n v="7"/>
    <m/>
    <m/>
    <m/>
    <m/>
    <n v="2"/>
    <n v="2"/>
    <m/>
    <m/>
    <m/>
    <m/>
    <n v="1"/>
    <m/>
    <n v="171"/>
    <m/>
    <m/>
    <m/>
    <m/>
    <m/>
    <m/>
    <m/>
    <m/>
    <m/>
    <m/>
    <m/>
    <m/>
    <m/>
    <n v="4"/>
    <n v="17"/>
    <n v="1"/>
    <n v="1"/>
    <m/>
    <n v="1"/>
    <m/>
    <m/>
    <n v="1"/>
    <n v="134"/>
    <n v="2"/>
    <n v="13"/>
    <n v="2"/>
    <m/>
    <m/>
    <n v="3077"/>
  </r>
  <r>
    <n v="106330120"/>
    <x v="252"/>
    <x v="31"/>
    <s v="39000 BOB HOPE DRIVE"/>
    <s v="RANCHO MIRAGE"/>
    <s v="92270"/>
    <x v="1"/>
    <x v="0"/>
    <s v="District 28"/>
    <s v="District 42"/>
    <s v="BERMUDA DUNES SOUTH/INDIAN WELLS/LA QUINTA WEST/PALM DESERT/RANCHO MIRAGE CENTRAL AND SOUTH"/>
    <s v="Urban"/>
    <s v="NA"/>
    <x v="252"/>
    <m/>
    <m/>
    <m/>
    <n v="1067"/>
    <m/>
    <m/>
    <n v="393"/>
    <n v="674"/>
    <m/>
    <m/>
    <n v="28"/>
    <n v="216"/>
    <n v="213"/>
    <n v="200"/>
    <n v="252"/>
    <n v="129"/>
    <n v="24"/>
    <n v="5"/>
    <m/>
    <m/>
    <m/>
    <n v="14"/>
    <n v="6"/>
    <n v="77"/>
    <n v="8"/>
    <n v="33"/>
    <n v="81"/>
    <n v="848"/>
    <n v="1067"/>
    <m/>
    <m/>
    <n v="994"/>
    <n v="73"/>
    <m/>
    <m/>
    <n v="1067"/>
    <m/>
    <m/>
    <m/>
    <m/>
    <n v="1067"/>
    <m/>
    <m/>
    <m/>
    <m/>
    <m/>
    <m/>
    <m/>
    <m/>
    <n v="106"/>
    <m/>
    <m/>
    <m/>
    <m/>
    <m/>
    <m/>
    <n v="2"/>
    <n v="959"/>
    <m/>
    <m/>
    <m/>
    <m/>
    <m/>
    <m/>
    <m/>
    <m/>
    <n v="2"/>
    <n v="1"/>
    <n v="836"/>
    <n v="228"/>
    <m/>
    <m/>
    <m/>
    <m/>
    <m/>
    <m/>
    <m/>
    <m/>
    <m/>
    <m/>
    <m/>
    <m/>
    <m/>
    <m/>
    <n v="1"/>
    <m/>
    <n v="1056"/>
    <m/>
    <n v="1"/>
    <n v="8"/>
    <m/>
    <m/>
    <n v="1"/>
    <m/>
    <m/>
    <m/>
    <m/>
    <n v="1063"/>
    <m/>
    <m/>
    <m/>
    <m/>
    <m/>
    <m/>
    <m/>
    <n v="4"/>
    <m/>
    <m/>
    <m/>
    <m/>
    <m/>
    <m/>
    <m/>
    <m/>
    <m/>
    <m/>
    <m/>
    <m/>
    <m/>
    <m/>
    <m/>
    <m/>
    <m/>
    <m/>
    <m/>
    <m/>
    <m/>
    <m/>
    <n v="1067"/>
    <m/>
    <m/>
    <m/>
    <m/>
    <m/>
    <n v="20014"/>
  </r>
  <r>
    <n v="106331152"/>
    <x v="253"/>
    <x v="31"/>
    <s v="800 SOUTH MAIN STREET"/>
    <s v="CORONA"/>
    <s v="92882"/>
    <x v="2"/>
    <x v="2"/>
    <s v="District 31"/>
    <s v="District 60"/>
    <s v="ARLINGTON/CORONA EAST/HOME GARDENS/LA SIERRA/RIVERSIDE SOUTHWEST"/>
    <s v="Urban"/>
    <s v="NA"/>
    <x v="253"/>
    <n v="7426"/>
    <n v="66"/>
    <m/>
    <m/>
    <n v="1769"/>
    <m/>
    <n v="5166"/>
    <n v="4095"/>
    <m/>
    <m/>
    <n v="269"/>
    <n v="1288"/>
    <n v="1179"/>
    <n v="1019"/>
    <n v="1315"/>
    <n v="1121"/>
    <n v="1009"/>
    <n v="1008"/>
    <m/>
    <n v="984"/>
    <n v="69"/>
    <n v="241"/>
    <n v="509"/>
    <n v="3741"/>
    <n v="10"/>
    <n v="348"/>
    <n v="409"/>
    <n v="4003"/>
    <n v="3868"/>
    <n v="5393"/>
    <m/>
    <n v="1364"/>
    <n v="6996"/>
    <n v="901"/>
    <m/>
    <n v="9251"/>
    <n v="10"/>
    <m/>
    <n v="124"/>
    <n v="1"/>
    <n v="7312"/>
    <n v="7"/>
    <n v="31"/>
    <n v="252"/>
    <n v="898"/>
    <n v="633"/>
    <n v="3"/>
    <m/>
    <n v="422"/>
    <n v="202"/>
    <n v="11"/>
    <n v="173"/>
    <n v="753"/>
    <n v="107"/>
    <n v="35"/>
    <m/>
    <m/>
    <n v="6593"/>
    <n v="941"/>
    <m/>
    <n v="20"/>
    <m/>
    <n v="4"/>
    <m/>
    <m/>
    <n v="3632"/>
    <n v="3194"/>
    <m/>
    <n v="1991"/>
    <n v="353"/>
    <n v="25"/>
    <n v="65"/>
    <m/>
    <n v="1"/>
    <m/>
    <n v="5"/>
    <n v="117"/>
    <n v="202"/>
    <n v="934"/>
    <n v="1042"/>
    <n v="7"/>
    <n v="321"/>
    <n v="6"/>
    <n v="497"/>
    <n v="715"/>
    <n v="364"/>
    <n v="1826"/>
    <n v="176"/>
    <n v="113"/>
    <n v="31"/>
    <n v="583"/>
    <n v="131"/>
    <n v="236"/>
    <n v="1004"/>
    <n v="903"/>
    <n v="48"/>
    <n v="145"/>
    <n v="3051"/>
    <n v="839"/>
    <n v="2"/>
    <n v="140"/>
    <n v="262"/>
    <n v="14"/>
    <n v="254"/>
    <n v="45"/>
    <n v="1195"/>
    <n v="121"/>
    <n v="220"/>
    <n v="84"/>
    <n v="171"/>
    <n v="8"/>
    <m/>
    <n v="1735"/>
    <n v="55"/>
    <n v="2"/>
    <n v="887"/>
    <m/>
    <n v="31"/>
    <m/>
    <n v="178"/>
    <n v="294"/>
    <n v="27"/>
    <n v="5"/>
    <n v="24"/>
    <n v="2"/>
    <n v="11"/>
    <n v="2"/>
    <n v="7"/>
    <n v="8171"/>
    <n v="106"/>
    <n v="408"/>
    <n v="26"/>
    <m/>
    <m/>
    <n v="49145"/>
  </r>
  <r>
    <n v="106331164"/>
    <x v="254"/>
    <x v="31"/>
    <s v="1150 NORTH INDIAN CANYON DRIVE"/>
    <s v="PALM SPRINGS"/>
    <s v="92262"/>
    <x v="2"/>
    <x v="1"/>
    <s v="District 28"/>
    <s v="District 42"/>
    <s v="CATHEDRAL CITY SOUTHEAST/PALM DESERT NORTH/PALM SPRINGS SOUTH/RANCHO MIRAGE NORTH"/>
    <s v="Urban"/>
    <s v="NA"/>
    <x v="254"/>
    <n v="21591"/>
    <n v="1020"/>
    <n v="220"/>
    <m/>
    <n v="1"/>
    <m/>
    <n v="12293"/>
    <n v="10538"/>
    <n v="1"/>
    <m/>
    <n v="429"/>
    <n v="2651"/>
    <n v="2264"/>
    <n v="1559"/>
    <n v="2858"/>
    <n v="3362"/>
    <n v="3184"/>
    <n v="2864"/>
    <m/>
    <n v="3509"/>
    <n v="152"/>
    <n v="518"/>
    <n v="1079"/>
    <n v="7789"/>
    <n v="74"/>
    <n v="500"/>
    <n v="484"/>
    <n v="12388"/>
    <n v="10622"/>
    <n v="12210"/>
    <m/>
    <n v="2651"/>
    <n v="16927"/>
    <n v="3254"/>
    <m/>
    <n v="20972"/>
    <n v="1840"/>
    <n v="20"/>
    <n v="1896"/>
    <n v="12"/>
    <n v="16286"/>
    <m/>
    <n v="75"/>
    <n v="304"/>
    <n v="3185"/>
    <n v="1053"/>
    <n v="21"/>
    <m/>
    <n v="472"/>
    <n v="554"/>
    <n v="4"/>
    <n v="472"/>
    <n v="2082"/>
    <n v="381"/>
    <n v="70"/>
    <n v="247"/>
    <n v="51"/>
    <n v="15401"/>
    <n v="3037"/>
    <m/>
    <n v="24"/>
    <m/>
    <n v="37"/>
    <m/>
    <m/>
    <n v="7881"/>
    <n v="8332"/>
    <n v="4"/>
    <n v="5795"/>
    <n v="187"/>
    <n v="61"/>
    <n v="457"/>
    <n v="112"/>
    <n v="3"/>
    <m/>
    <n v="17"/>
    <n v="161"/>
    <n v="801"/>
    <n v="3219"/>
    <n v="2233"/>
    <n v="31"/>
    <n v="701"/>
    <n v="21"/>
    <n v="850"/>
    <n v="1026"/>
    <n v="2466"/>
    <n v="187"/>
    <n v="866"/>
    <n v="545"/>
    <n v="64"/>
    <n v="1242"/>
    <n v="382"/>
    <n v="1192"/>
    <n v="3413"/>
    <n v="3189"/>
    <n v="226"/>
    <n v="848"/>
    <n v="3286"/>
    <n v="1709"/>
    <n v="15"/>
    <n v="285"/>
    <n v="613"/>
    <n v="59"/>
    <n v="1531"/>
    <n v="319"/>
    <n v="8401"/>
    <n v="423"/>
    <n v="718"/>
    <n v="174"/>
    <n v="551"/>
    <n v="36"/>
    <n v="21"/>
    <n v="350"/>
    <n v="182"/>
    <n v="50"/>
    <n v="3152"/>
    <n v="12"/>
    <n v="97"/>
    <m/>
    <n v="579"/>
    <n v="977"/>
    <n v="581"/>
    <n v="129"/>
    <n v="29"/>
    <n v="5"/>
    <n v="58"/>
    <n v="10"/>
    <n v="23"/>
    <n v="18853"/>
    <n v="109"/>
    <n v="1334"/>
    <n v="137"/>
    <n v="6"/>
    <n v="2"/>
    <n v="102654"/>
  </r>
  <r>
    <n v="106331168"/>
    <x v="255"/>
    <x v="31"/>
    <s v="39000 BOB HOPE DRIVE"/>
    <s v="RANCHO MIRAGE"/>
    <s v="92270"/>
    <x v="1"/>
    <x v="1"/>
    <s v="District 28"/>
    <s v="District 42"/>
    <s v="BERMUDA DUNES SOUTH/INDIAN WELLS/LA QUINTA WEST/PALM DESERT/RANCHO MIRAGE CENTRAL AND SOUTH"/>
    <s v="Urban"/>
    <s v="NA"/>
    <x v="255"/>
    <n v="19199"/>
    <m/>
    <n v="328"/>
    <m/>
    <m/>
    <m/>
    <n v="9256"/>
    <n v="10271"/>
    <m/>
    <m/>
    <n v="210"/>
    <n v="608"/>
    <n v="790"/>
    <n v="1227"/>
    <n v="2519"/>
    <n v="3816"/>
    <n v="4886"/>
    <n v="5385"/>
    <m/>
    <n v="18"/>
    <n v="68"/>
    <n v="184"/>
    <n v="429"/>
    <n v="3967"/>
    <n v="40"/>
    <n v="344"/>
    <n v="156"/>
    <n v="14407"/>
    <n v="5190"/>
    <n v="14337"/>
    <m/>
    <n v="5232"/>
    <n v="14295"/>
    <m/>
    <m/>
    <n v="19433"/>
    <n v="94"/>
    <m/>
    <n v="343"/>
    <n v="546"/>
    <n v="18606"/>
    <n v="27"/>
    <m/>
    <n v="5"/>
    <m/>
    <m/>
    <m/>
    <m/>
    <n v="208"/>
    <n v="287"/>
    <n v="2"/>
    <n v="421"/>
    <n v="3022"/>
    <n v="546"/>
    <n v="34"/>
    <n v="351"/>
    <n v="20"/>
    <n v="11405"/>
    <n v="3159"/>
    <n v="5"/>
    <n v="67"/>
    <m/>
    <m/>
    <m/>
    <m/>
    <n v="3374"/>
    <n v="11005"/>
    <n v="9"/>
    <n v="4819"/>
    <n v="90"/>
    <n v="116"/>
    <n v="111"/>
    <m/>
    <n v="2"/>
    <n v="1"/>
    <n v="25"/>
    <n v="230"/>
    <n v="1051"/>
    <n v="3688"/>
    <n v="2898"/>
    <n v="22"/>
    <n v="793"/>
    <n v="14"/>
    <n v="1007"/>
    <n v="1568"/>
    <n v="2034"/>
    <n v="196"/>
    <n v="2492"/>
    <n v="497"/>
    <n v="185"/>
    <n v="1537"/>
    <n v="467"/>
    <n v="779"/>
    <n v="42"/>
    <m/>
    <n v="2"/>
    <n v="718"/>
    <n v="2078"/>
    <n v="2278"/>
    <n v="21"/>
    <n v="62"/>
    <n v="867"/>
    <n v="103"/>
    <n v="3032"/>
    <n v="295"/>
    <n v="7329"/>
    <n v="477"/>
    <n v="594"/>
    <n v="385"/>
    <n v="581"/>
    <n v="23"/>
    <n v="2"/>
    <n v="477"/>
    <n v="125"/>
    <n v="33"/>
    <n v="9"/>
    <n v="11"/>
    <n v="19"/>
    <n v="8"/>
    <n v="872"/>
    <n v="1205"/>
    <n v="74"/>
    <n v="15"/>
    <n v="7"/>
    <n v="3"/>
    <n v="29"/>
    <n v="9"/>
    <n v="35"/>
    <n v="15935"/>
    <n v="219"/>
    <n v="1061"/>
    <n v="59"/>
    <n v="4"/>
    <m/>
    <n v="78561"/>
  </r>
  <r>
    <n v="106331194"/>
    <x v="256"/>
    <x v="31"/>
    <s v="1117 EAST DEVONSHIRE"/>
    <s v="HEMET"/>
    <s v="92543"/>
    <x v="4"/>
    <x v="1"/>
    <s v="District 23"/>
    <s v="District 42"/>
    <s v="EAST HEMET/HEMET/VALLE VISTA"/>
    <s v="Urban"/>
    <s v="NA"/>
    <x v="256"/>
    <n v="10311"/>
    <n v="297"/>
    <m/>
    <n v="757"/>
    <m/>
    <n v="3"/>
    <n v="6600"/>
    <n v="4768"/>
    <m/>
    <m/>
    <n v="161"/>
    <n v="1139"/>
    <n v="937"/>
    <n v="747"/>
    <n v="1543"/>
    <n v="1931"/>
    <n v="1724"/>
    <n v="2104"/>
    <m/>
    <n v="1081"/>
    <n v="1"/>
    <n v="210"/>
    <n v="1005"/>
    <n v="3064"/>
    <n v="56"/>
    <m/>
    <n v="6"/>
    <n v="7027"/>
    <n v="4149"/>
    <n v="7219"/>
    <m/>
    <n v="2891"/>
    <n v="7406"/>
    <n v="1071"/>
    <m/>
    <n v="11225"/>
    <n v="143"/>
    <m/>
    <n v="318"/>
    <n v="6"/>
    <n v="9308"/>
    <n v="43"/>
    <n v="55"/>
    <n v="564"/>
    <n v="1072"/>
    <n v="1"/>
    <n v="1"/>
    <m/>
    <n v="605"/>
    <n v="418"/>
    <n v="10"/>
    <n v="388"/>
    <n v="579"/>
    <n v="224"/>
    <n v="8"/>
    <n v="13"/>
    <n v="52"/>
    <n v="7027"/>
    <n v="2022"/>
    <m/>
    <n v="7"/>
    <m/>
    <n v="4"/>
    <n v="11"/>
    <m/>
    <n v="4299"/>
    <n v="5615"/>
    <m/>
    <n v="1323"/>
    <n v="131"/>
    <m/>
    <m/>
    <m/>
    <m/>
    <m/>
    <m/>
    <n v="150"/>
    <n v="291"/>
    <n v="1533"/>
    <n v="1190"/>
    <n v="8"/>
    <n v="489"/>
    <n v="3"/>
    <n v="556"/>
    <n v="1008"/>
    <n v="772"/>
    <n v="844"/>
    <n v="186"/>
    <n v="230"/>
    <n v="137"/>
    <n v="1105"/>
    <n v="158"/>
    <n v="450"/>
    <n v="1177"/>
    <n v="1075"/>
    <n v="6"/>
    <n v="227"/>
    <n v="1055"/>
    <n v="825"/>
    <n v="2"/>
    <n v="165"/>
    <n v="384"/>
    <n v="8"/>
    <n v="461"/>
    <n v="13"/>
    <n v="6148"/>
    <n v="381"/>
    <n v="259"/>
    <n v="115"/>
    <n v="179"/>
    <n v="5"/>
    <m/>
    <n v="26"/>
    <n v="51"/>
    <n v="2"/>
    <n v="1062"/>
    <m/>
    <m/>
    <m/>
    <n v="308"/>
    <n v="511"/>
    <n v="28"/>
    <n v="10"/>
    <n v="8"/>
    <n v="1"/>
    <n v="11"/>
    <n v="7"/>
    <n v="2"/>
    <n v="9964"/>
    <n v="110"/>
    <n v="378"/>
    <n v="30"/>
    <m/>
    <m/>
    <n v="55611"/>
  </r>
  <r>
    <n v="106331216"/>
    <x v="257"/>
    <x v="31"/>
    <s v="47111 MONROE STREET"/>
    <s v="INDIO"/>
    <s v="92201"/>
    <x v="2"/>
    <x v="0"/>
    <s v="District 28"/>
    <s v="District 56"/>
    <s v="ARABIA/COACHELLA/DESERT BEACH/FLOWING WELLS/INDIO SOUTH/LA QUINTA EAST/MECCA/OASIS/THERMAL"/>
    <s v="Urban"/>
    <s v="NA"/>
    <x v="257"/>
    <n v="9140"/>
    <m/>
    <m/>
    <m/>
    <m/>
    <m/>
    <n v="5674"/>
    <n v="3466"/>
    <m/>
    <m/>
    <n v="366"/>
    <n v="1696"/>
    <n v="1080"/>
    <n v="465"/>
    <n v="664"/>
    <n v="807"/>
    <n v="726"/>
    <n v="690"/>
    <m/>
    <n v="2417"/>
    <n v="229"/>
    <n v="48"/>
    <n v="169"/>
    <n v="7005"/>
    <n v="5"/>
    <n v="24"/>
    <n v="20"/>
    <n v="1869"/>
    <n v="5263"/>
    <n v="3877"/>
    <m/>
    <n v="52"/>
    <n v="6870"/>
    <n v="2218"/>
    <m/>
    <n v="8927"/>
    <n v="213"/>
    <m/>
    <n v="17"/>
    <m/>
    <n v="6731"/>
    <m/>
    <n v="2"/>
    <n v="136"/>
    <n v="2216"/>
    <n v="5"/>
    <n v="33"/>
    <m/>
    <n v="290"/>
    <n v="119"/>
    <m/>
    <n v="128"/>
    <n v="479"/>
    <n v="88"/>
    <n v="26"/>
    <n v="2"/>
    <m/>
    <n v="7231"/>
    <n v="751"/>
    <m/>
    <m/>
    <m/>
    <n v="26"/>
    <m/>
    <m/>
    <n v="5531"/>
    <n v="1405"/>
    <n v="95"/>
    <n v="1902"/>
    <n v="148"/>
    <n v="5"/>
    <n v="41"/>
    <n v="2"/>
    <n v="10"/>
    <n v="1"/>
    <n v="5"/>
    <n v="56"/>
    <n v="77"/>
    <n v="604"/>
    <n v="677"/>
    <n v="9"/>
    <n v="282"/>
    <n v="5"/>
    <n v="297"/>
    <n v="503"/>
    <n v="405"/>
    <n v="38"/>
    <n v="254"/>
    <n v="67"/>
    <n v="10"/>
    <n v="627"/>
    <n v="157"/>
    <n v="288"/>
    <n v="2494"/>
    <n v="2218"/>
    <n v="67"/>
    <n v="174"/>
    <n v="860"/>
    <n v="495"/>
    <n v="4"/>
    <n v="109"/>
    <n v="198"/>
    <n v="6"/>
    <n v="365"/>
    <n v="26"/>
    <n v="4240"/>
    <n v="157"/>
    <n v="109"/>
    <n v="70"/>
    <n v="63"/>
    <m/>
    <m/>
    <n v="6"/>
    <n v="15"/>
    <n v="12"/>
    <n v="2231"/>
    <m/>
    <m/>
    <m/>
    <n v="170"/>
    <n v="244"/>
    <n v="23"/>
    <n v="3"/>
    <m/>
    <n v="1"/>
    <n v="1"/>
    <m/>
    <n v="35"/>
    <n v="8266"/>
    <n v="40"/>
    <n v="330"/>
    <n v="25"/>
    <n v="2"/>
    <m/>
    <n v="22972"/>
  </r>
  <r>
    <n v="106331226"/>
    <x v="258"/>
    <x v="31"/>
    <s v="5900 BROCKTON AVENUE"/>
    <s v="RIVERSIDE"/>
    <s v="92506"/>
    <x v="4"/>
    <x v="3"/>
    <s v="District 31"/>
    <s v="District 61"/>
    <s v="CASABLANCA/RIVERSIDE CENTRAL"/>
    <s v="Urban"/>
    <s v="NA"/>
    <x v="258"/>
    <m/>
    <m/>
    <m/>
    <n v="375"/>
    <n v="1495"/>
    <m/>
    <n v="838"/>
    <n v="1032"/>
    <m/>
    <m/>
    <n v="92"/>
    <n v="378"/>
    <n v="333"/>
    <n v="331"/>
    <n v="389"/>
    <n v="265"/>
    <n v="75"/>
    <n v="7"/>
    <m/>
    <m/>
    <m/>
    <n v="21"/>
    <n v="145"/>
    <n v="397"/>
    <n v="19"/>
    <m/>
    <n v="108"/>
    <n v="1180"/>
    <n v="1870"/>
    <m/>
    <m/>
    <m/>
    <n v="1870"/>
    <m/>
    <m/>
    <n v="1870"/>
    <m/>
    <m/>
    <m/>
    <m/>
    <n v="856"/>
    <m/>
    <m/>
    <m/>
    <m/>
    <n v="1014"/>
    <m/>
    <m/>
    <n v="5"/>
    <n v="178"/>
    <m/>
    <m/>
    <m/>
    <m/>
    <n v="15"/>
    <n v="84"/>
    <m/>
    <n v="1563"/>
    <m/>
    <m/>
    <n v="20"/>
    <m/>
    <n v="2"/>
    <n v="3"/>
    <m/>
    <n v="25"/>
    <n v="908"/>
    <n v="15"/>
    <n v="839"/>
    <n v="9"/>
    <n v="2"/>
    <n v="72"/>
    <m/>
    <m/>
    <m/>
    <m/>
    <m/>
    <m/>
    <m/>
    <m/>
    <m/>
    <m/>
    <m/>
    <m/>
    <m/>
    <m/>
    <n v="1869"/>
    <m/>
    <m/>
    <m/>
    <m/>
    <m/>
    <n v="1"/>
    <m/>
    <m/>
    <m/>
    <m/>
    <n v="274"/>
    <m/>
    <m/>
    <m/>
    <m/>
    <m/>
    <m/>
    <m/>
    <n v="1596"/>
    <m/>
    <m/>
    <m/>
    <m/>
    <m/>
    <m/>
    <m/>
    <m/>
    <m/>
    <m/>
    <m/>
    <m/>
    <m/>
    <m/>
    <m/>
    <m/>
    <m/>
    <m/>
    <m/>
    <m/>
    <m/>
    <m/>
    <n v="1593"/>
    <m/>
    <n v="277"/>
    <m/>
    <m/>
    <m/>
    <n v="13173"/>
  </r>
  <r>
    <n v="106331288"/>
    <x v="259"/>
    <x v="31"/>
    <s v="250 NORTH FIRST STREET"/>
    <s v="BLYTHE"/>
    <s v="92225"/>
    <x v="3"/>
    <x v="3"/>
    <s v="District 28"/>
    <s v="District 56"/>
    <s v="BLYTHE"/>
    <s v="Rural"/>
    <s v="Small/Rural"/>
    <x v="259"/>
    <n v="896"/>
    <m/>
    <m/>
    <m/>
    <m/>
    <m/>
    <n v="553"/>
    <n v="343"/>
    <m/>
    <m/>
    <n v="49"/>
    <n v="164"/>
    <n v="70"/>
    <n v="67"/>
    <n v="102"/>
    <n v="98"/>
    <n v="104"/>
    <n v="90"/>
    <m/>
    <n v="148"/>
    <n v="4"/>
    <n v="6"/>
    <n v="87"/>
    <n v="377"/>
    <n v="7"/>
    <n v="34"/>
    <m/>
    <n v="385"/>
    <n v="387"/>
    <n v="509"/>
    <m/>
    <n v="178"/>
    <n v="568"/>
    <n v="148"/>
    <n v="2"/>
    <n v="868"/>
    <n v="28"/>
    <m/>
    <m/>
    <n v="1"/>
    <n v="700"/>
    <m/>
    <m/>
    <n v="1"/>
    <n v="148"/>
    <m/>
    <n v="46"/>
    <m/>
    <n v="47"/>
    <n v="14"/>
    <n v="2"/>
    <n v="10"/>
    <n v="4"/>
    <n v="2"/>
    <m/>
    <m/>
    <n v="3"/>
    <n v="688"/>
    <n v="66"/>
    <m/>
    <n v="10"/>
    <m/>
    <n v="50"/>
    <m/>
    <m/>
    <n v="386"/>
    <n v="227"/>
    <n v="1"/>
    <n v="249"/>
    <n v="9"/>
    <n v="1"/>
    <n v="21"/>
    <n v="1"/>
    <m/>
    <n v="1"/>
    <m/>
    <n v="7"/>
    <n v="19"/>
    <n v="40"/>
    <n v="145"/>
    <n v="1"/>
    <n v="21"/>
    <m/>
    <n v="52"/>
    <n v="30"/>
    <n v="21"/>
    <n v="4"/>
    <n v="10"/>
    <n v="4"/>
    <n v="18"/>
    <n v="89"/>
    <n v="48"/>
    <n v="55"/>
    <n v="184"/>
    <n v="148"/>
    <m/>
    <n v="4"/>
    <n v="168"/>
    <n v="85"/>
    <m/>
    <n v="26"/>
    <n v="41"/>
    <m/>
    <n v="8"/>
    <n v="1"/>
    <n v="365"/>
    <n v="7"/>
    <n v="20"/>
    <n v="1"/>
    <n v="5"/>
    <m/>
    <n v="1"/>
    <m/>
    <n v="6"/>
    <m/>
    <n v="158"/>
    <m/>
    <m/>
    <m/>
    <n v="22"/>
    <n v="9"/>
    <n v="2"/>
    <n v="1"/>
    <m/>
    <m/>
    <n v="2"/>
    <m/>
    <m/>
    <n v="843"/>
    <n v="8"/>
    <n v="9"/>
    <m/>
    <m/>
    <m/>
    <n v="2868"/>
  </r>
  <r>
    <n v="106331293"/>
    <x v="260"/>
    <x v="31"/>
    <s v="3865 JACKSON STREET"/>
    <s v="RIVERSIDE"/>
    <s v="92503"/>
    <x v="1"/>
    <x v="2"/>
    <s v="District 31"/>
    <s v="District 60"/>
    <s v="CASABLANCA/RIVERSIDE CENTRAL"/>
    <s v="Urban"/>
    <s v="NA"/>
    <x v="260"/>
    <n v="10998"/>
    <m/>
    <m/>
    <m/>
    <m/>
    <m/>
    <n v="6986"/>
    <n v="4012"/>
    <m/>
    <m/>
    <n v="242"/>
    <n v="1471"/>
    <n v="1308"/>
    <n v="900"/>
    <n v="1312"/>
    <n v="1395"/>
    <n v="1053"/>
    <n v="900"/>
    <m/>
    <n v="2366"/>
    <n v="51"/>
    <n v="464"/>
    <n v="875"/>
    <n v="5202"/>
    <n v="38"/>
    <n v="135"/>
    <m/>
    <n v="4284"/>
    <n v="6102"/>
    <n v="4896"/>
    <m/>
    <n v="3570"/>
    <n v="5188"/>
    <n v="2234"/>
    <n v="6"/>
    <n v="10953"/>
    <n v="45"/>
    <m/>
    <n v="53"/>
    <n v="59"/>
    <n v="8314"/>
    <n v="33"/>
    <m/>
    <n v="312"/>
    <n v="2226"/>
    <m/>
    <m/>
    <n v="1"/>
    <n v="357"/>
    <n v="232"/>
    <m/>
    <n v="194"/>
    <n v="451"/>
    <n v="92"/>
    <n v="26"/>
    <n v="2"/>
    <n v="4"/>
    <n v="7948"/>
    <n v="1686"/>
    <m/>
    <n v="1"/>
    <m/>
    <n v="5"/>
    <m/>
    <m/>
    <n v="5343"/>
    <n v="2855"/>
    <m/>
    <n v="2415"/>
    <n v="263"/>
    <n v="45"/>
    <n v="71"/>
    <n v="6"/>
    <m/>
    <m/>
    <n v="1"/>
    <n v="118"/>
    <n v="187"/>
    <n v="659"/>
    <n v="1035"/>
    <n v="9"/>
    <n v="575"/>
    <n v="3"/>
    <n v="451"/>
    <n v="760"/>
    <n v="372"/>
    <n v="36"/>
    <n v="743"/>
    <n v="183"/>
    <n v="11"/>
    <n v="645"/>
    <n v="155"/>
    <n v="435"/>
    <n v="2304"/>
    <n v="2226"/>
    <n v="90"/>
    <n v="193"/>
    <n v="2984"/>
    <n v="1161"/>
    <n v="2"/>
    <n v="166"/>
    <n v="233"/>
    <n v="9"/>
    <n v="838"/>
    <n v="44"/>
    <n v="2619"/>
    <n v="233"/>
    <n v="77"/>
    <n v="48"/>
    <n v="102"/>
    <n v="11"/>
    <m/>
    <n v="18"/>
    <n v="22"/>
    <n v="5"/>
    <n v="2195"/>
    <m/>
    <n v="38"/>
    <m/>
    <n v="75"/>
    <n v="157"/>
    <n v="6"/>
    <n v="7"/>
    <n v="4"/>
    <n v="1"/>
    <n v="57"/>
    <n v="5"/>
    <n v="1"/>
    <n v="10556"/>
    <n v="46"/>
    <n v="65"/>
    <n v="17"/>
    <n v="1"/>
    <m/>
    <n v="42040"/>
  </r>
  <r>
    <n v="106331312"/>
    <x v="261"/>
    <x v="31"/>
    <s v="4445 MAGNOLIA AVENUE"/>
    <s v="RIVERSIDE"/>
    <s v="92501"/>
    <x v="5"/>
    <x v="1"/>
    <s v="District 31"/>
    <s v="District 61"/>
    <s v="EASTSIDE/FAIRMONT PARK/RIVERSIDE DOWNTOWN/RUBIDOUX/UNIVERSITY"/>
    <s v="Urban"/>
    <s v="NA"/>
    <x v="261"/>
    <n v="26259"/>
    <m/>
    <m/>
    <m/>
    <m/>
    <m/>
    <n v="15142"/>
    <n v="11094"/>
    <n v="20"/>
    <n v="3"/>
    <n v="543"/>
    <n v="3355"/>
    <n v="2692"/>
    <n v="2105"/>
    <n v="3611"/>
    <n v="3915"/>
    <n v="3093"/>
    <n v="2964"/>
    <m/>
    <n v="3875"/>
    <n v="106"/>
    <n v="487"/>
    <n v="2163"/>
    <n v="11206"/>
    <n v="6"/>
    <n v="4240"/>
    <m/>
    <n v="8157"/>
    <n v="7621"/>
    <n v="18638"/>
    <m/>
    <n v="3455"/>
    <n v="19103"/>
    <n v="3701"/>
    <m/>
    <n v="25755"/>
    <n v="504"/>
    <m/>
    <n v="471"/>
    <n v="3"/>
    <n v="21917"/>
    <n v="48"/>
    <n v="28"/>
    <n v="79"/>
    <n v="3697"/>
    <n v="4"/>
    <n v="12"/>
    <m/>
    <n v="301"/>
    <n v="521"/>
    <n v="8"/>
    <n v="582"/>
    <n v="2165"/>
    <n v="312"/>
    <n v="44"/>
    <n v="157"/>
    <n v="22"/>
    <n v="18719"/>
    <n v="3126"/>
    <n v="46"/>
    <n v="233"/>
    <m/>
    <n v="23"/>
    <m/>
    <m/>
    <n v="10864"/>
    <n v="7675"/>
    <n v="34"/>
    <n v="6212"/>
    <n v="506"/>
    <n v="126"/>
    <n v="730"/>
    <n v="97"/>
    <m/>
    <n v="15"/>
    <n v="14"/>
    <n v="291"/>
    <n v="887"/>
    <n v="3718"/>
    <n v="2904"/>
    <n v="25"/>
    <n v="808"/>
    <n v="11"/>
    <n v="1160"/>
    <n v="1785"/>
    <n v="2483"/>
    <n v="163"/>
    <n v="825"/>
    <n v="414"/>
    <n v="76"/>
    <n v="1304"/>
    <n v="393"/>
    <n v="1245"/>
    <n v="3959"/>
    <n v="3699"/>
    <n v="95"/>
    <n v="1437"/>
    <n v="2278"/>
    <n v="2763"/>
    <n v="15"/>
    <n v="406"/>
    <n v="852"/>
    <n v="95"/>
    <n v="1226"/>
    <n v="268"/>
    <n v="10900"/>
    <n v="559"/>
    <n v="547"/>
    <n v="253"/>
    <n v="684"/>
    <n v="42"/>
    <n v="9"/>
    <n v="188"/>
    <n v="83"/>
    <n v="45"/>
    <n v="3553"/>
    <n v="3"/>
    <n v="52"/>
    <n v="1"/>
    <n v="685"/>
    <n v="987"/>
    <n v="522"/>
    <n v="84"/>
    <n v="18"/>
    <m/>
    <n v="56"/>
    <n v="9"/>
    <n v="13"/>
    <n v="23043"/>
    <n v="202"/>
    <n v="509"/>
    <n v="123"/>
    <n v="8"/>
    <m/>
    <n v="111462"/>
  </r>
  <r>
    <n v="106331326"/>
    <x v="262"/>
    <x v="31"/>
    <s v="600 N. HIGHLAND SPRINGS AVENUE"/>
    <s v="BANNING"/>
    <s v="92220"/>
    <x v="3"/>
    <x v="3"/>
    <s v="District 23"/>
    <s v="District 42"/>
    <s v="BANNING/BEAUMONT/CABIZON/CALIMESA/CHERRY VALLEY"/>
    <s v="Urban"/>
    <s v="Small/Rural"/>
    <x v="262"/>
    <n v="4021"/>
    <m/>
    <m/>
    <m/>
    <m/>
    <m/>
    <n v="2296"/>
    <n v="1725"/>
    <m/>
    <m/>
    <n v="58"/>
    <n v="363"/>
    <n v="292"/>
    <n v="242"/>
    <n v="566"/>
    <n v="682"/>
    <n v="627"/>
    <n v="870"/>
    <m/>
    <n v="321"/>
    <m/>
    <n v="143"/>
    <n v="291"/>
    <n v="1078"/>
    <n v="70"/>
    <n v="2"/>
    <n v="2"/>
    <n v="2435"/>
    <n v="859"/>
    <n v="3162"/>
    <m/>
    <n v="164"/>
    <n v="3548"/>
    <n v="309"/>
    <m/>
    <n v="3783"/>
    <n v="238"/>
    <m/>
    <m/>
    <m/>
    <n v="3557"/>
    <n v="2"/>
    <m/>
    <n v="156"/>
    <n v="305"/>
    <m/>
    <n v="1"/>
    <m/>
    <n v="260"/>
    <n v="136"/>
    <n v="7"/>
    <n v="90"/>
    <n v="773"/>
    <n v="121"/>
    <n v="6"/>
    <n v="2"/>
    <n v="2"/>
    <n v="1958"/>
    <n v="666"/>
    <m/>
    <m/>
    <m/>
    <m/>
    <m/>
    <m/>
    <n v="1353"/>
    <n v="1558"/>
    <n v="133"/>
    <n v="847"/>
    <n v="39"/>
    <n v="16"/>
    <n v="74"/>
    <m/>
    <m/>
    <n v="1"/>
    <n v="3"/>
    <n v="61"/>
    <n v="58"/>
    <n v="620"/>
    <n v="574"/>
    <n v="5"/>
    <n v="200"/>
    <m/>
    <n v="249"/>
    <n v="393"/>
    <n v="137"/>
    <n v="36"/>
    <n v="189"/>
    <n v="48"/>
    <n v="6"/>
    <n v="540"/>
    <n v="101"/>
    <n v="124"/>
    <n v="357"/>
    <n v="308"/>
    <n v="12"/>
    <n v="95"/>
    <n v="529"/>
    <n v="256"/>
    <m/>
    <n v="23"/>
    <n v="149"/>
    <m/>
    <n v="204"/>
    <n v="8"/>
    <n v="2294"/>
    <n v="20"/>
    <n v="49"/>
    <n v="9"/>
    <n v="125"/>
    <n v="8"/>
    <m/>
    <m/>
    <m/>
    <m/>
    <n v="252"/>
    <m/>
    <m/>
    <m/>
    <n v="28"/>
    <n v="91"/>
    <n v="3"/>
    <m/>
    <n v="1"/>
    <m/>
    <n v="16"/>
    <m/>
    <n v="2"/>
    <n v="3657"/>
    <n v="11"/>
    <n v="205"/>
    <n v="7"/>
    <m/>
    <m/>
    <n v="15718"/>
  </r>
  <r>
    <n v="106332172"/>
    <x v="263"/>
    <x v="31"/>
    <s v="2224 MEDICAL CENTER DRIVE"/>
    <s v="PERRIS"/>
    <s v="92571"/>
    <x v="2"/>
    <x v="5"/>
    <s v="District 31"/>
    <s v="District 61"/>
    <s v="CANYON LAKE/PERRIS/QUAIL VALLEY/ROMOLAND/SUN CITY/WINCHESTER"/>
    <s v="Urban"/>
    <s v="NA"/>
    <x v="263"/>
    <n v="326"/>
    <m/>
    <m/>
    <m/>
    <m/>
    <m/>
    <n v="160"/>
    <n v="166"/>
    <m/>
    <m/>
    <n v="1"/>
    <n v="14"/>
    <n v="13"/>
    <n v="31"/>
    <n v="59"/>
    <n v="88"/>
    <n v="67"/>
    <n v="53"/>
    <m/>
    <m/>
    <m/>
    <n v="4"/>
    <n v="37"/>
    <n v="88"/>
    <n v="2"/>
    <n v="9"/>
    <m/>
    <n v="186"/>
    <n v="326"/>
    <m/>
    <m/>
    <n v="326"/>
    <m/>
    <m/>
    <m/>
    <n v="255"/>
    <n v="71"/>
    <m/>
    <n v="322"/>
    <m/>
    <m/>
    <m/>
    <m/>
    <n v="4"/>
    <m/>
    <m/>
    <m/>
    <m/>
    <n v="27"/>
    <n v="13"/>
    <m/>
    <n v="62"/>
    <n v="41"/>
    <n v="7"/>
    <m/>
    <n v="14"/>
    <m/>
    <n v="7"/>
    <n v="155"/>
    <m/>
    <m/>
    <m/>
    <m/>
    <m/>
    <m/>
    <n v="51"/>
    <n v="204"/>
    <m/>
    <n v="68"/>
    <m/>
    <m/>
    <n v="3"/>
    <m/>
    <m/>
    <m/>
    <m/>
    <n v="2"/>
    <n v="5"/>
    <n v="16"/>
    <n v="7"/>
    <m/>
    <n v="5"/>
    <m/>
    <n v="7"/>
    <n v="45"/>
    <n v="22"/>
    <n v="1"/>
    <n v="10"/>
    <n v="1"/>
    <n v="7"/>
    <n v="176"/>
    <n v="20"/>
    <n v="2"/>
    <m/>
    <m/>
    <m/>
    <n v="6"/>
    <n v="137"/>
    <n v="17"/>
    <m/>
    <m/>
    <n v="2"/>
    <m/>
    <n v="12"/>
    <m/>
    <n v="110"/>
    <n v="18"/>
    <n v="7"/>
    <m/>
    <n v="16"/>
    <m/>
    <m/>
    <n v="1"/>
    <m/>
    <m/>
    <m/>
    <m/>
    <m/>
    <m/>
    <n v="55"/>
    <n v="10"/>
    <n v="11"/>
    <n v="1"/>
    <m/>
    <m/>
    <n v="1"/>
    <m/>
    <m/>
    <n v="228"/>
    <n v="7"/>
    <n v="13"/>
    <m/>
    <m/>
    <m/>
    <n v="10427"/>
  </r>
  <r>
    <n v="106334018"/>
    <x v="264"/>
    <x v="31"/>
    <s v="28400 MCCALL BOULEVARD"/>
    <s v="SUN CITY"/>
    <s v="92585"/>
    <x v="4"/>
    <x v="3"/>
    <s v="District 23"/>
    <s v="District 67"/>
    <s v="CANYON LAKE/PERRIS/QUAIL VALLEY/ROMOLAND/SUN CITY/WINCHESTER"/>
    <s v="Urban"/>
    <s v="NA"/>
    <x v="264"/>
    <n v="2683"/>
    <m/>
    <m/>
    <m/>
    <m/>
    <m/>
    <n v="1509"/>
    <n v="1174"/>
    <m/>
    <m/>
    <n v="16"/>
    <n v="91"/>
    <n v="125"/>
    <n v="183"/>
    <n v="369"/>
    <n v="529"/>
    <n v="611"/>
    <n v="759"/>
    <m/>
    <m/>
    <m/>
    <n v="39"/>
    <n v="201"/>
    <n v="615"/>
    <n v="7"/>
    <m/>
    <n v="1"/>
    <n v="1820"/>
    <n v="437"/>
    <n v="2246"/>
    <m/>
    <n v="412"/>
    <n v="2270"/>
    <m/>
    <n v="1"/>
    <n v="2536"/>
    <n v="147"/>
    <m/>
    <n v="156"/>
    <n v="3"/>
    <n v="2464"/>
    <n v="1"/>
    <n v="7"/>
    <n v="28"/>
    <m/>
    <n v="24"/>
    <m/>
    <m/>
    <n v="159"/>
    <n v="107"/>
    <m/>
    <n v="107"/>
    <n v="123"/>
    <n v="77"/>
    <n v="6"/>
    <n v="3"/>
    <n v="20"/>
    <n v="1536"/>
    <n v="536"/>
    <m/>
    <n v="5"/>
    <m/>
    <m/>
    <n v="4"/>
    <m/>
    <n v="643"/>
    <n v="1765"/>
    <m/>
    <n v="261"/>
    <n v="14"/>
    <m/>
    <m/>
    <m/>
    <m/>
    <m/>
    <n v="1"/>
    <n v="61"/>
    <n v="95"/>
    <n v="522"/>
    <n v="524"/>
    <n v="4"/>
    <n v="120"/>
    <m/>
    <n v="202"/>
    <n v="153"/>
    <n v="224"/>
    <n v="22"/>
    <n v="112"/>
    <n v="46"/>
    <n v="5"/>
    <n v="367"/>
    <n v="84"/>
    <n v="139"/>
    <n v="2"/>
    <m/>
    <m/>
    <n v="28"/>
    <n v="183"/>
    <n v="339"/>
    <m/>
    <n v="13"/>
    <n v="77"/>
    <n v="2"/>
    <n v="195"/>
    <n v="4"/>
    <n v="1584"/>
    <n v="41"/>
    <n v="55"/>
    <n v="20"/>
    <n v="131"/>
    <n v="1"/>
    <m/>
    <n v="7"/>
    <n v="2"/>
    <m/>
    <n v="1"/>
    <m/>
    <m/>
    <m/>
    <n v="41"/>
    <n v="174"/>
    <n v="11"/>
    <n v="2"/>
    <n v="1"/>
    <m/>
    <n v="3"/>
    <n v="2"/>
    <n v="1"/>
    <n v="2335"/>
    <n v="16"/>
    <n v="90"/>
    <n v="7"/>
    <m/>
    <m/>
    <n v="10909"/>
  </r>
  <r>
    <n v="106334025"/>
    <x v="265"/>
    <x v="31"/>
    <s v="10800 MAGNOLIA AVENUE"/>
    <s v="RIVERSIDE"/>
    <s v="92505"/>
    <x v="1"/>
    <x v="4"/>
    <s v="District 31"/>
    <s v="District 60"/>
    <s v="ARLINGTON/CORONA EAST/HOME GARDENS/LA SIERRA/RIVERSIDE SOUTHWEST"/>
    <s v="Urban"/>
    <s v="NA"/>
    <x v="265"/>
    <n v="13748"/>
    <m/>
    <m/>
    <m/>
    <m/>
    <m/>
    <n v="8643"/>
    <n v="5103"/>
    <n v="2"/>
    <m/>
    <n v="218"/>
    <n v="1917"/>
    <n v="1942"/>
    <n v="729"/>
    <n v="1175"/>
    <n v="1566"/>
    <n v="1473"/>
    <n v="1122"/>
    <n v="5"/>
    <n v="3451"/>
    <n v="150"/>
    <n v="728"/>
    <n v="1252"/>
    <n v="4700"/>
    <n v="33"/>
    <n v="62"/>
    <n v="370"/>
    <n v="6603"/>
    <n v="9633"/>
    <n v="4115"/>
    <m/>
    <n v="1602"/>
    <n v="8857"/>
    <n v="3289"/>
    <m/>
    <n v="13271"/>
    <n v="476"/>
    <n v="1"/>
    <n v="311"/>
    <n v="80"/>
    <n v="9638"/>
    <n v="56"/>
    <n v="40"/>
    <n v="95"/>
    <n v="3277"/>
    <n v="251"/>
    <m/>
    <m/>
    <n v="255"/>
    <n v="57"/>
    <n v="1"/>
    <n v="220"/>
    <n v="1267"/>
    <n v="171"/>
    <n v="21"/>
    <n v="11"/>
    <n v="2"/>
    <n v="11099"/>
    <n v="619"/>
    <n v="2"/>
    <n v="15"/>
    <n v="2"/>
    <n v="1"/>
    <m/>
    <n v="5"/>
    <n v="1522"/>
    <n v="3607"/>
    <m/>
    <n v="8432"/>
    <n v="168"/>
    <n v="16"/>
    <n v="3"/>
    <m/>
    <m/>
    <m/>
    <n v="13"/>
    <n v="110"/>
    <n v="428"/>
    <n v="1011"/>
    <n v="1104"/>
    <n v="3"/>
    <n v="332"/>
    <n v="3"/>
    <n v="344"/>
    <n v="1335"/>
    <n v="569"/>
    <n v="46"/>
    <n v="525"/>
    <n v="145"/>
    <n v="127"/>
    <n v="585"/>
    <n v="101"/>
    <n v="148"/>
    <n v="3399"/>
    <n v="3279"/>
    <n v="141"/>
    <n v="280"/>
    <n v="3085"/>
    <n v="885"/>
    <n v="6"/>
    <n v="127"/>
    <n v="518"/>
    <n v="39"/>
    <n v="817"/>
    <n v="59"/>
    <n v="2883"/>
    <n v="215"/>
    <n v="185"/>
    <n v="205"/>
    <n v="266"/>
    <n v="12"/>
    <n v="2"/>
    <n v="116"/>
    <n v="835"/>
    <n v="162"/>
    <n v="3027"/>
    <n v="1"/>
    <n v="23"/>
    <m/>
    <n v="438"/>
    <n v="316"/>
    <n v="65"/>
    <n v="3"/>
    <n v="2"/>
    <m/>
    <n v="47"/>
    <n v="9"/>
    <n v="5"/>
    <n v="12346"/>
    <n v="44"/>
    <n v="450"/>
    <n v="23"/>
    <m/>
    <m/>
    <n v="48687"/>
  </r>
  <r>
    <n v="106334048"/>
    <x v="266"/>
    <x v="31"/>
    <s v="27300 IRIS AVENUE"/>
    <s v="MORENO VALLEY"/>
    <s v="92555"/>
    <x v="1"/>
    <x v="3"/>
    <s v="District 31"/>
    <s v="District 61"/>
    <s v="BANNING/BEAUMONT/CABIZON/CALIMESA/CHERRY VALLEY"/>
    <s v="Urban"/>
    <s v="NA"/>
    <x v="266"/>
    <n v="5470"/>
    <m/>
    <m/>
    <m/>
    <m/>
    <m/>
    <n v="3485"/>
    <n v="1985"/>
    <m/>
    <m/>
    <n v="98"/>
    <n v="898"/>
    <n v="649"/>
    <n v="274"/>
    <n v="387"/>
    <n v="618"/>
    <n v="649"/>
    <n v="547"/>
    <n v="2"/>
    <n v="1331"/>
    <n v="17"/>
    <n v="217"/>
    <n v="978"/>
    <n v="2142"/>
    <n v="13"/>
    <n v="43"/>
    <n v="145"/>
    <n v="1932"/>
    <n v="3543"/>
    <n v="1927"/>
    <m/>
    <n v="668"/>
    <n v="3461"/>
    <n v="1332"/>
    <n v="9"/>
    <n v="5237"/>
    <n v="233"/>
    <m/>
    <n v="254"/>
    <n v="36"/>
    <n v="3480"/>
    <n v="81"/>
    <n v="4"/>
    <n v="12"/>
    <n v="1329"/>
    <n v="274"/>
    <m/>
    <m/>
    <n v="251"/>
    <n v="28"/>
    <m/>
    <n v="98"/>
    <n v="518"/>
    <n v="90"/>
    <n v="8"/>
    <n v="5"/>
    <n v="1"/>
    <n v="4217"/>
    <n v="232"/>
    <n v="11"/>
    <n v="11"/>
    <m/>
    <m/>
    <m/>
    <m/>
    <n v="782"/>
    <n v="1575"/>
    <m/>
    <n v="2996"/>
    <n v="112"/>
    <n v="2"/>
    <n v="3"/>
    <m/>
    <m/>
    <m/>
    <n v="1"/>
    <n v="44"/>
    <n v="52"/>
    <n v="561"/>
    <n v="436"/>
    <n v="1"/>
    <n v="122"/>
    <m/>
    <n v="116"/>
    <n v="575"/>
    <n v="154"/>
    <n v="19"/>
    <n v="150"/>
    <n v="78"/>
    <n v="9"/>
    <n v="317"/>
    <n v="45"/>
    <n v="51"/>
    <n v="1407"/>
    <n v="1332"/>
    <m/>
    <n v="109"/>
    <n v="1449"/>
    <n v="268"/>
    <n v="1"/>
    <n v="35"/>
    <n v="117"/>
    <n v="8"/>
    <n v="196"/>
    <n v="18"/>
    <n v="1429"/>
    <n v="77"/>
    <n v="61"/>
    <n v="24"/>
    <n v="35"/>
    <m/>
    <m/>
    <n v="75"/>
    <n v="288"/>
    <n v="21"/>
    <n v="1252"/>
    <m/>
    <n v="7"/>
    <m/>
    <n v="115"/>
    <n v="111"/>
    <n v="17"/>
    <n v="2"/>
    <n v="1"/>
    <m/>
    <n v="6"/>
    <n v="1"/>
    <n v="3"/>
    <n v="5034"/>
    <n v="26"/>
    <n v="148"/>
    <n v="6"/>
    <m/>
    <m/>
    <n v="14343"/>
  </r>
  <r>
    <n v="106334068"/>
    <x v="267"/>
    <x v="31"/>
    <s v="25500 MEDICAL CENTER DRIVE"/>
    <s v="MURRIETA"/>
    <s v="92562"/>
    <x v="2"/>
    <x v="0"/>
    <s v="District 28"/>
    <s v="District 67"/>
    <s v="LAKE ELSINORE/MURRIETA WEST/SEDCO HILLS/WILDOMAR"/>
    <s v="Urban"/>
    <s v="NA"/>
    <x v="267"/>
    <n v="19477"/>
    <m/>
    <m/>
    <m/>
    <m/>
    <m/>
    <n v="12101"/>
    <n v="7376"/>
    <m/>
    <m/>
    <n v="355"/>
    <n v="2843"/>
    <n v="2645"/>
    <n v="1466"/>
    <n v="2151"/>
    <n v="2309"/>
    <n v="1996"/>
    <n v="2119"/>
    <m/>
    <n v="3593"/>
    <m/>
    <n v="793"/>
    <n v="1097"/>
    <n v="4926"/>
    <n v="79"/>
    <n v="1136"/>
    <n v="122"/>
    <n v="11324"/>
    <n v="7109"/>
    <n v="12368"/>
    <m/>
    <n v="1893"/>
    <n v="14028"/>
    <n v="3556"/>
    <m/>
    <n v="19427"/>
    <n v="50"/>
    <m/>
    <n v="50"/>
    <n v="276"/>
    <n v="15486"/>
    <n v="1"/>
    <n v="22"/>
    <n v="69"/>
    <n v="3536"/>
    <n v="37"/>
    <m/>
    <m/>
    <n v="734"/>
    <n v="355"/>
    <n v="364"/>
    <n v="263"/>
    <n v="2286"/>
    <n v="290"/>
    <n v="73"/>
    <n v="142"/>
    <m/>
    <n v="13623"/>
    <n v="1307"/>
    <m/>
    <n v="35"/>
    <m/>
    <n v="5"/>
    <m/>
    <m/>
    <n v="6566"/>
    <n v="5731"/>
    <m/>
    <n v="5929"/>
    <n v="433"/>
    <n v="69"/>
    <n v="729"/>
    <n v="20"/>
    <m/>
    <m/>
    <n v="11"/>
    <n v="149"/>
    <n v="444"/>
    <n v="1603"/>
    <n v="2062"/>
    <n v="26"/>
    <n v="982"/>
    <n v="7"/>
    <n v="794"/>
    <n v="819"/>
    <n v="1913"/>
    <n v="168"/>
    <n v="986"/>
    <n v="313"/>
    <n v="56"/>
    <n v="1059"/>
    <n v="242"/>
    <n v="520"/>
    <n v="3734"/>
    <n v="3556"/>
    <n v="33"/>
    <n v="240"/>
    <n v="1802"/>
    <n v="1921"/>
    <n v="5"/>
    <n v="178"/>
    <n v="423"/>
    <n v="28"/>
    <n v="1391"/>
    <n v="209"/>
    <n v="7032"/>
    <n v="335"/>
    <n v="339"/>
    <n v="143"/>
    <n v="206"/>
    <n v="24"/>
    <n v="4"/>
    <n v="1599"/>
    <n v="166"/>
    <n v="19"/>
    <n v="3404"/>
    <m/>
    <n v="9"/>
    <m/>
    <n v="408"/>
    <n v="1067"/>
    <n v="620"/>
    <n v="61"/>
    <n v="15"/>
    <n v="1"/>
    <n v="40"/>
    <n v="6"/>
    <n v="5"/>
    <n v="16639"/>
    <n v="40"/>
    <n v="498"/>
    <n v="74"/>
    <n v="2"/>
    <n v="1"/>
    <n v="64877"/>
  </r>
  <r>
    <n v="106334457"/>
    <x v="268"/>
    <x v="31"/>
    <s v="47-915 OASIS STREET"/>
    <s v="INDIO"/>
    <s v="92201"/>
    <x v="2"/>
    <x v="5"/>
    <s v="District 28"/>
    <s v="District 56"/>
    <s v="ARABIA/COACHELLA/DESERT BEACH/FLOWING WELLS/INDIO SOUTH/LA QUINTA EAST/MECCA/OASIS/THERMAL"/>
    <s v="Urban"/>
    <s v="NA"/>
    <x v="268"/>
    <m/>
    <m/>
    <m/>
    <m/>
    <n v="606"/>
    <m/>
    <n v="245"/>
    <n v="361"/>
    <m/>
    <m/>
    <n v="20"/>
    <n v="180"/>
    <n v="125"/>
    <n v="134"/>
    <n v="127"/>
    <n v="20"/>
    <m/>
    <m/>
    <m/>
    <m/>
    <m/>
    <m/>
    <n v="57"/>
    <n v="238"/>
    <n v="4"/>
    <n v="13"/>
    <n v="25"/>
    <n v="269"/>
    <n v="606"/>
    <m/>
    <m/>
    <m/>
    <n v="606"/>
    <m/>
    <m/>
    <n v="606"/>
    <m/>
    <m/>
    <m/>
    <m/>
    <n v="603"/>
    <n v="1"/>
    <m/>
    <n v="1"/>
    <m/>
    <n v="1"/>
    <m/>
    <m/>
    <n v="5"/>
    <n v="7"/>
    <m/>
    <n v="1"/>
    <m/>
    <m/>
    <n v="3"/>
    <m/>
    <n v="3"/>
    <n v="370"/>
    <m/>
    <m/>
    <n v="215"/>
    <m/>
    <n v="2"/>
    <m/>
    <m/>
    <n v="448"/>
    <n v="10"/>
    <n v="67"/>
    <n v="35"/>
    <n v="41"/>
    <m/>
    <m/>
    <m/>
    <n v="3"/>
    <n v="2"/>
    <m/>
    <m/>
    <m/>
    <m/>
    <m/>
    <m/>
    <m/>
    <m/>
    <m/>
    <m/>
    <m/>
    <n v="604"/>
    <m/>
    <m/>
    <n v="1"/>
    <m/>
    <m/>
    <n v="1"/>
    <m/>
    <m/>
    <m/>
    <m/>
    <m/>
    <m/>
    <m/>
    <m/>
    <m/>
    <m/>
    <m/>
    <m/>
    <n v="606"/>
    <m/>
    <m/>
    <m/>
    <m/>
    <m/>
    <m/>
    <m/>
    <m/>
    <m/>
    <m/>
    <m/>
    <m/>
    <m/>
    <m/>
    <m/>
    <m/>
    <m/>
    <m/>
    <m/>
    <m/>
    <m/>
    <m/>
    <n v="606"/>
    <m/>
    <m/>
    <m/>
    <m/>
    <m/>
    <n v="5736"/>
  </r>
  <r>
    <n v="106334487"/>
    <x v="269"/>
    <x v="31"/>
    <s v="26520 CACTUS AVENUE"/>
    <s v="MORENO VALLEY"/>
    <s v="92555"/>
    <x v="0"/>
    <x v="1"/>
    <s v="District 31"/>
    <s v="District 61"/>
    <s v="BANNING/BEAUMONT/CABIZON/CALIMESA/CHERRY VALLEY"/>
    <s v="Urban"/>
    <s v="Teaching"/>
    <x v="269"/>
    <n v="15843"/>
    <m/>
    <m/>
    <m/>
    <n v="3160"/>
    <m/>
    <n v="9524"/>
    <n v="9479"/>
    <m/>
    <m/>
    <n v="1507"/>
    <n v="3014"/>
    <n v="2731"/>
    <n v="2181"/>
    <n v="2791"/>
    <n v="2052"/>
    <n v="1189"/>
    <n v="1042"/>
    <m/>
    <n v="1833"/>
    <n v="663"/>
    <n v="468"/>
    <n v="3293"/>
    <n v="9516"/>
    <n v="39"/>
    <n v="283"/>
    <n v="100"/>
    <n v="5304"/>
    <n v="7914"/>
    <n v="11089"/>
    <m/>
    <n v="1225"/>
    <n v="16283"/>
    <n v="1487"/>
    <n v="8"/>
    <n v="18340"/>
    <n v="663"/>
    <m/>
    <n v="170"/>
    <n v="172"/>
    <n v="14739"/>
    <n v="35"/>
    <n v="147"/>
    <n v="168"/>
    <n v="1434"/>
    <n v="756"/>
    <n v="1382"/>
    <m/>
    <n v="516"/>
    <n v="375"/>
    <n v="23"/>
    <n v="285"/>
    <n v="883"/>
    <n v="40"/>
    <n v="206"/>
    <n v="43"/>
    <n v="16"/>
    <n v="13957"/>
    <n v="1131"/>
    <n v="3"/>
    <n v="29"/>
    <n v="1"/>
    <n v="1495"/>
    <m/>
    <m/>
    <n v="11263"/>
    <n v="3908"/>
    <m/>
    <n v="1131"/>
    <n v="766"/>
    <n v="47"/>
    <n v="1779"/>
    <n v="34"/>
    <n v="75"/>
    <m/>
    <n v="25"/>
    <n v="217"/>
    <n v="409"/>
    <n v="1600"/>
    <n v="1585"/>
    <n v="22"/>
    <n v="737"/>
    <n v="52"/>
    <n v="650"/>
    <n v="1196"/>
    <n v="1993"/>
    <n v="3964"/>
    <n v="577"/>
    <n v="764"/>
    <n v="129"/>
    <n v="1090"/>
    <n v="328"/>
    <n v="325"/>
    <n v="1746"/>
    <n v="1445"/>
    <n v="149"/>
    <n v="132"/>
    <n v="5007"/>
    <n v="1054"/>
    <n v="6"/>
    <n v="136"/>
    <n v="479"/>
    <n v="53"/>
    <n v="1062"/>
    <n v="226"/>
    <n v="6504"/>
    <n v="206"/>
    <n v="458"/>
    <n v="225"/>
    <n v="247"/>
    <n v="24"/>
    <n v="45"/>
    <n v="1611"/>
    <n v="31"/>
    <n v="44"/>
    <n v="1398"/>
    <n v="1"/>
    <n v="54"/>
    <m/>
    <n v="411"/>
    <n v="729"/>
    <n v="608"/>
    <n v="227"/>
    <n v="147"/>
    <n v="32"/>
    <n v="50"/>
    <n v="3"/>
    <n v="12"/>
    <n v="15083"/>
    <n v="177"/>
    <n v="1361"/>
    <n v="138"/>
    <n v="16"/>
    <n v="9"/>
    <n v="108281"/>
  </r>
  <r>
    <n v="106334564"/>
    <x v="270"/>
    <x v="31"/>
    <s v="31700 TEMECULA PKWY"/>
    <s v="TEMECULA"/>
    <s v="92592"/>
    <x v="2"/>
    <x v="0"/>
    <s v="District 28"/>
    <s v="District 75"/>
    <s v="TEMECULA SOUTH"/>
    <s v="Urban"/>
    <s v="NA"/>
    <x v="270"/>
    <n v="7469"/>
    <m/>
    <m/>
    <m/>
    <m/>
    <m/>
    <n v="3755"/>
    <n v="3714"/>
    <m/>
    <m/>
    <n v="58"/>
    <n v="309"/>
    <n v="408"/>
    <n v="703"/>
    <n v="1304"/>
    <n v="1540"/>
    <n v="1545"/>
    <n v="1602"/>
    <m/>
    <m/>
    <m/>
    <n v="346"/>
    <n v="354"/>
    <n v="977"/>
    <n v="51"/>
    <n v="366"/>
    <n v="15"/>
    <n v="5360"/>
    <n v="1051"/>
    <n v="6418"/>
    <m/>
    <n v="862"/>
    <n v="6605"/>
    <m/>
    <n v="2"/>
    <n v="7424"/>
    <n v="45"/>
    <m/>
    <n v="242"/>
    <n v="4"/>
    <n v="7129"/>
    <n v="3"/>
    <n v="12"/>
    <n v="25"/>
    <m/>
    <n v="54"/>
    <m/>
    <m/>
    <n v="335"/>
    <n v="144"/>
    <n v="2"/>
    <n v="141"/>
    <n v="1567"/>
    <n v="186"/>
    <n v="35"/>
    <n v="48"/>
    <m/>
    <n v="4131"/>
    <n v="860"/>
    <m/>
    <n v="17"/>
    <m/>
    <n v="3"/>
    <m/>
    <m/>
    <n v="1386"/>
    <n v="4191"/>
    <m/>
    <n v="1531"/>
    <n v="144"/>
    <n v="22"/>
    <n v="186"/>
    <n v="9"/>
    <m/>
    <m/>
    <n v="7"/>
    <n v="116"/>
    <n v="177"/>
    <n v="2282"/>
    <n v="1135"/>
    <n v="11"/>
    <n v="270"/>
    <n v="6"/>
    <n v="425"/>
    <n v="574"/>
    <n v="528"/>
    <n v="105"/>
    <n v="453"/>
    <n v="203"/>
    <n v="10"/>
    <n v="612"/>
    <n v="152"/>
    <n v="389"/>
    <n v="14"/>
    <m/>
    <m/>
    <n v="565"/>
    <n v="1232"/>
    <n v="787"/>
    <n v="3"/>
    <n v="3"/>
    <n v="217"/>
    <n v="21"/>
    <n v="532"/>
    <n v="72"/>
    <n v="2259"/>
    <n v="247"/>
    <n v="175"/>
    <n v="55"/>
    <n v="108"/>
    <n v="3"/>
    <n v="1"/>
    <n v="1173"/>
    <n v="5"/>
    <n v="6"/>
    <n v="1"/>
    <m/>
    <n v="4"/>
    <m/>
    <n v="270"/>
    <n v="418"/>
    <n v="34"/>
    <n v="3"/>
    <n v="1"/>
    <n v="3"/>
    <n v="33"/>
    <n v="3"/>
    <n v="6"/>
    <n v="6419"/>
    <n v="26"/>
    <n v="226"/>
    <n v="26"/>
    <m/>
    <n v="1"/>
    <n v="28846"/>
  </r>
  <r>
    <n v="106334589"/>
    <x v="271"/>
    <x v="31"/>
    <s v="28062 BAXTER ROAD"/>
    <s v="MURRIETA"/>
    <s v="92563"/>
    <x v="1"/>
    <x v="0"/>
    <s v="District 28"/>
    <s v="District 67"/>
    <s v="FRENCH VALLEY/MURRIETA EAST/TEMECULA/WINCHESTER"/>
    <s v="Urban"/>
    <s v="NA"/>
    <x v="271"/>
    <n v="8844"/>
    <m/>
    <m/>
    <m/>
    <m/>
    <m/>
    <n v="4903"/>
    <n v="3941"/>
    <m/>
    <m/>
    <n v="67"/>
    <n v="698"/>
    <n v="759"/>
    <n v="573"/>
    <n v="1123"/>
    <n v="1569"/>
    <n v="1625"/>
    <n v="1488"/>
    <m/>
    <n v="941"/>
    <n v="1"/>
    <n v="391"/>
    <n v="474"/>
    <n v="1823"/>
    <n v="30"/>
    <n v="71"/>
    <m/>
    <n v="6055"/>
    <n v="3154"/>
    <n v="5690"/>
    <m/>
    <n v="1376"/>
    <n v="6527"/>
    <n v="941"/>
    <m/>
    <n v="7527"/>
    <n v="1317"/>
    <m/>
    <n v="69"/>
    <n v="89"/>
    <n v="7660"/>
    <n v="39"/>
    <n v="11"/>
    <n v="21"/>
    <n v="937"/>
    <n v="18"/>
    <m/>
    <m/>
    <n v="324"/>
    <n v="76"/>
    <n v="36"/>
    <n v="177"/>
    <n v="1200"/>
    <n v="165"/>
    <n v="3"/>
    <n v="44"/>
    <n v="11"/>
    <n v="5838"/>
    <n v="958"/>
    <m/>
    <m/>
    <n v="11"/>
    <n v="1"/>
    <m/>
    <m/>
    <n v="1568"/>
    <n v="4328"/>
    <n v="1"/>
    <n v="2602"/>
    <n v="50"/>
    <n v="17"/>
    <n v="278"/>
    <m/>
    <m/>
    <m/>
    <n v="7"/>
    <n v="76"/>
    <n v="325"/>
    <n v="1702"/>
    <n v="1099"/>
    <n v="6"/>
    <n v="356"/>
    <n v="2"/>
    <n v="315"/>
    <n v="450"/>
    <n v="465"/>
    <n v="21"/>
    <n v="637"/>
    <n v="195"/>
    <n v="41"/>
    <n v="600"/>
    <n v="149"/>
    <n v="481"/>
    <n v="975"/>
    <n v="942"/>
    <m/>
    <n v="634"/>
    <n v="1327"/>
    <n v="732"/>
    <n v="2"/>
    <n v="33"/>
    <n v="401"/>
    <n v="18"/>
    <n v="714"/>
    <n v="169"/>
    <n v="2987"/>
    <n v="192"/>
    <n v="214"/>
    <n v="129"/>
    <n v="240"/>
    <n v="12"/>
    <n v="1"/>
    <n v="66"/>
    <n v="46"/>
    <n v="19"/>
    <n v="906"/>
    <n v="1"/>
    <n v="1"/>
    <m/>
    <n v="422"/>
    <n v="254"/>
    <n v="24"/>
    <n v="3"/>
    <n v="1"/>
    <m/>
    <n v="13"/>
    <m/>
    <n v="5"/>
    <n v="7755"/>
    <n v="60"/>
    <n v="289"/>
    <n v="17"/>
    <n v="1"/>
    <m/>
    <n v="33519"/>
  </r>
  <r>
    <n v="106340913"/>
    <x v="272"/>
    <x v="32"/>
    <s v="2025 MORSE AVENUE"/>
    <s v="SACRAMENTO"/>
    <s v="95825"/>
    <x v="1"/>
    <x v="4"/>
    <s v="District 6"/>
    <s v="District 8"/>
    <s v="ARCADE/ARDEN/TOWN AND COUNTRY VILLAGE"/>
    <s v="Urban"/>
    <s v="NA"/>
    <x v="272"/>
    <n v="11005"/>
    <m/>
    <m/>
    <m/>
    <m/>
    <m/>
    <n v="5760"/>
    <n v="5245"/>
    <m/>
    <m/>
    <n v="63"/>
    <n v="402"/>
    <n v="626"/>
    <n v="995"/>
    <n v="2022"/>
    <n v="2658"/>
    <n v="2210"/>
    <n v="2029"/>
    <m/>
    <m/>
    <m/>
    <n v="790"/>
    <n v="1295"/>
    <n v="1230"/>
    <n v="61"/>
    <n v="109"/>
    <n v="46"/>
    <n v="7474"/>
    <n v="4175"/>
    <n v="6830"/>
    <m/>
    <n v="2882"/>
    <n v="8122"/>
    <m/>
    <n v="1"/>
    <n v="9638"/>
    <n v="1367"/>
    <m/>
    <n v="339"/>
    <m/>
    <n v="9656"/>
    <n v="73"/>
    <n v="45"/>
    <n v="171"/>
    <m/>
    <n v="719"/>
    <n v="2"/>
    <m/>
    <n v="271"/>
    <n v="151"/>
    <m/>
    <n v="420"/>
    <n v="1757"/>
    <n v="298"/>
    <n v="22"/>
    <n v="88"/>
    <n v="16"/>
    <n v="6515"/>
    <n v="1411"/>
    <n v="1"/>
    <n v="49"/>
    <m/>
    <n v="5"/>
    <m/>
    <n v="1"/>
    <n v="1404"/>
    <n v="6158"/>
    <m/>
    <n v="3236"/>
    <n v="155"/>
    <n v="32"/>
    <n v="20"/>
    <m/>
    <m/>
    <m/>
    <n v="28"/>
    <n v="98"/>
    <n v="887"/>
    <n v="1815"/>
    <n v="1262"/>
    <n v="8"/>
    <n v="341"/>
    <n v="2"/>
    <n v="332"/>
    <n v="1711"/>
    <n v="1089"/>
    <n v="92"/>
    <n v="1776"/>
    <n v="373"/>
    <n v="95"/>
    <n v="646"/>
    <n v="165"/>
    <n v="271"/>
    <n v="14"/>
    <m/>
    <m/>
    <n v="155"/>
    <n v="1508"/>
    <n v="1236"/>
    <n v="12"/>
    <n v="225"/>
    <n v="405"/>
    <n v="39"/>
    <n v="2072"/>
    <n v="672"/>
    <n v="3193"/>
    <n v="219"/>
    <n v="364"/>
    <n v="244"/>
    <n v="385"/>
    <n v="50"/>
    <n v="3"/>
    <n v="154"/>
    <n v="7"/>
    <n v="40"/>
    <n v="6"/>
    <m/>
    <n v="16"/>
    <m/>
    <n v="400"/>
    <n v="585"/>
    <n v="79"/>
    <n v="24"/>
    <n v="5"/>
    <m/>
    <n v="131"/>
    <n v="45"/>
    <n v="11"/>
    <n v="8825"/>
    <n v="264"/>
    <n v="587"/>
    <n v="40"/>
    <n v="9"/>
    <m/>
    <n v="45835"/>
  </r>
  <r>
    <n v="106340947"/>
    <x v="273"/>
    <x v="32"/>
    <s v="4001 J STREET"/>
    <s v="SACRAMENTO"/>
    <s v="95819"/>
    <x v="1"/>
    <x v="1"/>
    <s v="District 6"/>
    <s v="District 7"/>
    <s v="GREENHAVEN/LAND PARK/MIDTOWN/POCKET/RIVERSIDE/SUTTERVILLE"/>
    <s v="Urban"/>
    <s v="NA"/>
    <x v="273"/>
    <n v="15136"/>
    <m/>
    <n v="465"/>
    <m/>
    <m/>
    <m/>
    <n v="8128"/>
    <n v="7466"/>
    <n v="7"/>
    <m/>
    <n v="117"/>
    <n v="963"/>
    <n v="1082"/>
    <n v="1287"/>
    <n v="2785"/>
    <n v="3420"/>
    <n v="2540"/>
    <n v="2431"/>
    <m/>
    <n v="976"/>
    <m/>
    <n v="1901"/>
    <n v="2105"/>
    <n v="2190"/>
    <n v="34"/>
    <n v="264"/>
    <n v="204"/>
    <n v="8903"/>
    <n v="8094"/>
    <n v="7507"/>
    <m/>
    <n v="4742"/>
    <n v="9883"/>
    <n v="976"/>
    <m/>
    <n v="14391"/>
    <n v="1210"/>
    <m/>
    <n v="1831"/>
    <n v="22"/>
    <n v="11528"/>
    <n v="300"/>
    <n v="361"/>
    <n v="63"/>
    <n v="972"/>
    <n v="522"/>
    <n v="2"/>
    <m/>
    <n v="307"/>
    <n v="127"/>
    <m/>
    <n v="341"/>
    <n v="2566"/>
    <n v="171"/>
    <n v="23"/>
    <n v="124"/>
    <n v="113"/>
    <n v="10218"/>
    <n v="1597"/>
    <m/>
    <n v="3"/>
    <m/>
    <n v="11"/>
    <m/>
    <m/>
    <n v="4504"/>
    <n v="7535"/>
    <n v="4"/>
    <n v="3207"/>
    <n v="75"/>
    <n v="136"/>
    <n v="138"/>
    <m/>
    <m/>
    <n v="2"/>
    <n v="79"/>
    <n v="118"/>
    <n v="633"/>
    <n v="4410"/>
    <n v="1155"/>
    <n v="8"/>
    <n v="421"/>
    <n v="7"/>
    <n v="525"/>
    <n v="1265"/>
    <n v="997"/>
    <n v="121"/>
    <n v="1404"/>
    <n v="332"/>
    <n v="588"/>
    <n v="825"/>
    <n v="272"/>
    <n v="378"/>
    <n v="1087"/>
    <n v="975"/>
    <n v="1"/>
    <n v="2468"/>
    <n v="2658"/>
    <n v="947"/>
    <n v="2"/>
    <n v="254"/>
    <n v="461"/>
    <n v="55"/>
    <n v="1595"/>
    <n v="280"/>
    <n v="4468"/>
    <n v="164"/>
    <n v="478"/>
    <n v="175"/>
    <n v="358"/>
    <n v="42"/>
    <n v="4"/>
    <n v="167"/>
    <n v="20"/>
    <n v="14"/>
    <n v="982"/>
    <n v="1"/>
    <m/>
    <n v="8"/>
    <n v="882"/>
    <n v="460"/>
    <n v="57"/>
    <n v="13"/>
    <n v="5"/>
    <m/>
    <n v="120"/>
    <n v="1"/>
    <n v="11"/>
    <n v="13176"/>
    <n v="101"/>
    <n v="724"/>
    <n v="45"/>
    <n v="6"/>
    <m/>
    <n v="68628"/>
  </r>
  <r>
    <n v="106340950"/>
    <x v="274"/>
    <x v="32"/>
    <s v="6501 COYLE AVENUE"/>
    <s v="CARMICHAEL"/>
    <s v="95608"/>
    <x v="1"/>
    <x v="1"/>
    <s v="District 4"/>
    <s v="District 8"/>
    <s v="CARMICHAEL/FAIR OAKS/GOLD RIVER"/>
    <s v="Urban"/>
    <s v="NA"/>
    <x v="274"/>
    <n v="21221"/>
    <m/>
    <m/>
    <m/>
    <m/>
    <m/>
    <n v="11788"/>
    <n v="9432"/>
    <n v="1"/>
    <m/>
    <n v="318"/>
    <n v="1958"/>
    <n v="2002"/>
    <n v="1826"/>
    <n v="3351"/>
    <n v="3508"/>
    <n v="2685"/>
    <n v="3065"/>
    <m/>
    <n v="2262"/>
    <n v="246"/>
    <n v="1323"/>
    <n v="1841"/>
    <n v="2187"/>
    <n v="39"/>
    <n v="304"/>
    <n v="270"/>
    <n v="15257"/>
    <n v="7876"/>
    <n v="13345"/>
    <m/>
    <n v="2892"/>
    <n v="16329"/>
    <n v="1999"/>
    <n v="1"/>
    <n v="19091"/>
    <n v="2130"/>
    <m/>
    <n v="750"/>
    <n v="9"/>
    <n v="16761"/>
    <n v="205"/>
    <n v="792"/>
    <n v="112"/>
    <n v="1943"/>
    <n v="647"/>
    <n v="2"/>
    <m/>
    <n v="536"/>
    <n v="391"/>
    <m/>
    <n v="778"/>
    <n v="2496"/>
    <n v="357"/>
    <n v="128"/>
    <n v="227"/>
    <n v="190"/>
    <n v="13588"/>
    <n v="2507"/>
    <m/>
    <n v="9"/>
    <m/>
    <n v="14"/>
    <m/>
    <m/>
    <n v="8163"/>
    <n v="8731"/>
    <n v="1"/>
    <n v="3712"/>
    <n v="151"/>
    <n v="60"/>
    <n v="402"/>
    <m/>
    <m/>
    <n v="1"/>
    <n v="15"/>
    <n v="161"/>
    <n v="921"/>
    <n v="3520"/>
    <n v="1699"/>
    <n v="16"/>
    <n v="931"/>
    <n v="20"/>
    <n v="851"/>
    <n v="2069"/>
    <n v="2207"/>
    <n v="289"/>
    <n v="834"/>
    <n v="521"/>
    <n v="96"/>
    <n v="1811"/>
    <n v="499"/>
    <n v="505"/>
    <n v="2136"/>
    <n v="1947"/>
    <n v="173"/>
    <n v="680"/>
    <n v="3373"/>
    <n v="1548"/>
    <n v="7"/>
    <n v="339"/>
    <n v="622"/>
    <n v="75"/>
    <n v="1470"/>
    <n v="305"/>
    <n v="8283"/>
    <n v="704"/>
    <n v="557"/>
    <n v="233"/>
    <n v="783"/>
    <n v="15"/>
    <n v="18"/>
    <n v="190"/>
    <n v="59"/>
    <n v="34"/>
    <n v="1906"/>
    <n v="19"/>
    <m/>
    <n v="1"/>
    <n v="706"/>
    <n v="944"/>
    <n v="463"/>
    <n v="153"/>
    <n v="23"/>
    <n v="2"/>
    <n v="103"/>
    <n v="7"/>
    <n v="15"/>
    <n v="17455"/>
    <n v="101"/>
    <n v="1133"/>
    <n v="109"/>
    <n v="7"/>
    <m/>
    <n v="103108"/>
  </r>
  <r>
    <n v="106340951"/>
    <x v="275"/>
    <x v="32"/>
    <s v="7500 HOSPITAL DRIVE"/>
    <s v="SACRAMENTO"/>
    <s v="95823"/>
    <x v="1"/>
    <x v="1"/>
    <s v="District 6"/>
    <s v="District 9"/>
    <s v="ELK GROVE/LAGUNA/LAGUNA WEST/LAKESIDE"/>
    <s v="Urban"/>
    <s v="NA"/>
    <x v="275"/>
    <n v="11602"/>
    <n v="638"/>
    <m/>
    <m/>
    <m/>
    <m/>
    <n v="7546"/>
    <n v="4694"/>
    <m/>
    <m/>
    <n v="162"/>
    <n v="1326"/>
    <n v="1323"/>
    <n v="994"/>
    <n v="1710"/>
    <n v="1965"/>
    <n v="1483"/>
    <n v="1460"/>
    <m/>
    <n v="1817"/>
    <m/>
    <n v="2488"/>
    <n v="2211"/>
    <n v="2511"/>
    <n v="35"/>
    <n v="422"/>
    <n v="55"/>
    <n v="4518"/>
    <n v="5640"/>
    <n v="6600"/>
    <m/>
    <n v="2456"/>
    <n v="8023"/>
    <n v="1760"/>
    <n v="1"/>
    <n v="11316"/>
    <n v="924"/>
    <m/>
    <n v="656"/>
    <n v="4"/>
    <n v="9249"/>
    <n v="17"/>
    <n v="362"/>
    <n v="123"/>
    <n v="1745"/>
    <n v="76"/>
    <n v="8"/>
    <m/>
    <n v="158"/>
    <n v="124"/>
    <n v="386"/>
    <n v="296"/>
    <n v="1757"/>
    <n v="100"/>
    <n v="44"/>
    <n v="34"/>
    <n v="126"/>
    <n v="8135"/>
    <n v="1068"/>
    <m/>
    <n v="4"/>
    <m/>
    <n v="8"/>
    <m/>
    <m/>
    <n v="5552"/>
    <n v="4268"/>
    <n v="1"/>
    <n v="2148"/>
    <n v="82"/>
    <n v="52"/>
    <n v="137"/>
    <m/>
    <m/>
    <m/>
    <n v="3"/>
    <n v="87"/>
    <n v="279"/>
    <n v="1104"/>
    <n v="1120"/>
    <n v="7"/>
    <n v="667"/>
    <n v="4"/>
    <n v="451"/>
    <n v="1153"/>
    <n v="598"/>
    <n v="99"/>
    <n v="934"/>
    <n v="221"/>
    <n v="514"/>
    <n v="828"/>
    <n v="227"/>
    <n v="245"/>
    <n v="1883"/>
    <n v="1750"/>
    <n v="66"/>
    <n v="190"/>
    <n v="2445"/>
    <n v="1029"/>
    <n v="1"/>
    <n v="213"/>
    <n v="288"/>
    <n v="36"/>
    <n v="1118"/>
    <n v="68"/>
    <n v="4539"/>
    <n v="132"/>
    <n v="182"/>
    <n v="65"/>
    <n v="100"/>
    <n v="5"/>
    <n v="3"/>
    <n v="43"/>
    <n v="54"/>
    <n v="13"/>
    <n v="1714"/>
    <m/>
    <n v="2"/>
    <m/>
    <n v="267"/>
    <n v="354"/>
    <n v="28"/>
    <n v="4"/>
    <n v="1"/>
    <m/>
    <n v="44"/>
    <n v="2"/>
    <n v="11"/>
    <n v="10933"/>
    <n v="54"/>
    <n v="504"/>
    <n v="34"/>
    <n v="4"/>
    <m/>
    <n v="97983"/>
  </r>
  <r>
    <n v="106341006"/>
    <x v="276"/>
    <x v="32"/>
    <s v="2315 STOCKTON BOULEVARD"/>
    <s v="SACRAMENTO"/>
    <s v="95817"/>
    <x v="6"/>
    <x v="6"/>
    <s v="District 6"/>
    <s v="District 7"/>
    <s v="FLORIN/FRUITRIDGE/OAK PARK/PARKWAY/SOUTH SACRAMENTO"/>
    <s v="Urban"/>
    <s v="Teaching"/>
    <x v="276"/>
    <n v="31803"/>
    <m/>
    <n v="348"/>
    <m/>
    <m/>
    <m/>
    <n v="15894"/>
    <n v="16257"/>
    <m/>
    <m/>
    <n v="2126"/>
    <n v="2817"/>
    <n v="3275"/>
    <n v="2877"/>
    <n v="4837"/>
    <n v="5049"/>
    <n v="3207"/>
    <n v="2310"/>
    <m/>
    <n v="2977"/>
    <n v="2676"/>
    <n v="2727"/>
    <n v="4155"/>
    <n v="6490"/>
    <n v="278"/>
    <m/>
    <n v="576"/>
    <n v="17925"/>
    <n v="14312"/>
    <n v="17839"/>
    <m/>
    <n v="6329"/>
    <n v="24106"/>
    <n v="1716"/>
    <m/>
    <n v="31039"/>
    <n v="1112"/>
    <m/>
    <n v="2038"/>
    <n v="265"/>
    <n v="25511"/>
    <n v="936"/>
    <n v="278"/>
    <n v="684"/>
    <n v="1599"/>
    <n v="612"/>
    <n v="228"/>
    <m/>
    <n v="432"/>
    <n v="382"/>
    <n v="5"/>
    <n v="673"/>
    <n v="3189"/>
    <n v="264"/>
    <n v="132"/>
    <n v="396"/>
    <n v="252"/>
    <n v="23976"/>
    <n v="2234"/>
    <m/>
    <n v="3"/>
    <m/>
    <n v="213"/>
    <m/>
    <m/>
    <n v="11753"/>
    <n v="10078"/>
    <m/>
    <n v="9202"/>
    <n v="62"/>
    <n v="193"/>
    <n v="787"/>
    <m/>
    <n v="76"/>
    <m/>
    <n v="425"/>
    <n v="595"/>
    <n v="2063"/>
    <n v="3983"/>
    <n v="2642"/>
    <n v="41"/>
    <n v="1209"/>
    <n v="47"/>
    <n v="1079"/>
    <n v="2327"/>
    <n v="5866"/>
    <n v="310"/>
    <n v="1659"/>
    <n v="971"/>
    <n v="965"/>
    <n v="2308"/>
    <n v="622"/>
    <n v="1066"/>
    <n v="2040"/>
    <n v="1610"/>
    <n v="323"/>
    <n v="1565"/>
    <n v="4317"/>
    <n v="2528"/>
    <n v="77"/>
    <n v="300"/>
    <n v="1067"/>
    <n v="263"/>
    <n v="3122"/>
    <n v="979"/>
    <n v="10001"/>
    <n v="702"/>
    <n v="1365"/>
    <n v="1125"/>
    <n v="678"/>
    <n v="79"/>
    <n v="84"/>
    <n v="1651"/>
    <n v="146"/>
    <n v="409"/>
    <n v="1629"/>
    <n v="32"/>
    <n v="30"/>
    <n v="2"/>
    <n v="2778"/>
    <n v="1662"/>
    <n v="1309"/>
    <n v="424"/>
    <n v="86"/>
    <n v="7"/>
    <n v="42"/>
    <n v="21"/>
    <n v="292"/>
    <n v="22552"/>
    <n v="216"/>
    <n v="2318"/>
    <n v="418"/>
    <n v="14"/>
    <n v="12"/>
    <n v="187465"/>
  </r>
  <r>
    <n v="106341051"/>
    <x v="277"/>
    <x v="32"/>
    <s v="2825 CAPITOL AVE"/>
    <s v="SACRAMENTO"/>
    <s v="95816"/>
    <x v="1"/>
    <x v="6"/>
    <s v="District 6"/>
    <s v="District 7"/>
    <s v="GREENHAVEN/LAND PARK/MIDTOWN/POCKET/RIVERSIDE/SUTTERVILLE"/>
    <s v="Urban"/>
    <s v="NA"/>
    <x v="277"/>
    <n v="35848"/>
    <m/>
    <m/>
    <m/>
    <m/>
    <m/>
    <n v="21320"/>
    <n v="14528"/>
    <m/>
    <m/>
    <n v="1586"/>
    <n v="4666"/>
    <n v="4269"/>
    <n v="1946"/>
    <n v="3289"/>
    <n v="4102"/>
    <n v="3435"/>
    <n v="3163"/>
    <n v="2"/>
    <n v="7894"/>
    <n v="1496"/>
    <n v="4317"/>
    <n v="4044"/>
    <n v="7600"/>
    <n v="164"/>
    <n v="1683"/>
    <n v="453"/>
    <n v="17587"/>
    <n v="23272"/>
    <n v="12576"/>
    <m/>
    <n v="9251"/>
    <n v="19654"/>
    <n v="6920"/>
    <n v="23"/>
    <n v="34502"/>
    <n v="1346"/>
    <m/>
    <n v="1459"/>
    <n v="63"/>
    <n v="25959"/>
    <n v="186"/>
    <n v="229"/>
    <n v="382"/>
    <n v="6827"/>
    <n v="697"/>
    <n v="46"/>
    <m/>
    <n v="258"/>
    <n v="302"/>
    <n v="5"/>
    <n v="569"/>
    <n v="3517"/>
    <n v="319"/>
    <n v="113"/>
    <n v="357"/>
    <n v="50"/>
    <n v="28069"/>
    <n v="2269"/>
    <n v="7"/>
    <n v="9"/>
    <m/>
    <n v="4"/>
    <m/>
    <m/>
    <n v="14115"/>
    <n v="9713"/>
    <n v="102"/>
    <n v="9427"/>
    <n v="575"/>
    <n v="235"/>
    <n v="1678"/>
    <n v="3"/>
    <m/>
    <m/>
    <n v="305"/>
    <n v="302"/>
    <n v="1176"/>
    <n v="4343"/>
    <n v="2276"/>
    <n v="24"/>
    <n v="910"/>
    <n v="20"/>
    <n v="930"/>
    <n v="2276"/>
    <n v="1863"/>
    <n v="209"/>
    <n v="2025"/>
    <n v="867"/>
    <n v="522"/>
    <n v="1804"/>
    <n v="556"/>
    <n v="866"/>
    <n v="7416"/>
    <n v="6868"/>
    <n v="290"/>
    <n v="2313"/>
    <n v="2542"/>
    <n v="1827"/>
    <n v="21"/>
    <n v="312"/>
    <n v="770"/>
    <n v="139"/>
    <n v="2412"/>
    <n v="701"/>
    <n v="15261"/>
    <n v="437"/>
    <n v="656"/>
    <n v="297"/>
    <n v="871"/>
    <n v="58"/>
    <n v="4"/>
    <n v="206"/>
    <n v="164"/>
    <n v="87"/>
    <n v="6761"/>
    <n v="1"/>
    <n v="1"/>
    <n v="7"/>
    <n v="1386"/>
    <n v="798"/>
    <n v="97"/>
    <n v="44"/>
    <n v="3"/>
    <n v="3"/>
    <n v="78"/>
    <n v="3"/>
    <n v="20"/>
    <n v="32119"/>
    <n v="161"/>
    <n v="1007"/>
    <n v="104"/>
    <n v="22"/>
    <n v="3"/>
    <n v="156042"/>
  </r>
  <r>
    <n v="106342344"/>
    <x v="278"/>
    <x v="32"/>
    <s v="6600 BRUCEVILLE ROAD"/>
    <s v="SACRAMENTO"/>
    <s v="95823"/>
    <x v="1"/>
    <x v="4"/>
    <s v="District 6"/>
    <s v="District 9"/>
    <s v="ELK GROVE/LAGUNA/LAGUNA WEST/LAKESIDE"/>
    <s v="Urban"/>
    <s v="NA"/>
    <x v="278"/>
    <n v="16845"/>
    <m/>
    <m/>
    <m/>
    <m/>
    <m/>
    <n v="9912"/>
    <n v="6933"/>
    <m/>
    <m/>
    <n v="382"/>
    <n v="1836"/>
    <n v="2163"/>
    <n v="1164"/>
    <n v="1885"/>
    <n v="2548"/>
    <n v="1950"/>
    <n v="1888"/>
    <n v="1"/>
    <n v="2895"/>
    <n v="133"/>
    <n v="3234"/>
    <n v="2942"/>
    <n v="3244"/>
    <n v="88"/>
    <n v="187"/>
    <n v="151"/>
    <n v="6999"/>
    <n v="9032"/>
    <n v="7813"/>
    <m/>
    <n v="3264"/>
    <n v="10845"/>
    <n v="2736"/>
    <m/>
    <n v="15439"/>
    <n v="1406"/>
    <m/>
    <n v="281"/>
    <n v="2"/>
    <n v="13006"/>
    <n v="7"/>
    <n v="372"/>
    <n v="260"/>
    <n v="2714"/>
    <n v="183"/>
    <n v="20"/>
    <m/>
    <n v="381"/>
    <n v="79"/>
    <m/>
    <n v="431"/>
    <n v="2054"/>
    <n v="198"/>
    <n v="40"/>
    <n v="69"/>
    <n v="2"/>
    <n v="12381"/>
    <n v="1168"/>
    <n v="2"/>
    <n v="16"/>
    <m/>
    <n v="22"/>
    <m/>
    <n v="2"/>
    <n v="3134"/>
    <n v="5635"/>
    <m/>
    <n v="7784"/>
    <n v="212"/>
    <n v="55"/>
    <n v="25"/>
    <m/>
    <m/>
    <m/>
    <n v="23"/>
    <n v="104"/>
    <n v="873"/>
    <n v="1786"/>
    <n v="1258"/>
    <n v="13"/>
    <n v="904"/>
    <n v="3"/>
    <n v="366"/>
    <n v="1631"/>
    <n v="1536"/>
    <n v="77"/>
    <n v="1010"/>
    <n v="117"/>
    <n v="71"/>
    <n v="892"/>
    <n v="189"/>
    <n v="214"/>
    <n v="2967"/>
    <n v="2728"/>
    <n v="83"/>
    <n v="494"/>
    <n v="3754"/>
    <n v="1678"/>
    <n v="13"/>
    <n v="100"/>
    <n v="440"/>
    <n v="77"/>
    <n v="1704"/>
    <n v="185"/>
    <n v="3133"/>
    <n v="419"/>
    <n v="316"/>
    <n v="436"/>
    <n v="283"/>
    <n v="12"/>
    <n v="6"/>
    <n v="136"/>
    <n v="847"/>
    <n v="90"/>
    <n v="2711"/>
    <n v="2"/>
    <n v="9"/>
    <m/>
    <n v="654"/>
    <n v="684"/>
    <n v="353"/>
    <n v="84"/>
    <n v="21"/>
    <n v="1"/>
    <n v="15"/>
    <n v="3"/>
    <n v="12"/>
    <n v="14060"/>
    <n v="157"/>
    <n v="646"/>
    <n v="140"/>
    <n v="15"/>
    <m/>
    <n v="54819"/>
  </r>
  <r>
    <n v="106342392"/>
    <x v="279"/>
    <x v="32"/>
    <s v="8001 BRUCEVILLE ROAD"/>
    <s v="SACRAMENTO"/>
    <s v="95823"/>
    <x v="2"/>
    <x v="2"/>
    <s v="District 6"/>
    <s v="District 9"/>
    <s v="ELK GROVE/LAGUNA/LAGUNA WEST/LAKESIDE"/>
    <s v="Urban"/>
    <s v="NA"/>
    <x v="279"/>
    <m/>
    <m/>
    <m/>
    <m/>
    <n v="4919"/>
    <m/>
    <n v="2403"/>
    <n v="2516"/>
    <m/>
    <m/>
    <n v="1124"/>
    <n v="1232"/>
    <n v="938"/>
    <n v="733"/>
    <n v="642"/>
    <n v="228"/>
    <n v="21"/>
    <n v="1"/>
    <m/>
    <m/>
    <m/>
    <n v="246"/>
    <n v="822"/>
    <n v="488"/>
    <n v="13"/>
    <n v="720"/>
    <m/>
    <n v="2630"/>
    <n v="4919"/>
    <m/>
    <m/>
    <n v="11"/>
    <n v="4908"/>
    <m/>
    <m/>
    <n v="4919"/>
    <m/>
    <m/>
    <n v="6"/>
    <m/>
    <n v="4902"/>
    <n v="11"/>
    <m/>
    <m/>
    <m/>
    <m/>
    <m/>
    <m/>
    <m/>
    <n v="158"/>
    <m/>
    <m/>
    <n v="1"/>
    <m/>
    <m/>
    <m/>
    <m/>
    <n v="4760"/>
    <m/>
    <m/>
    <m/>
    <m/>
    <m/>
    <m/>
    <m/>
    <n v="1910"/>
    <n v="538"/>
    <m/>
    <n v="2202"/>
    <n v="3"/>
    <n v="5"/>
    <n v="23"/>
    <n v="16"/>
    <n v="222"/>
    <m/>
    <m/>
    <m/>
    <m/>
    <m/>
    <m/>
    <m/>
    <n v="1"/>
    <m/>
    <m/>
    <m/>
    <m/>
    <n v="4910"/>
    <m/>
    <m/>
    <n v="6"/>
    <m/>
    <m/>
    <n v="1"/>
    <n v="1"/>
    <m/>
    <m/>
    <m/>
    <n v="879"/>
    <m/>
    <m/>
    <m/>
    <m/>
    <m/>
    <m/>
    <m/>
    <n v="4040"/>
    <m/>
    <m/>
    <m/>
    <m/>
    <m/>
    <m/>
    <m/>
    <m/>
    <m/>
    <m/>
    <m/>
    <m/>
    <m/>
    <m/>
    <n v="12"/>
    <n v="2"/>
    <n v="15"/>
    <n v="22"/>
    <m/>
    <m/>
    <m/>
    <n v="1"/>
    <n v="4697"/>
    <n v="38"/>
    <n v="121"/>
    <n v="10"/>
    <n v="1"/>
    <m/>
    <n v="44652"/>
  </r>
  <r>
    <n v="106344011"/>
    <x v="280"/>
    <x v="32"/>
    <s v="2150 STOCKTON BOULEVARD"/>
    <s v="SACRAMENTO"/>
    <s v="95817"/>
    <x v="0"/>
    <x v="3"/>
    <s v="District 6"/>
    <s v="District 7"/>
    <s v="FLORIN/FRUITRIDGE/OAK PARK/PARKWAY/SOUTH SACRAMENTO"/>
    <s v="Urban"/>
    <s v="NA"/>
    <x v="280"/>
    <m/>
    <m/>
    <m/>
    <m/>
    <n v="471"/>
    <m/>
    <n v="179"/>
    <n v="292"/>
    <m/>
    <m/>
    <n v="8"/>
    <n v="126"/>
    <n v="126"/>
    <n v="80"/>
    <n v="94"/>
    <n v="34"/>
    <n v="3"/>
    <m/>
    <m/>
    <m/>
    <m/>
    <n v="44"/>
    <n v="117"/>
    <n v="72"/>
    <n v="1"/>
    <n v="46"/>
    <m/>
    <n v="191"/>
    <n v="471"/>
    <m/>
    <m/>
    <m/>
    <n v="471"/>
    <m/>
    <m/>
    <n v="471"/>
    <m/>
    <m/>
    <n v="2"/>
    <m/>
    <n v="10"/>
    <n v="3"/>
    <m/>
    <m/>
    <m/>
    <n v="397"/>
    <n v="59"/>
    <m/>
    <n v="7"/>
    <n v="7"/>
    <m/>
    <m/>
    <m/>
    <m/>
    <n v="18"/>
    <m/>
    <n v="107"/>
    <n v="251"/>
    <n v="24"/>
    <n v="2"/>
    <n v="4"/>
    <m/>
    <n v="51"/>
    <m/>
    <m/>
    <m/>
    <m/>
    <m/>
    <n v="7"/>
    <n v="6"/>
    <m/>
    <m/>
    <m/>
    <n v="458"/>
    <m/>
    <m/>
    <m/>
    <m/>
    <m/>
    <m/>
    <m/>
    <m/>
    <m/>
    <m/>
    <m/>
    <m/>
    <n v="470"/>
    <m/>
    <m/>
    <n v="1"/>
    <m/>
    <m/>
    <m/>
    <m/>
    <m/>
    <m/>
    <m/>
    <n v="471"/>
    <m/>
    <m/>
    <m/>
    <m/>
    <m/>
    <m/>
    <m/>
    <m/>
    <m/>
    <m/>
    <m/>
    <m/>
    <m/>
    <m/>
    <m/>
    <m/>
    <m/>
    <m/>
    <m/>
    <m/>
    <m/>
    <m/>
    <m/>
    <m/>
    <m/>
    <m/>
    <m/>
    <m/>
    <m/>
    <m/>
    <n v="471"/>
    <m/>
    <m/>
    <m/>
    <m/>
    <m/>
    <n v="15696"/>
  </r>
  <r>
    <n v="106344017"/>
    <x v="281"/>
    <x v="32"/>
    <s v="7700 FOLSOM BOULEVARD"/>
    <s v="SACRAMENTO"/>
    <s v="95826"/>
    <x v="1"/>
    <x v="3"/>
    <s v="District 6"/>
    <s v="District 7"/>
    <s v="EAST SACRAMENTO/LA RIVIERA/MATHER/RANCHO CORDOVA/ROSEMONT"/>
    <s v="Urban"/>
    <s v="NA"/>
    <x v="281"/>
    <m/>
    <m/>
    <m/>
    <m/>
    <n v="2843"/>
    <m/>
    <n v="1540"/>
    <n v="1303"/>
    <m/>
    <m/>
    <n v="897"/>
    <n v="477"/>
    <n v="484"/>
    <n v="370"/>
    <n v="316"/>
    <n v="152"/>
    <n v="44"/>
    <n v="10"/>
    <m/>
    <m/>
    <n v="93"/>
    <n v="102"/>
    <n v="359"/>
    <n v="424"/>
    <n v="15"/>
    <n v="86"/>
    <n v="121"/>
    <n v="1736"/>
    <n v="2843"/>
    <m/>
    <m/>
    <n v="136"/>
    <n v="2707"/>
    <m/>
    <m/>
    <n v="2837"/>
    <n v="6"/>
    <m/>
    <n v="164"/>
    <n v="1"/>
    <n v="1639"/>
    <n v="128"/>
    <n v="11"/>
    <m/>
    <m/>
    <n v="895"/>
    <n v="5"/>
    <m/>
    <n v="45"/>
    <n v="94"/>
    <m/>
    <m/>
    <n v="2"/>
    <m/>
    <n v="7"/>
    <n v="1"/>
    <n v="9"/>
    <n v="2676"/>
    <n v="1"/>
    <m/>
    <n v="4"/>
    <m/>
    <n v="4"/>
    <m/>
    <m/>
    <n v="477"/>
    <n v="491"/>
    <n v="6"/>
    <n v="939"/>
    <n v="35"/>
    <n v="1"/>
    <n v="894"/>
    <m/>
    <m/>
    <m/>
    <n v="1"/>
    <m/>
    <m/>
    <m/>
    <m/>
    <m/>
    <m/>
    <m/>
    <m/>
    <m/>
    <n v="16"/>
    <n v="2801"/>
    <n v="1"/>
    <n v="2"/>
    <m/>
    <n v="1"/>
    <m/>
    <n v="4"/>
    <n v="17"/>
    <m/>
    <m/>
    <m/>
    <n v="308"/>
    <m/>
    <m/>
    <m/>
    <m/>
    <m/>
    <m/>
    <m/>
    <n v="2535"/>
    <m/>
    <m/>
    <m/>
    <m/>
    <m/>
    <m/>
    <m/>
    <m/>
    <m/>
    <m/>
    <m/>
    <m/>
    <m/>
    <m/>
    <n v="29"/>
    <n v="7"/>
    <n v="22"/>
    <n v="126"/>
    <m/>
    <m/>
    <m/>
    <n v="4"/>
    <n v="2509"/>
    <n v="41"/>
    <n v="68"/>
    <n v="25"/>
    <n v="12"/>
    <m/>
    <n v="20658"/>
  </r>
  <r>
    <n v="106344021"/>
    <x v="282"/>
    <x v="32"/>
    <s v="4250 AUBURN BLVD."/>
    <s v="SACRAMENTO"/>
    <s v="95841"/>
    <x v="4"/>
    <x v="0"/>
    <s v="District 6"/>
    <s v="District 7"/>
    <s v="ARCADE/ARDEN/TOWN AND COUNTRY VILLAGE"/>
    <s v="Urban"/>
    <s v="NA"/>
    <x v="282"/>
    <m/>
    <m/>
    <m/>
    <m/>
    <n v="3863"/>
    <m/>
    <n v="2017"/>
    <n v="1846"/>
    <m/>
    <m/>
    <n v="742"/>
    <n v="907"/>
    <n v="744"/>
    <n v="554"/>
    <n v="549"/>
    <n v="281"/>
    <n v="71"/>
    <n v="15"/>
    <m/>
    <m/>
    <m/>
    <n v="112"/>
    <n v="345"/>
    <n v="435"/>
    <n v="14"/>
    <n v="21"/>
    <m/>
    <n v="2936"/>
    <n v="3863"/>
    <m/>
    <m/>
    <m/>
    <n v="3863"/>
    <m/>
    <m/>
    <n v="3863"/>
    <m/>
    <m/>
    <m/>
    <m/>
    <n v="2089"/>
    <m/>
    <m/>
    <m/>
    <m/>
    <n v="1774"/>
    <m/>
    <m/>
    <m/>
    <n v="115"/>
    <m/>
    <m/>
    <m/>
    <m/>
    <m/>
    <m/>
    <m/>
    <n v="3741"/>
    <m/>
    <m/>
    <m/>
    <m/>
    <m/>
    <n v="7"/>
    <m/>
    <n v="1573"/>
    <n v="1136"/>
    <m/>
    <n v="1054"/>
    <n v="46"/>
    <n v="4"/>
    <n v="34"/>
    <n v="16"/>
    <m/>
    <m/>
    <m/>
    <m/>
    <m/>
    <m/>
    <m/>
    <m/>
    <m/>
    <m/>
    <m/>
    <m/>
    <m/>
    <n v="3857"/>
    <m/>
    <m/>
    <m/>
    <m/>
    <m/>
    <m/>
    <n v="6"/>
    <m/>
    <m/>
    <m/>
    <n v="530"/>
    <m/>
    <m/>
    <m/>
    <m/>
    <m/>
    <m/>
    <m/>
    <n v="3333"/>
    <m/>
    <m/>
    <m/>
    <m/>
    <m/>
    <m/>
    <m/>
    <m/>
    <m/>
    <m/>
    <m/>
    <m/>
    <m/>
    <m/>
    <n v="32"/>
    <n v="25"/>
    <n v="19"/>
    <n v="28"/>
    <m/>
    <m/>
    <m/>
    <m/>
    <n v="3680"/>
    <n v="6"/>
    <n v="25"/>
    <n v="46"/>
    <n v="2"/>
    <m/>
    <n v="39151"/>
  </r>
  <r>
    <n v="106344029"/>
    <x v="283"/>
    <x v="32"/>
    <s v="1650 CREEKSIDE DRIVE"/>
    <s v="FOLSOM"/>
    <s v="95630"/>
    <x v="1"/>
    <x v="0"/>
    <s v="District 1"/>
    <s v="District 6"/>
    <s v="FOLSOM/ORANGEVALE"/>
    <s v="Urban"/>
    <s v="NA"/>
    <x v="283"/>
    <n v="7609"/>
    <m/>
    <m/>
    <m/>
    <m/>
    <m/>
    <n v="4455"/>
    <n v="3154"/>
    <m/>
    <m/>
    <n v="69"/>
    <n v="595"/>
    <n v="872"/>
    <n v="640"/>
    <n v="1045"/>
    <n v="1142"/>
    <n v="1046"/>
    <n v="1366"/>
    <m/>
    <n v="834"/>
    <m/>
    <n v="628"/>
    <n v="165"/>
    <n v="478"/>
    <n v="16"/>
    <n v="65"/>
    <n v="30"/>
    <n v="6227"/>
    <n v="2623"/>
    <n v="4985"/>
    <n v="1"/>
    <n v="1088"/>
    <n v="5687"/>
    <n v="834"/>
    <m/>
    <n v="6817"/>
    <n v="792"/>
    <m/>
    <n v="38"/>
    <n v="5"/>
    <n v="6381"/>
    <n v="23"/>
    <n v="233"/>
    <n v="26"/>
    <n v="833"/>
    <n v="63"/>
    <n v="7"/>
    <m/>
    <n v="343"/>
    <n v="69"/>
    <m/>
    <n v="132"/>
    <n v="955"/>
    <n v="110"/>
    <n v="21"/>
    <n v="40"/>
    <n v="72"/>
    <n v="5079"/>
    <n v="781"/>
    <m/>
    <n v="2"/>
    <m/>
    <n v="5"/>
    <m/>
    <m/>
    <n v="1150"/>
    <n v="3199"/>
    <n v="1"/>
    <n v="2975"/>
    <n v="80"/>
    <n v="21"/>
    <n v="183"/>
    <m/>
    <m/>
    <m/>
    <n v="3"/>
    <n v="61"/>
    <n v="201"/>
    <n v="798"/>
    <n v="1173"/>
    <n v="10"/>
    <n v="218"/>
    <n v="2"/>
    <n v="305"/>
    <n v="934"/>
    <n v="464"/>
    <n v="90"/>
    <n v="615"/>
    <n v="173"/>
    <n v="17"/>
    <n v="462"/>
    <n v="197"/>
    <n v="173"/>
    <n v="879"/>
    <n v="834"/>
    <m/>
    <n v="115"/>
    <n v="731"/>
    <n v="974"/>
    <n v="1"/>
    <n v="52"/>
    <n v="200"/>
    <n v="33"/>
    <n v="787"/>
    <n v="62"/>
    <n v="3329"/>
    <n v="124"/>
    <n v="109"/>
    <n v="126"/>
    <n v="28"/>
    <n v="6"/>
    <m/>
    <n v="6"/>
    <n v="111"/>
    <n v="13"/>
    <n v="802"/>
    <m/>
    <m/>
    <m/>
    <n v="206"/>
    <n v="311"/>
    <n v="25"/>
    <n v="7"/>
    <n v="1"/>
    <m/>
    <n v="23"/>
    <m/>
    <n v="3"/>
    <n v="6621"/>
    <n v="35"/>
    <n v="346"/>
    <n v="28"/>
    <n v="3"/>
    <m/>
    <n v="25667"/>
  </r>
  <r>
    <n v="106344035"/>
    <x v="284"/>
    <x v="32"/>
    <s v="330 MONTROSE DRIVE"/>
    <s v="FOLSOM"/>
    <s v="95630"/>
    <x v="4"/>
    <x v="3"/>
    <s v="District 1"/>
    <s v="District 6"/>
    <s v="FOLSOM/ORANGEVALE"/>
    <s v="Urban"/>
    <s v="NA"/>
    <x v="284"/>
    <n v="375"/>
    <m/>
    <m/>
    <m/>
    <m/>
    <m/>
    <n v="163"/>
    <n v="212"/>
    <m/>
    <m/>
    <n v="1"/>
    <n v="9"/>
    <n v="15"/>
    <n v="45"/>
    <n v="79"/>
    <n v="109"/>
    <n v="76"/>
    <n v="41"/>
    <m/>
    <m/>
    <m/>
    <n v="256"/>
    <n v="15"/>
    <n v="38"/>
    <n v="35"/>
    <n v="4"/>
    <n v="3"/>
    <n v="24"/>
    <n v="375"/>
    <m/>
    <m/>
    <n v="375"/>
    <m/>
    <m/>
    <m/>
    <n v="342"/>
    <n v="33"/>
    <m/>
    <n v="372"/>
    <m/>
    <m/>
    <m/>
    <m/>
    <n v="3"/>
    <m/>
    <m/>
    <m/>
    <m/>
    <n v="64"/>
    <n v="7"/>
    <m/>
    <n v="35"/>
    <n v="71"/>
    <n v="3"/>
    <m/>
    <n v="2"/>
    <n v="2"/>
    <n v="26"/>
    <n v="161"/>
    <m/>
    <n v="4"/>
    <m/>
    <m/>
    <m/>
    <m/>
    <n v="72"/>
    <n v="222"/>
    <m/>
    <n v="79"/>
    <m/>
    <n v="1"/>
    <m/>
    <m/>
    <m/>
    <n v="1"/>
    <m/>
    <m/>
    <m/>
    <n v="14"/>
    <n v="11"/>
    <m/>
    <n v="9"/>
    <m/>
    <n v="4"/>
    <n v="31"/>
    <n v="40"/>
    <m/>
    <n v="11"/>
    <n v="3"/>
    <n v="4"/>
    <n v="225"/>
    <n v="22"/>
    <n v="1"/>
    <m/>
    <m/>
    <m/>
    <n v="5"/>
    <n v="293"/>
    <n v="2"/>
    <m/>
    <m/>
    <m/>
    <m/>
    <n v="3"/>
    <m/>
    <n v="55"/>
    <n v="5"/>
    <n v="3"/>
    <m/>
    <n v="4"/>
    <m/>
    <m/>
    <n v="4"/>
    <m/>
    <n v="1"/>
    <m/>
    <m/>
    <m/>
    <m/>
    <n v="91"/>
    <n v="15"/>
    <n v="25"/>
    <n v="2"/>
    <m/>
    <m/>
    <m/>
    <n v="1"/>
    <n v="3"/>
    <n v="193"/>
    <n v="11"/>
    <n v="31"/>
    <n v="2"/>
    <n v="1"/>
    <m/>
    <n v="13143"/>
  </r>
  <r>
    <n v="106344114"/>
    <x v="285"/>
    <x v="32"/>
    <s v="2425 STOCKTON BLVD"/>
    <s v="SACRAMENTO"/>
    <s v="95817"/>
    <x v="1"/>
    <x v="3"/>
    <s v="District 6"/>
    <s v="District 7"/>
    <s v="FLORIN/FRUITRIDGE/OAK PARK/PARKWAY/SOUTH SACRAMENTO"/>
    <s v="Urban"/>
    <s v="NA"/>
    <x v="285"/>
    <n v="1251"/>
    <m/>
    <n v="15"/>
    <m/>
    <m/>
    <m/>
    <n v="609"/>
    <n v="657"/>
    <m/>
    <m/>
    <n v="681"/>
    <n v="22"/>
    <m/>
    <m/>
    <m/>
    <m/>
    <m/>
    <m/>
    <m/>
    <n v="51"/>
    <n v="512"/>
    <n v="81"/>
    <n v="103"/>
    <n v="478"/>
    <n v="34"/>
    <n v="60"/>
    <n v="26"/>
    <n v="484"/>
    <n v="1266"/>
    <m/>
    <m/>
    <n v="1165"/>
    <n v="100"/>
    <m/>
    <n v="1"/>
    <n v="1262"/>
    <n v="4"/>
    <m/>
    <n v="188"/>
    <m/>
    <n v="1075"/>
    <m/>
    <m/>
    <m/>
    <m/>
    <n v="3"/>
    <m/>
    <m/>
    <n v="1"/>
    <m/>
    <m/>
    <n v="3"/>
    <n v="11"/>
    <m/>
    <m/>
    <m/>
    <m/>
    <n v="1251"/>
    <m/>
    <m/>
    <m/>
    <m/>
    <m/>
    <m/>
    <m/>
    <n v="234"/>
    <m/>
    <n v="63"/>
    <n v="417"/>
    <n v="206"/>
    <m/>
    <n v="343"/>
    <n v="3"/>
    <m/>
    <m/>
    <n v="216"/>
    <n v="2"/>
    <n v="11"/>
    <n v="2"/>
    <n v="27"/>
    <m/>
    <n v="4"/>
    <n v="2"/>
    <n v="16"/>
    <n v="1"/>
    <n v="328"/>
    <m/>
    <n v="400"/>
    <n v="67"/>
    <n v="61"/>
    <n v="7"/>
    <n v="114"/>
    <n v="8"/>
    <m/>
    <m/>
    <m/>
    <m/>
    <n v="46"/>
    <n v="28"/>
    <n v="5"/>
    <n v="1"/>
    <n v="19"/>
    <m/>
    <n v="729"/>
    <n v="7"/>
    <n v="140"/>
    <n v="11"/>
    <n v="248"/>
    <n v="14"/>
    <n v="4"/>
    <n v="1"/>
    <n v="5"/>
    <m/>
    <n v="2"/>
    <n v="6"/>
    <m/>
    <m/>
    <m/>
    <m/>
    <n v="72"/>
    <n v="35"/>
    <n v="39"/>
    <n v="10"/>
    <n v="1"/>
    <m/>
    <m/>
    <m/>
    <n v="274"/>
    <n v="766"/>
    <n v="25"/>
    <n v="25"/>
    <n v="19"/>
    <m/>
    <m/>
    <n v="8750"/>
  </r>
  <r>
    <n v="106344170"/>
    <x v="286"/>
    <x v="32"/>
    <s v="4741 ENGLE ROAD"/>
    <s v="CARMICHAEL"/>
    <s v="95608"/>
    <x v="2"/>
    <x v="5"/>
    <s v="District 6"/>
    <s v="District 8"/>
    <s v="ARCADE/ARDEN/TOWN AND COUNTRY VILLAGE"/>
    <s v="Urban"/>
    <s v="NA"/>
    <x v="286"/>
    <m/>
    <m/>
    <m/>
    <m/>
    <n v="475"/>
    <m/>
    <n v="216"/>
    <n v="259"/>
    <m/>
    <m/>
    <n v="12"/>
    <n v="144"/>
    <n v="129"/>
    <n v="79"/>
    <n v="88"/>
    <n v="23"/>
    <m/>
    <m/>
    <m/>
    <m/>
    <m/>
    <n v="46"/>
    <n v="152"/>
    <n v="66"/>
    <n v="3"/>
    <m/>
    <m/>
    <n v="208"/>
    <n v="475"/>
    <m/>
    <m/>
    <m/>
    <n v="475"/>
    <m/>
    <m/>
    <n v="475"/>
    <m/>
    <m/>
    <m/>
    <m/>
    <m/>
    <n v="410"/>
    <m/>
    <m/>
    <m/>
    <n v="65"/>
    <m/>
    <m/>
    <n v="3"/>
    <n v="2"/>
    <m/>
    <m/>
    <n v="3"/>
    <m/>
    <n v="7"/>
    <m/>
    <n v="136"/>
    <n v="322"/>
    <m/>
    <m/>
    <m/>
    <m/>
    <n v="1"/>
    <n v="1"/>
    <m/>
    <n v="474"/>
    <m/>
    <m/>
    <m/>
    <m/>
    <m/>
    <m/>
    <m/>
    <n v="1"/>
    <m/>
    <m/>
    <m/>
    <m/>
    <m/>
    <m/>
    <m/>
    <m/>
    <m/>
    <m/>
    <m/>
    <m/>
    <n v="475"/>
    <m/>
    <m/>
    <m/>
    <m/>
    <m/>
    <m/>
    <m/>
    <m/>
    <m/>
    <m/>
    <n v="475"/>
    <m/>
    <m/>
    <m/>
    <m/>
    <m/>
    <m/>
    <m/>
    <m/>
    <m/>
    <m/>
    <m/>
    <m/>
    <m/>
    <m/>
    <m/>
    <m/>
    <m/>
    <m/>
    <m/>
    <m/>
    <m/>
    <m/>
    <m/>
    <m/>
    <m/>
    <m/>
    <m/>
    <m/>
    <m/>
    <m/>
    <n v="475"/>
    <m/>
    <m/>
    <m/>
    <m/>
    <m/>
    <n v="5888"/>
  </r>
  <r>
    <n v="106344188"/>
    <x v="287"/>
    <x v="32"/>
    <s v="2600 STOCKTON BLVD, STE B"/>
    <s v="SACRAMENTO"/>
    <s v="95817"/>
    <x v="2"/>
    <x v="5"/>
    <s v="District 6"/>
    <s v="District 7"/>
    <s v="FLORIN/FRUITRIDGE/OAK PARK/PARKWAY/SOUTH SACRAMENTO"/>
    <s v="Urban"/>
    <s v="NA"/>
    <x v="287"/>
    <m/>
    <m/>
    <m/>
    <m/>
    <n v="437"/>
    <m/>
    <n v="232"/>
    <n v="205"/>
    <m/>
    <m/>
    <n v="14"/>
    <n v="135"/>
    <n v="121"/>
    <n v="74"/>
    <n v="76"/>
    <n v="16"/>
    <m/>
    <m/>
    <m/>
    <n v="1"/>
    <m/>
    <n v="35"/>
    <n v="142"/>
    <n v="42"/>
    <n v="6"/>
    <n v="19"/>
    <n v="1"/>
    <n v="192"/>
    <n v="437"/>
    <m/>
    <m/>
    <m/>
    <n v="437"/>
    <m/>
    <m/>
    <n v="437"/>
    <m/>
    <m/>
    <m/>
    <m/>
    <n v="2"/>
    <n v="410"/>
    <m/>
    <m/>
    <m/>
    <n v="25"/>
    <m/>
    <m/>
    <m/>
    <m/>
    <m/>
    <m/>
    <m/>
    <m/>
    <n v="6"/>
    <m/>
    <m/>
    <n v="430"/>
    <m/>
    <m/>
    <m/>
    <m/>
    <m/>
    <n v="1"/>
    <m/>
    <n v="437"/>
    <m/>
    <m/>
    <m/>
    <m/>
    <m/>
    <m/>
    <m/>
    <m/>
    <m/>
    <m/>
    <m/>
    <m/>
    <m/>
    <m/>
    <m/>
    <m/>
    <m/>
    <m/>
    <m/>
    <m/>
    <n v="437"/>
    <m/>
    <m/>
    <m/>
    <m/>
    <m/>
    <m/>
    <m/>
    <m/>
    <m/>
    <m/>
    <n v="437"/>
    <m/>
    <m/>
    <m/>
    <m/>
    <m/>
    <m/>
    <m/>
    <m/>
    <m/>
    <m/>
    <m/>
    <m/>
    <m/>
    <m/>
    <m/>
    <m/>
    <m/>
    <m/>
    <m/>
    <m/>
    <m/>
    <m/>
    <m/>
    <m/>
    <m/>
    <m/>
    <m/>
    <m/>
    <m/>
    <m/>
    <n v="437"/>
    <m/>
    <m/>
    <m/>
    <m/>
    <m/>
    <n v="5863"/>
  </r>
  <r>
    <n v="106350784"/>
    <x v="288"/>
    <x v="33"/>
    <s v="911 SUNSET DRIVE"/>
    <s v="HOLLISTER"/>
    <s v="95023"/>
    <x v="3"/>
    <x v="0"/>
    <s v="District 12"/>
    <s v="District 30"/>
    <s v="HOLLISTER/PAICINES/PANOCHE/SAN JUAN BAUTISTA"/>
    <s v="Rural"/>
    <s v="Small/Rural"/>
    <x v="288"/>
    <n v="2617"/>
    <n v="129"/>
    <m/>
    <m/>
    <m/>
    <m/>
    <n v="1705"/>
    <n v="1041"/>
    <m/>
    <m/>
    <n v="70"/>
    <n v="356"/>
    <n v="288"/>
    <n v="171"/>
    <n v="247"/>
    <n v="305"/>
    <n v="320"/>
    <n v="450"/>
    <m/>
    <n v="507"/>
    <n v="32"/>
    <n v="40"/>
    <n v="13"/>
    <n v="1451"/>
    <n v="1"/>
    <n v="22"/>
    <n v="16"/>
    <n v="1203"/>
    <n v="1360"/>
    <n v="1386"/>
    <m/>
    <n v="743"/>
    <n v="1518"/>
    <n v="485"/>
    <m/>
    <n v="2688"/>
    <n v="58"/>
    <m/>
    <n v="28"/>
    <m/>
    <n v="2204"/>
    <m/>
    <n v="2"/>
    <n v="22"/>
    <n v="486"/>
    <n v="4"/>
    <m/>
    <m/>
    <n v="25"/>
    <n v="83"/>
    <n v="118"/>
    <n v="74"/>
    <n v="154"/>
    <m/>
    <m/>
    <m/>
    <n v="57"/>
    <n v="2087"/>
    <n v="146"/>
    <m/>
    <m/>
    <m/>
    <n v="2"/>
    <m/>
    <m/>
    <n v="1129"/>
    <n v="939"/>
    <m/>
    <n v="649"/>
    <n v="17"/>
    <n v="5"/>
    <n v="3"/>
    <m/>
    <n v="3"/>
    <n v="1"/>
    <n v="1"/>
    <n v="34"/>
    <n v="59"/>
    <n v="241"/>
    <n v="289"/>
    <n v="3"/>
    <n v="87"/>
    <n v="1"/>
    <n v="107"/>
    <n v="188"/>
    <n v="172"/>
    <n v="31"/>
    <n v="96"/>
    <n v="39"/>
    <n v="10"/>
    <n v="215"/>
    <n v="72"/>
    <n v="90"/>
    <n v="513"/>
    <n v="484"/>
    <n v="14"/>
    <n v="3"/>
    <n v="637"/>
    <n v="172"/>
    <m/>
    <n v="28"/>
    <n v="45"/>
    <n v="3"/>
    <n v="129"/>
    <n v="8"/>
    <n v="1144"/>
    <n v="9"/>
    <n v="67"/>
    <n v="8"/>
    <n v="18"/>
    <n v="1"/>
    <n v="1"/>
    <m/>
    <n v="28"/>
    <m/>
    <n v="445"/>
    <m/>
    <m/>
    <m/>
    <n v="20"/>
    <n v="107"/>
    <n v="9"/>
    <m/>
    <m/>
    <m/>
    <n v="2"/>
    <m/>
    <n v="1"/>
    <n v="2505"/>
    <n v="35"/>
    <n v="62"/>
    <n v="5"/>
    <m/>
    <m/>
    <n v="9560"/>
  </r>
  <r>
    <n v="106361110"/>
    <x v="289"/>
    <x v="34"/>
    <s v="41870 GARSTIN DRIVE"/>
    <s v="BIG BEAR LAKE"/>
    <s v="92315"/>
    <x v="3"/>
    <x v="5"/>
    <s v="District 23"/>
    <s v="District 33"/>
    <s v="BIG BEAR LAKE/FAWNSKIN/MOORRIDGE/RUNNING SPRINGS/SUGARLOAF"/>
    <s v="Rural"/>
    <s v="Small/Rural"/>
    <x v="289"/>
    <n v="159"/>
    <n v="20"/>
    <m/>
    <m/>
    <m/>
    <m/>
    <n v="112"/>
    <n v="67"/>
    <m/>
    <m/>
    <n v="1"/>
    <n v="9"/>
    <n v="7"/>
    <n v="17"/>
    <n v="22"/>
    <n v="44"/>
    <n v="35"/>
    <n v="44"/>
    <m/>
    <m/>
    <m/>
    <m/>
    <n v="1"/>
    <n v="7"/>
    <m/>
    <n v="2"/>
    <m/>
    <n v="169"/>
    <n v="28"/>
    <n v="151"/>
    <m/>
    <n v="26"/>
    <n v="153"/>
    <m/>
    <m/>
    <n v="147"/>
    <n v="32"/>
    <m/>
    <n v="14"/>
    <m/>
    <n v="158"/>
    <m/>
    <n v="6"/>
    <n v="1"/>
    <m/>
    <m/>
    <m/>
    <m/>
    <n v="17"/>
    <n v="3"/>
    <m/>
    <n v="6"/>
    <n v="16"/>
    <n v="6"/>
    <m/>
    <n v="1"/>
    <n v="1"/>
    <n v="113"/>
    <n v="16"/>
    <m/>
    <m/>
    <m/>
    <m/>
    <m/>
    <m/>
    <n v="59"/>
    <n v="90"/>
    <n v="1"/>
    <n v="26"/>
    <m/>
    <m/>
    <n v="3"/>
    <m/>
    <m/>
    <m/>
    <m/>
    <n v="2"/>
    <n v="6"/>
    <n v="24"/>
    <n v="20"/>
    <m/>
    <n v="10"/>
    <m/>
    <n v="14"/>
    <n v="6"/>
    <n v="13"/>
    <n v="5"/>
    <n v="7"/>
    <n v="17"/>
    <n v="9"/>
    <n v="35"/>
    <n v="5"/>
    <n v="6"/>
    <m/>
    <m/>
    <m/>
    <m/>
    <n v="24"/>
    <m/>
    <m/>
    <m/>
    <m/>
    <m/>
    <m/>
    <n v="1"/>
    <n v="147"/>
    <n v="1"/>
    <n v="1"/>
    <n v="2"/>
    <n v="3"/>
    <m/>
    <m/>
    <m/>
    <m/>
    <m/>
    <m/>
    <m/>
    <m/>
    <m/>
    <n v="2"/>
    <n v="12"/>
    <n v="2"/>
    <m/>
    <m/>
    <m/>
    <m/>
    <m/>
    <m/>
    <n v="147"/>
    <n v="1"/>
    <n v="13"/>
    <n v="2"/>
    <m/>
    <m/>
    <n v="6545"/>
  </r>
  <r>
    <n v="106361144"/>
    <x v="290"/>
    <x v="34"/>
    <s v="5451 WALNUT AVENUE"/>
    <s v="CHINO"/>
    <s v="91710"/>
    <x v="2"/>
    <x v="0"/>
    <s v="District 20"/>
    <s v="District 52"/>
    <s v="CHINO HILLS/CHINO WEST CENTRAL/LOS SERRANOS/SLEEPY HOLLOW"/>
    <s v="Urban"/>
    <s v="NA"/>
    <x v="290"/>
    <n v="5962"/>
    <m/>
    <m/>
    <m/>
    <m/>
    <m/>
    <n v="3267"/>
    <n v="2695"/>
    <m/>
    <m/>
    <n v="225"/>
    <n v="487"/>
    <n v="604"/>
    <n v="918"/>
    <n v="1043"/>
    <n v="985"/>
    <n v="817"/>
    <n v="870"/>
    <m/>
    <n v="1"/>
    <n v="12"/>
    <n v="376"/>
    <n v="401"/>
    <n v="3229"/>
    <n v="1"/>
    <n v="110"/>
    <n v="6"/>
    <n v="1839"/>
    <n v="62"/>
    <n v="5900"/>
    <m/>
    <n v="37"/>
    <n v="5925"/>
    <m/>
    <m/>
    <n v="5807"/>
    <n v="155"/>
    <m/>
    <n v="20"/>
    <n v="1"/>
    <n v="5614"/>
    <n v="26"/>
    <n v="114"/>
    <n v="92"/>
    <n v="1"/>
    <n v="14"/>
    <n v="80"/>
    <m/>
    <n v="245"/>
    <n v="422"/>
    <m/>
    <n v="118"/>
    <n v="458"/>
    <n v="71"/>
    <n v="87"/>
    <n v="46"/>
    <n v="84"/>
    <n v="3967"/>
    <n v="381"/>
    <m/>
    <n v="4"/>
    <m/>
    <n v="79"/>
    <m/>
    <m/>
    <n v="2483"/>
    <n v="2309"/>
    <n v="14"/>
    <n v="1079"/>
    <n v="44"/>
    <n v="21"/>
    <n v="12"/>
    <m/>
    <m/>
    <m/>
    <m/>
    <n v="39"/>
    <n v="84"/>
    <n v="494"/>
    <n v="1256"/>
    <n v="15"/>
    <n v="288"/>
    <n v="3"/>
    <n v="354"/>
    <n v="817"/>
    <n v="440"/>
    <n v="178"/>
    <n v="606"/>
    <n v="343"/>
    <n v="3"/>
    <n v="666"/>
    <n v="134"/>
    <n v="162"/>
    <n v="79"/>
    <n v="1"/>
    <m/>
    <n v="19"/>
    <n v="429"/>
    <n v="777"/>
    <n v="1"/>
    <n v="35"/>
    <n v="137"/>
    <n v="2"/>
    <n v="126"/>
    <n v="14"/>
    <n v="2391"/>
    <n v="46"/>
    <n v="207"/>
    <n v="46"/>
    <n v="115"/>
    <n v="6"/>
    <n v="3"/>
    <n v="1563"/>
    <n v="3"/>
    <n v="1"/>
    <n v="38"/>
    <m/>
    <n v="3"/>
    <m/>
    <n v="50"/>
    <n v="287"/>
    <n v="37"/>
    <n v="6"/>
    <n v="12"/>
    <m/>
    <n v="3"/>
    <m/>
    <n v="2"/>
    <n v="5011"/>
    <n v="78"/>
    <n v="451"/>
    <n v="23"/>
    <n v="2"/>
    <m/>
    <n v="17311"/>
  </r>
  <r>
    <n v="106361166"/>
    <x v="291"/>
    <x v="34"/>
    <s v="5000 SAN BERNARDINO STREET"/>
    <s v="MONTCLAIR"/>
    <s v="91763"/>
    <x v="1"/>
    <x v="0"/>
    <s v="District 20"/>
    <s v="District 52"/>
    <s v="MONTCLAIR/ONTARIO NORTHWEST/UPLAND SOUTH"/>
    <s v="Urban"/>
    <s v="NA"/>
    <x v="291"/>
    <n v="4629"/>
    <m/>
    <m/>
    <m/>
    <m/>
    <m/>
    <n v="2999"/>
    <n v="1630"/>
    <m/>
    <m/>
    <n v="114"/>
    <n v="680"/>
    <n v="862"/>
    <n v="407"/>
    <n v="428"/>
    <n v="393"/>
    <n v="316"/>
    <n v="318"/>
    <m/>
    <n v="1095"/>
    <n v="16"/>
    <n v="1603"/>
    <n v="336"/>
    <n v="1868"/>
    <n v="1"/>
    <n v="24"/>
    <n v="8"/>
    <n v="789"/>
    <n v="2254"/>
    <n v="2375"/>
    <m/>
    <n v="190"/>
    <n v="3346"/>
    <n v="1093"/>
    <m/>
    <n v="4575"/>
    <n v="54"/>
    <m/>
    <n v="12"/>
    <n v="4"/>
    <n v="3206"/>
    <n v="2"/>
    <n v="109"/>
    <n v="199"/>
    <n v="1089"/>
    <n v="3"/>
    <n v="2"/>
    <n v="3"/>
    <n v="145"/>
    <n v="162"/>
    <n v="7"/>
    <n v="75"/>
    <n v="158"/>
    <n v="9"/>
    <n v="38"/>
    <n v="16"/>
    <n v="57"/>
    <n v="3586"/>
    <n v="373"/>
    <m/>
    <m/>
    <m/>
    <n v="1"/>
    <n v="2"/>
    <m/>
    <n v="1956"/>
    <n v="880"/>
    <n v="21"/>
    <n v="319"/>
    <n v="1444"/>
    <n v="4"/>
    <n v="5"/>
    <m/>
    <m/>
    <m/>
    <m/>
    <n v="28"/>
    <n v="30"/>
    <n v="200"/>
    <n v="420"/>
    <n v="5"/>
    <n v="95"/>
    <m/>
    <n v="185"/>
    <n v="516"/>
    <n v="139"/>
    <n v="99"/>
    <n v="94"/>
    <n v="158"/>
    <n v="4"/>
    <n v="233"/>
    <n v="73"/>
    <n v="102"/>
    <n v="1155"/>
    <n v="1093"/>
    <m/>
    <n v="36"/>
    <n v="1489"/>
    <n v="268"/>
    <n v="2"/>
    <n v="52"/>
    <n v="97"/>
    <m/>
    <n v="49"/>
    <n v="4"/>
    <n v="1342"/>
    <n v="23"/>
    <n v="96"/>
    <n v="11"/>
    <n v="27"/>
    <n v="1"/>
    <n v="1"/>
    <n v="67"/>
    <n v="2"/>
    <m/>
    <n v="1056"/>
    <m/>
    <n v="6"/>
    <m/>
    <n v="36"/>
    <n v="91"/>
    <n v="8"/>
    <n v="3"/>
    <n v="3"/>
    <m/>
    <n v="4"/>
    <m/>
    <m/>
    <n v="4324"/>
    <n v="10"/>
    <n v="140"/>
    <n v="7"/>
    <n v="3"/>
    <m/>
    <n v="12744"/>
  </r>
  <r>
    <n v="106361223"/>
    <x v="292"/>
    <x v="34"/>
    <s v="9961 SIERRA AVENUE"/>
    <s v="FONTANA"/>
    <s v="92335"/>
    <x v="1"/>
    <x v="1"/>
    <s v="District 20"/>
    <s v="District 47"/>
    <s v="BLOOMINGTON/COLTON CENTRAL AND WEST/FONTANA SOUTH/RIALTO SOUTH"/>
    <s v="Urban"/>
    <s v="NA"/>
    <x v="292"/>
    <n v="36782"/>
    <m/>
    <m/>
    <m/>
    <m/>
    <m/>
    <n v="21709"/>
    <n v="15073"/>
    <m/>
    <m/>
    <n v="1021"/>
    <n v="4490"/>
    <n v="4485"/>
    <n v="2277"/>
    <n v="3663"/>
    <n v="5058"/>
    <n v="4359"/>
    <n v="3514"/>
    <n v="10"/>
    <n v="7126"/>
    <n v="779"/>
    <n v="2252"/>
    <n v="4415"/>
    <n v="15305"/>
    <n v="120"/>
    <n v="256"/>
    <n v="828"/>
    <n v="13606"/>
    <n v="21738"/>
    <n v="15044"/>
    <m/>
    <n v="3915"/>
    <n v="26131"/>
    <n v="6731"/>
    <n v="5"/>
    <n v="35426"/>
    <n v="1356"/>
    <m/>
    <n v="1447"/>
    <n v="352"/>
    <n v="26243"/>
    <n v="647"/>
    <n v="55"/>
    <n v="133"/>
    <n v="6715"/>
    <n v="1167"/>
    <n v="23"/>
    <m/>
    <n v="558"/>
    <n v="198"/>
    <n v="2"/>
    <n v="757"/>
    <n v="4772"/>
    <n v="527"/>
    <n v="84"/>
    <n v="63"/>
    <n v="56"/>
    <n v="27801"/>
    <n v="1909"/>
    <n v="4"/>
    <n v="24"/>
    <n v="4"/>
    <n v="22"/>
    <m/>
    <n v="1"/>
    <n v="5348"/>
    <n v="10786"/>
    <n v="3"/>
    <n v="19949"/>
    <n v="635"/>
    <n v="34"/>
    <n v="24"/>
    <m/>
    <n v="3"/>
    <m/>
    <n v="118"/>
    <n v="403"/>
    <n v="1478"/>
    <n v="4351"/>
    <n v="3163"/>
    <n v="23"/>
    <n v="1026"/>
    <n v="27"/>
    <n v="1119"/>
    <n v="3233"/>
    <n v="2027"/>
    <n v="197"/>
    <n v="1378"/>
    <n v="704"/>
    <n v="401"/>
    <n v="2199"/>
    <n v="411"/>
    <n v="552"/>
    <n v="7073"/>
    <n v="6730"/>
    <n v="169"/>
    <n v="1445"/>
    <n v="8224"/>
    <n v="2435"/>
    <n v="24"/>
    <n v="266"/>
    <n v="1206"/>
    <n v="110"/>
    <n v="1646"/>
    <n v="773"/>
    <n v="9794"/>
    <n v="683"/>
    <n v="748"/>
    <n v="472"/>
    <n v="464"/>
    <n v="97"/>
    <n v="8"/>
    <n v="298"/>
    <n v="1624"/>
    <n v="148"/>
    <n v="6276"/>
    <n v="5"/>
    <n v="35"/>
    <n v="1"/>
    <n v="1196"/>
    <n v="1102"/>
    <n v="253"/>
    <n v="40"/>
    <n v="11"/>
    <m/>
    <n v="150"/>
    <n v="6"/>
    <n v="12"/>
    <n v="32192"/>
    <n v="203"/>
    <n v="1477"/>
    <n v="136"/>
    <n v="2"/>
    <n v="2"/>
    <n v="137352"/>
  </r>
  <r>
    <n v="106361246"/>
    <x v="293"/>
    <x v="34"/>
    <s v="11234 ANDERSON STREET"/>
    <s v="LOMA LINDA"/>
    <s v="92354"/>
    <x v="1"/>
    <x v="1"/>
    <s v="District 23"/>
    <s v="District 40"/>
    <s v="COLTON SOUTHEAST/GRAND TERRACE/LOMA LINDA/REDLANDS NORTH"/>
    <s v="Urban"/>
    <s v="Teaching"/>
    <x v="293"/>
    <n v="20296"/>
    <m/>
    <n v="1257"/>
    <m/>
    <m/>
    <m/>
    <n v="11164"/>
    <n v="10389"/>
    <m/>
    <m/>
    <n v="485"/>
    <n v="2043"/>
    <n v="2183"/>
    <n v="2554"/>
    <n v="4180"/>
    <n v="4565"/>
    <n v="3286"/>
    <n v="2256"/>
    <m/>
    <m/>
    <n v="1"/>
    <n v="903"/>
    <n v="2453"/>
    <n v="7106"/>
    <n v="151"/>
    <n v="121"/>
    <n v="311"/>
    <n v="10508"/>
    <n v="9378"/>
    <n v="12175"/>
    <m/>
    <n v="6752"/>
    <n v="14801"/>
    <m/>
    <m/>
    <n v="20531"/>
    <n v="1022"/>
    <m/>
    <n v="2512"/>
    <n v="19"/>
    <n v="16561"/>
    <n v="218"/>
    <n v="34"/>
    <n v="683"/>
    <m/>
    <n v="1517"/>
    <n v="9"/>
    <m/>
    <n v="774"/>
    <n v="293"/>
    <n v="24"/>
    <n v="644"/>
    <n v="2297"/>
    <n v="280"/>
    <n v="62"/>
    <n v="766"/>
    <n v="13"/>
    <n v="14057"/>
    <n v="2321"/>
    <n v="2"/>
    <m/>
    <m/>
    <n v="20"/>
    <m/>
    <m/>
    <n v="6495"/>
    <n v="9233"/>
    <n v="27"/>
    <n v="4443"/>
    <n v="764"/>
    <n v="205"/>
    <n v="382"/>
    <n v="3"/>
    <n v="1"/>
    <m/>
    <n v="101"/>
    <n v="441"/>
    <n v="2119"/>
    <n v="4065"/>
    <n v="2265"/>
    <n v="16"/>
    <n v="999"/>
    <n v="77"/>
    <n v="1103"/>
    <n v="1608"/>
    <n v="3096"/>
    <n v="187"/>
    <n v="1593"/>
    <n v="762"/>
    <n v="739"/>
    <n v="872"/>
    <n v="355"/>
    <n v="963"/>
    <n v="192"/>
    <m/>
    <m/>
    <n v="1414"/>
    <n v="3241"/>
    <n v="2039"/>
    <n v="28"/>
    <n v="797"/>
    <n v="1048"/>
    <n v="159"/>
    <n v="2315"/>
    <n v="614"/>
    <n v="6441"/>
    <n v="598"/>
    <n v="820"/>
    <n v="604"/>
    <n v="555"/>
    <n v="93"/>
    <n v="46"/>
    <n v="412"/>
    <n v="137"/>
    <n v="151"/>
    <n v="24"/>
    <n v="10"/>
    <n v="2"/>
    <n v="5"/>
    <n v="1980"/>
    <n v="876"/>
    <n v="926"/>
    <n v="231"/>
    <n v="37"/>
    <n v="5"/>
    <n v="206"/>
    <n v="3"/>
    <n v="21"/>
    <n v="15946"/>
    <n v="213"/>
    <n v="890"/>
    <n v="166"/>
    <n v="52"/>
    <n v="1"/>
    <n v="137615"/>
  </r>
  <r>
    <n v="106361266"/>
    <x v="294"/>
    <x v="34"/>
    <s v="29101 HOSPITAL ROAD"/>
    <s v="LAKE ARROWHEAD"/>
    <s v="92352"/>
    <x v="3"/>
    <x v="5"/>
    <s v="District 23"/>
    <s v="District 33"/>
    <s v="BLUE JAY/CRESTLINE/LAKE ARROWHEAD/SKYFOREST/TWIN PEAKS"/>
    <s v="Rural"/>
    <s v="Small/Rural"/>
    <x v="294"/>
    <n v="266"/>
    <n v="40"/>
    <m/>
    <m/>
    <m/>
    <m/>
    <n v="164"/>
    <n v="142"/>
    <m/>
    <m/>
    <n v="10"/>
    <n v="23"/>
    <n v="18"/>
    <n v="35"/>
    <n v="50"/>
    <n v="66"/>
    <n v="54"/>
    <n v="44"/>
    <m/>
    <n v="1"/>
    <n v="5"/>
    <n v="5"/>
    <m/>
    <n v="34"/>
    <n v="1"/>
    <n v="9"/>
    <n v="3"/>
    <n v="254"/>
    <n v="178"/>
    <n v="127"/>
    <n v="1"/>
    <n v="17"/>
    <n v="289"/>
    <m/>
    <m/>
    <n v="272"/>
    <n v="34"/>
    <m/>
    <n v="33"/>
    <n v="3"/>
    <n v="263"/>
    <n v="4"/>
    <n v="3"/>
    <m/>
    <m/>
    <m/>
    <m/>
    <m/>
    <n v="13"/>
    <n v="11"/>
    <m/>
    <n v="2"/>
    <m/>
    <m/>
    <m/>
    <n v="1"/>
    <n v="1"/>
    <n v="248"/>
    <n v="28"/>
    <m/>
    <n v="2"/>
    <m/>
    <m/>
    <m/>
    <m/>
    <n v="95"/>
    <n v="150"/>
    <m/>
    <n v="51"/>
    <n v="4"/>
    <n v="2"/>
    <n v="4"/>
    <m/>
    <m/>
    <m/>
    <m/>
    <n v="1"/>
    <n v="1"/>
    <n v="21"/>
    <n v="54"/>
    <m/>
    <n v="19"/>
    <n v="1"/>
    <n v="21"/>
    <n v="10"/>
    <n v="35"/>
    <n v="2"/>
    <n v="9"/>
    <n v="5"/>
    <n v="11"/>
    <n v="62"/>
    <n v="45"/>
    <n v="9"/>
    <m/>
    <m/>
    <m/>
    <n v="1"/>
    <n v="119"/>
    <n v="8"/>
    <m/>
    <m/>
    <n v="1"/>
    <m/>
    <n v="29"/>
    <m/>
    <n v="123"/>
    <m/>
    <n v="21"/>
    <m/>
    <n v="4"/>
    <m/>
    <m/>
    <m/>
    <m/>
    <m/>
    <m/>
    <m/>
    <m/>
    <m/>
    <n v="2"/>
    <n v="18"/>
    <n v="4"/>
    <m/>
    <m/>
    <m/>
    <m/>
    <m/>
    <m/>
    <n v="270"/>
    <m/>
    <n v="3"/>
    <n v="9"/>
    <m/>
    <m/>
    <n v="1170"/>
  </r>
  <r>
    <n v="106361274"/>
    <x v="295"/>
    <x v="34"/>
    <s v="550 NORTH MONTEREY AVENUE"/>
    <s v="ONTARIO"/>
    <s v="91764"/>
    <x v="2"/>
    <x v="3"/>
    <s v="District 20"/>
    <s v="District 52"/>
    <s v="MONTCLAIR/ONTARIO NORTHWEST/UPLAND SOUTH"/>
    <s v="Urban"/>
    <s v="NA"/>
    <x v="295"/>
    <n v="782"/>
    <m/>
    <m/>
    <m/>
    <m/>
    <m/>
    <n v="345"/>
    <n v="437"/>
    <m/>
    <m/>
    <m/>
    <n v="28"/>
    <n v="36"/>
    <n v="68"/>
    <n v="126"/>
    <n v="202"/>
    <n v="179"/>
    <n v="143"/>
    <m/>
    <m/>
    <m/>
    <n v="32"/>
    <n v="99"/>
    <n v="185"/>
    <n v="1"/>
    <n v="102"/>
    <m/>
    <n v="363"/>
    <n v="782"/>
    <m/>
    <m/>
    <n v="782"/>
    <m/>
    <m/>
    <m/>
    <n v="780"/>
    <n v="2"/>
    <m/>
    <n v="778"/>
    <m/>
    <m/>
    <m/>
    <m/>
    <n v="4"/>
    <m/>
    <m/>
    <m/>
    <m/>
    <n v="57"/>
    <n v="15"/>
    <m/>
    <n v="166"/>
    <n v="73"/>
    <n v="16"/>
    <m/>
    <n v="59"/>
    <n v="2"/>
    <n v="37"/>
    <n v="354"/>
    <m/>
    <m/>
    <m/>
    <n v="3"/>
    <m/>
    <m/>
    <n v="175"/>
    <n v="419"/>
    <n v="2"/>
    <n v="182"/>
    <m/>
    <n v="4"/>
    <m/>
    <m/>
    <m/>
    <m/>
    <m/>
    <n v="3"/>
    <n v="1"/>
    <n v="18"/>
    <n v="33"/>
    <n v="1"/>
    <n v="13"/>
    <n v="1"/>
    <n v="22"/>
    <n v="179"/>
    <n v="60"/>
    <m/>
    <n v="20"/>
    <n v="8"/>
    <n v="12"/>
    <n v="364"/>
    <n v="45"/>
    <n v="1"/>
    <n v="1"/>
    <m/>
    <m/>
    <n v="13"/>
    <n v="262"/>
    <n v="63"/>
    <m/>
    <m/>
    <n v="16"/>
    <m/>
    <n v="7"/>
    <m/>
    <n v="316"/>
    <n v="10"/>
    <n v="35"/>
    <m/>
    <n v="60"/>
    <m/>
    <m/>
    <m/>
    <m/>
    <m/>
    <m/>
    <m/>
    <m/>
    <m/>
    <n v="135"/>
    <n v="5"/>
    <n v="7"/>
    <n v="2"/>
    <m/>
    <m/>
    <n v="53"/>
    <m/>
    <n v="1"/>
    <n v="515"/>
    <n v="17"/>
    <n v="47"/>
    <m/>
    <m/>
    <m/>
    <n v="25539"/>
  </r>
  <r>
    <n v="106361308"/>
    <x v="296"/>
    <x v="34"/>
    <s v="350 TERRACINA BOULEVARD"/>
    <s v="REDLANDS"/>
    <s v="92373"/>
    <x v="1"/>
    <x v="4"/>
    <s v="District 23"/>
    <s v="District 40"/>
    <s v="MENTONE/REDLANDS SOUTH/YUCAIPA"/>
    <s v="Urban"/>
    <s v="NA"/>
    <x v="296"/>
    <n v="12791"/>
    <n v="412"/>
    <m/>
    <m/>
    <n v="628"/>
    <m/>
    <n v="8637"/>
    <n v="5194"/>
    <m/>
    <m/>
    <n v="196"/>
    <n v="1766"/>
    <n v="1592"/>
    <n v="813"/>
    <n v="1471"/>
    <n v="2035"/>
    <n v="1732"/>
    <n v="1745"/>
    <m/>
    <n v="2481"/>
    <m/>
    <n v="448"/>
    <n v="719"/>
    <n v="4056"/>
    <n v="31"/>
    <n v="316"/>
    <n v="99"/>
    <n v="8162"/>
    <n v="8830"/>
    <n v="5001"/>
    <m/>
    <n v="3171"/>
    <n v="8203"/>
    <n v="2452"/>
    <n v="5"/>
    <n v="13405"/>
    <n v="426"/>
    <m/>
    <n v="560"/>
    <n v="49"/>
    <n v="10367"/>
    <n v="7"/>
    <n v="92"/>
    <n v="309"/>
    <n v="2434"/>
    <n v="12"/>
    <n v="1"/>
    <m/>
    <n v="312"/>
    <n v="105"/>
    <n v="2"/>
    <n v="268"/>
    <n v="1488"/>
    <n v="238"/>
    <n v="30"/>
    <n v="30"/>
    <n v="73"/>
    <n v="9750"/>
    <n v="1523"/>
    <m/>
    <n v="8"/>
    <m/>
    <n v="4"/>
    <m/>
    <m/>
    <n v="4059"/>
    <n v="4997"/>
    <m/>
    <n v="4517"/>
    <n v="133"/>
    <n v="121"/>
    <m/>
    <m/>
    <m/>
    <n v="4"/>
    <n v="6"/>
    <n v="91"/>
    <n v="321"/>
    <n v="970"/>
    <n v="956"/>
    <m/>
    <n v="299"/>
    <n v="4"/>
    <n v="442"/>
    <n v="1142"/>
    <n v="733"/>
    <n v="729"/>
    <n v="1711"/>
    <n v="162"/>
    <n v="97"/>
    <n v="729"/>
    <n v="186"/>
    <n v="186"/>
    <n v="2586"/>
    <n v="2441"/>
    <n v="40"/>
    <n v="40"/>
    <n v="4192"/>
    <n v="783"/>
    <n v="3"/>
    <n v="171"/>
    <n v="297"/>
    <n v="8"/>
    <n v="1982"/>
    <n v="135"/>
    <n v="2878"/>
    <n v="150"/>
    <n v="186"/>
    <n v="134"/>
    <n v="171"/>
    <n v="12"/>
    <m/>
    <n v="63"/>
    <n v="122"/>
    <n v="44"/>
    <n v="2459"/>
    <m/>
    <n v="1"/>
    <m/>
    <n v="372"/>
    <n v="403"/>
    <n v="41"/>
    <n v="6"/>
    <n v="20"/>
    <m/>
    <n v="40"/>
    <n v="8"/>
    <n v="1"/>
    <n v="12246"/>
    <n v="134"/>
    <n v="539"/>
    <n v="21"/>
    <m/>
    <m/>
    <n v="49745"/>
  </r>
  <r>
    <n v="106361318"/>
    <x v="297"/>
    <x v="34"/>
    <s v="999 SAN BERNARDINO ROAD"/>
    <s v="UPLAND"/>
    <s v="91786"/>
    <x v="1"/>
    <x v="1"/>
    <s v="District 25"/>
    <s v="District 41"/>
    <s v="MONTCLAIR/ONTARIO NORTHWEST/UPLAND SOUTH"/>
    <s v="Urban"/>
    <s v="NA"/>
    <x v="297"/>
    <n v="17742"/>
    <m/>
    <m/>
    <m/>
    <m/>
    <m/>
    <n v="10350"/>
    <n v="7392"/>
    <m/>
    <m/>
    <n v="274"/>
    <n v="1465"/>
    <n v="2087"/>
    <n v="1470"/>
    <n v="2259"/>
    <n v="2684"/>
    <n v="2506"/>
    <n v="2504"/>
    <m/>
    <n v="2289"/>
    <n v="204"/>
    <n v="1269"/>
    <n v="1348"/>
    <n v="6084"/>
    <n v="27"/>
    <n v="1417"/>
    <n v="50"/>
    <n v="7547"/>
    <n v="6067"/>
    <n v="11614"/>
    <n v="61"/>
    <n v="2233"/>
    <n v="13328"/>
    <n v="2154"/>
    <n v="27"/>
    <n v="17446"/>
    <n v="235"/>
    <n v="61"/>
    <n v="68"/>
    <n v="8"/>
    <n v="14716"/>
    <n v="51"/>
    <n v="196"/>
    <n v="481"/>
    <n v="2144"/>
    <n v="13"/>
    <n v="5"/>
    <n v="60"/>
    <n v="194"/>
    <n v="201"/>
    <n v="8"/>
    <n v="370"/>
    <n v="1705"/>
    <n v="249"/>
    <n v="23"/>
    <n v="484"/>
    <m/>
    <n v="12585"/>
    <n v="1534"/>
    <m/>
    <n v="381"/>
    <m/>
    <n v="7"/>
    <n v="1"/>
    <m/>
    <n v="2893"/>
    <n v="6991"/>
    <n v="78"/>
    <n v="6964"/>
    <n v="544"/>
    <n v="89"/>
    <n v="183"/>
    <m/>
    <m/>
    <m/>
    <n v="19"/>
    <n v="251"/>
    <n v="755"/>
    <n v="2738"/>
    <n v="2275"/>
    <n v="33"/>
    <n v="590"/>
    <n v="8"/>
    <n v="875"/>
    <n v="1240"/>
    <n v="1004"/>
    <n v="91"/>
    <n v="743"/>
    <n v="399"/>
    <n v="86"/>
    <n v="1437"/>
    <n v="289"/>
    <n v="500"/>
    <n v="2219"/>
    <n v="2154"/>
    <n v="36"/>
    <n v="764"/>
    <n v="3941"/>
    <n v="1784"/>
    <n v="3"/>
    <n v="312"/>
    <n v="598"/>
    <n v="42"/>
    <n v="969"/>
    <n v="199"/>
    <n v="5072"/>
    <n v="266"/>
    <n v="400"/>
    <n v="227"/>
    <n v="336"/>
    <n v="56"/>
    <n v="4"/>
    <n v="245"/>
    <n v="515"/>
    <n v="27"/>
    <n v="1959"/>
    <n v="8"/>
    <n v="10"/>
    <n v="5"/>
    <n v="509"/>
    <n v="672"/>
    <n v="71"/>
    <n v="13"/>
    <n v="6"/>
    <n v="1"/>
    <n v="31"/>
    <n v="12"/>
    <n v="12"/>
    <n v="15361"/>
    <n v="118"/>
    <n v="875"/>
    <n v="54"/>
    <n v="5"/>
    <n v="2"/>
    <n v="67920"/>
  </r>
  <r>
    <n v="106361323"/>
    <x v="298"/>
    <x v="34"/>
    <s v="1805 MEDICAL CENTER DRIVE"/>
    <s v="SAN BERNARDINO"/>
    <s v="92411"/>
    <x v="1"/>
    <x v="1"/>
    <s v="District 23"/>
    <s v="District 40"/>
    <s v="MUSCOY/SAN BERNARDINO CENTRAL"/>
    <s v="Urban"/>
    <s v="NA"/>
    <x v="298"/>
    <n v="8699"/>
    <n v="22"/>
    <m/>
    <m/>
    <n v="4211"/>
    <m/>
    <n v="7264"/>
    <n v="5668"/>
    <m/>
    <m/>
    <n v="516"/>
    <n v="2524"/>
    <n v="1945"/>
    <n v="1564"/>
    <n v="1820"/>
    <n v="1125"/>
    <n v="572"/>
    <n v="368"/>
    <n v="1"/>
    <n v="2260"/>
    <n v="237"/>
    <n v="261"/>
    <n v="2571"/>
    <n v="6749"/>
    <n v="23"/>
    <n v="60"/>
    <n v="68"/>
    <n v="3200"/>
    <n v="6183"/>
    <n v="6749"/>
    <m/>
    <n v="1087"/>
    <n v="9939"/>
    <n v="1906"/>
    <m/>
    <n v="12827"/>
    <n v="105"/>
    <m/>
    <n v="509"/>
    <n v="1"/>
    <n v="9769"/>
    <n v="603"/>
    <n v="2"/>
    <n v="94"/>
    <n v="1900"/>
    <n v="43"/>
    <n v="11"/>
    <m/>
    <n v="301"/>
    <n v="250"/>
    <n v="1"/>
    <n v="109"/>
    <n v="281"/>
    <n v="26"/>
    <n v="76"/>
    <n v="71"/>
    <m/>
    <n v="11424"/>
    <n v="364"/>
    <n v="6"/>
    <n v="6"/>
    <m/>
    <n v="17"/>
    <m/>
    <m/>
    <n v="9837"/>
    <n v="2179"/>
    <m/>
    <n v="754"/>
    <n v="116"/>
    <n v="4"/>
    <n v="40"/>
    <m/>
    <m/>
    <n v="2"/>
    <n v="3"/>
    <n v="90"/>
    <n v="136"/>
    <n v="671"/>
    <n v="774"/>
    <n v="4"/>
    <n v="263"/>
    <n v="2"/>
    <n v="284"/>
    <n v="432"/>
    <n v="253"/>
    <n v="4233"/>
    <n v="58"/>
    <n v="110"/>
    <n v="17"/>
    <n v="806"/>
    <n v="150"/>
    <n v="476"/>
    <n v="2176"/>
    <n v="1905"/>
    <n v="89"/>
    <n v="67"/>
    <n v="2917"/>
    <n v="518"/>
    <n v="1"/>
    <n v="87"/>
    <n v="176"/>
    <n v="4"/>
    <n v="88"/>
    <n v="64"/>
    <n v="6588"/>
    <n v="111"/>
    <n v="197"/>
    <n v="36"/>
    <n v="143"/>
    <n v="24"/>
    <m/>
    <n v="17"/>
    <n v="2"/>
    <n v="7"/>
    <n v="1885"/>
    <m/>
    <m/>
    <m/>
    <n v="128"/>
    <n v="147"/>
    <n v="18"/>
    <n v="34"/>
    <n v="115"/>
    <n v="3"/>
    <n v="8"/>
    <m/>
    <n v="8"/>
    <n v="11845"/>
    <n v="124"/>
    <n v="453"/>
    <n v="46"/>
    <n v="3"/>
    <m/>
    <n v="52081"/>
  </r>
  <r>
    <n v="106361339"/>
    <x v="299"/>
    <x v="34"/>
    <s v="2101 NORTH WATERMAN AVENUE"/>
    <s v="SAN BERNARDINO"/>
    <s v="92404"/>
    <x v="1"/>
    <x v="1"/>
    <s v="District 23"/>
    <s v="District 40"/>
    <s v="HIGHLAND/SAN BERNARDINO EAST"/>
    <s v="Urban"/>
    <s v="NA"/>
    <x v="299"/>
    <n v="15266"/>
    <m/>
    <m/>
    <m/>
    <m/>
    <m/>
    <n v="8742"/>
    <n v="6520"/>
    <n v="4"/>
    <m/>
    <n v="234"/>
    <n v="1508"/>
    <n v="1454"/>
    <n v="1580"/>
    <n v="2674"/>
    <n v="2753"/>
    <n v="1997"/>
    <n v="1568"/>
    <m/>
    <n v="1498"/>
    <m/>
    <n v="503"/>
    <n v="2453"/>
    <n v="6275"/>
    <n v="15"/>
    <n v="132"/>
    <n v="96"/>
    <n v="5792"/>
    <n v="6445"/>
    <n v="8820"/>
    <n v="1"/>
    <n v="3976"/>
    <n v="9816"/>
    <n v="1454"/>
    <n v="20"/>
    <n v="14953"/>
    <n v="312"/>
    <n v="1"/>
    <n v="254"/>
    <n v="5"/>
    <n v="12868"/>
    <n v="167"/>
    <n v="16"/>
    <n v="490"/>
    <n v="1437"/>
    <n v="18"/>
    <n v="10"/>
    <n v="1"/>
    <n v="381"/>
    <n v="402"/>
    <m/>
    <n v="438"/>
    <n v="1701"/>
    <n v="176"/>
    <n v="140"/>
    <n v="289"/>
    <m/>
    <n v="10041"/>
    <n v="1681"/>
    <n v="1"/>
    <m/>
    <m/>
    <n v="15"/>
    <n v="1"/>
    <m/>
    <n v="6983"/>
    <n v="5417"/>
    <n v="5"/>
    <n v="2522"/>
    <n v="145"/>
    <n v="84"/>
    <n v="109"/>
    <m/>
    <m/>
    <n v="1"/>
    <n v="18"/>
    <n v="217"/>
    <n v="556"/>
    <n v="2853"/>
    <n v="1298"/>
    <n v="11"/>
    <n v="1545"/>
    <n v="2"/>
    <n v="551"/>
    <n v="838"/>
    <n v="925"/>
    <n v="85"/>
    <n v="801"/>
    <n v="349"/>
    <n v="42"/>
    <n v="1105"/>
    <n v="216"/>
    <n v="724"/>
    <n v="1640"/>
    <n v="1432"/>
    <n v="58"/>
    <n v="1071"/>
    <n v="3552"/>
    <n v="1852"/>
    <n v="3"/>
    <n v="156"/>
    <n v="474"/>
    <n v="17"/>
    <n v="1063"/>
    <n v="198"/>
    <n v="3809"/>
    <n v="362"/>
    <n v="373"/>
    <n v="166"/>
    <n v="314"/>
    <n v="13"/>
    <m/>
    <n v="322"/>
    <n v="133"/>
    <n v="4"/>
    <n v="1363"/>
    <n v="10"/>
    <n v="4"/>
    <n v="7"/>
    <n v="707"/>
    <n v="440"/>
    <n v="44"/>
    <n v="33"/>
    <n v="3"/>
    <n v="1"/>
    <n v="117"/>
    <n v="24"/>
    <n v="14"/>
    <n v="13013"/>
    <n v="141"/>
    <n v="674"/>
    <n v="54"/>
    <n v="1"/>
    <m/>
    <n v="67419"/>
  </r>
  <r>
    <n v="106361343"/>
    <x v="300"/>
    <x v="34"/>
    <s v="18300 US HIGHWAY 18"/>
    <s v="APPLE VALLEY"/>
    <s v="92307"/>
    <x v="1"/>
    <x v="4"/>
    <s v="District 21"/>
    <s v="District 33"/>
    <s v="APPLE VALLEY/HESPERIA EAST"/>
    <s v="Urban"/>
    <s v="Small/Rural"/>
    <x v="300"/>
    <n v="16840"/>
    <m/>
    <m/>
    <m/>
    <m/>
    <m/>
    <n v="9949"/>
    <n v="6891"/>
    <m/>
    <m/>
    <n v="381"/>
    <n v="2103"/>
    <n v="1489"/>
    <n v="1490"/>
    <n v="2404"/>
    <n v="2563"/>
    <n v="2032"/>
    <n v="1709"/>
    <m/>
    <n v="2519"/>
    <n v="150"/>
    <n v="223"/>
    <n v="2187"/>
    <n v="4805"/>
    <n v="5"/>
    <n v="857"/>
    <n v="37"/>
    <n v="8726"/>
    <n v="6236"/>
    <n v="10604"/>
    <m/>
    <n v="2028"/>
    <n v="12459"/>
    <n v="2350"/>
    <n v="3"/>
    <n v="16726"/>
    <n v="114"/>
    <m/>
    <n v="130"/>
    <n v="9"/>
    <n v="14162"/>
    <n v="47"/>
    <n v="1"/>
    <n v="46"/>
    <n v="2308"/>
    <n v="120"/>
    <n v="17"/>
    <m/>
    <n v="376"/>
    <n v="325"/>
    <m/>
    <n v="229"/>
    <n v="2170"/>
    <n v="235"/>
    <n v="2"/>
    <n v="39"/>
    <n v="21"/>
    <n v="12168"/>
    <n v="1196"/>
    <m/>
    <n v="21"/>
    <m/>
    <n v="58"/>
    <m/>
    <m/>
    <n v="7284"/>
    <n v="6156"/>
    <m/>
    <n v="2850"/>
    <n v="256"/>
    <n v="22"/>
    <n v="272"/>
    <m/>
    <m/>
    <m/>
    <n v="3"/>
    <n v="115"/>
    <n v="397"/>
    <n v="2733"/>
    <n v="1777"/>
    <n v="26"/>
    <n v="549"/>
    <n v="11"/>
    <n v="904"/>
    <n v="1134"/>
    <n v="889"/>
    <n v="62"/>
    <n v="628"/>
    <n v="393"/>
    <n v="29"/>
    <n v="1133"/>
    <n v="298"/>
    <n v="828"/>
    <n v="2510"/>
    <n v="2314"/>
    <n v="107"/>
    <n v="814"/>
    <n v="1286"/>
    <n v="1212"/>
    <n v="1"/>
    <n v="113"/>
    <n v="531"/>
    <n v="57"/>
    <n v="686"/>
    <n v="105"/>
    <n v="7923"/>
    <n v="254"/>
    <n v="444"/>
    <n v="210"/>
    <n v="451"/>
    <n v="30"/>
    <n v="1"/>
    <n v="363"/>
    <n v="71"/>
    <n v="15"/>
    <n v="2273"/>
    <m/>
    <m/>
    <m/>
    <n v="820"/>
    <n v="526"/>
    <n v="24"/>
    <n v="11"/>
    <n v="1"/>
    <m/>
    <n v="97"/>
    <n v="7"/>
    <n v="8"/>
    <n v="14490"/>
    <n v="87"/>
    <n v="729"/>
    <n v="39"/>
    <n v="1"/>
    <m/>
    <n v="67588"/>
  </r>
  <r>
    <n v="106361370"/>
    <x v="301"/>
    <x v="34"/>
    <s v="15248 ELEVENTH STREET"/>
    <s v="VICTORVILLE"/>
    <s v="92395"/>
    <x v="0"/>
    <x v="0"/>
    <s v="District 21"/>
    <s v="District 33"/>
    <s v="HESPERIA WEST/MOUNTAIN VIEW ACRES/VICTORVILLE CENTRAL AND SOUTH"/>
    <s v="Urban"/>
    <s v="Small/Rural"/>
    <x v="301"/>
    <n v="6582"/>
    <m/>
    <m/>
    <m/>
    <m/>
    <m/>
    <n v="4210"/>
    <n v="2372"/>
    <m/>
    <m/>
    <n v="202"/>
    <n v="1056"/>
    <n v="866"/>
    <n v="682"/>
    <n v="1006"/>
    <n v="849"/>
    <n v="589"/>
    <n v="419"/>
    <m/>
    <n v="839"/>
    <n v="74"/>
    <n v="118"/>
    <n v="1204"/>
    <n v="2369"/>
    <n v="54"/>
    <m/>
    <n v="47"/>
    <n v="2790"/>
    <n v="3235"/>
    <n v="3347"/>
    <m/>
    <n v="2202"/>
    <n v="3600"/>
    <n v="780"/>
    <m/>
    <n v="6493"/>
    <n v="89"/>
    <m/>
    <n v="66"/>
    <n v="2"/>
    <n v="5604"/>
    <n v="117"/>
    <m/>
    <n v="1"/>
    <n v="774"/>
    <n v="3"/>
    <n v="15"/>
    <m/>
    <n v="272"/>
    <n v="425"/>
    <n v="6"/>
    <n v="81"/>
    <n v="25"/>
    <n v="13"/>
    <m/>
    <n v="1"/>
    <m/>
    <n v="5645"/>
    <n v="30"/>
    <m/>
    <m/>
    <n v="1"/>
    <n v="56"/>
    <n v="27"/>
    <m/>
    <n v="3599"/>
    <n v="1720"/>
    <m/>
    <n v="1212"/>
    <n v="46"/>
    <n v="4"/>
    <n v="1"/>
    <m/>
    <m/>
    <m/>
    <n v="2"/>
    <n v="64"/>
    <n v="315"/>
    <n v="750"/>
    <n v="669"/>
    <n v="7"/>
    <n v="218"/>
    <m/>
    <n v="409"/>
    <n v="261"/>
    <n v="215"/>
    <n v="21"/>
    <n v="338"/>
    <n v="150"/>
    <n v="27"/>
    <n v="489"/>
    <n v="153"/>
    <n v="319"/>
    <n v="1382"/>
    <n v="778"/>
    <n v="15"/>
    <n v="92"/>
    <n v="1512"/>
    <n v="421"/>
    <n v="1"/>
    <n v="388"/>
    <n v="176"/>
    <n v="17"/>
    <n v="370"/>
    <n v="17"/>
    <n v="1870"/>
    <n v="78"/>
    <n v="177"/>
    <n v="31"/>
    <n v="70"/>
    <n v="23"/>
    <m/>
    <n v="54"/>
    <n v="3"/>
    <n v="9"/>
    <n v="1273"/>
    <m/>
    <m/>
    <m/>
    <n v="131"/>
    <n v="110"/>
    <n v="6"/>
    <n v="4"/>
    <n v="3"/>
    <m/>
    <n v="18"/>
    <n v="2"/>
    <n v="5"/>
    <n v="6240"/>
    <n v="31"/>
    <n v="14"/>
    <n v="18"/>
    <m/>
    <m/>
    <n v="22908"/>
  </r>
  <r>
    <n v="106361458"/>
    <x v="302"/>
    <x v="34"/>
    <s v="1401 BAILEY AVENUE"/>
    <s v="NEEDLES"/>
    <s v="92363"/>
    <x v="1"/>
    <x v="5"/>
    <s v="District 16"/>
    <s v="District 33"/>
    <s v="BIG RIVER/NEEDLES"/>
    <s v="Frontier"/>
    <s v="Small/Rural"/>
    <x v="302"/>
    <n v="460"/>
    <m/>
    <m/>
    <m/>
    <m/>
    <m/>
    <n v="236"/>
    <n v="224"/>
    <m/>
    <m/>
    <n v="8"/>
    <n v="20"/>
    <n v="30"/>
    <n v="50"/>
    <n v="117"/>
    <n v="108"/>
    <n v="82"/>
    <n v="40"/>
    <m/>
    <m/>
    <n v="5"/>
    <n v="1"/>
    <n v="12"/>
    <n v="41"/>
    <n v="56"/>
    <n v="4"/>
    <m/>
    <n v="346"/>
    <n v="19"/>
    <n v="441"/>
    <m/>
    <n v="10"/>
    <n v="450"/>
    <m/>
    <m/>
    <n v="442"/>
    <n v="18"/>
    <m/>
    <m/>
    <n v="7"/>
    <n v="453"/>
    <m/>
    <m/>
    <m/>
    <m/>
    <m/>
    <m/>
    <m/>
    <n v="41"/>
    <n v="23"/>
    <n v="3"/>
    <n v="3"/>
    <n v="6"/>
    <n v="8"/>
    <m/>
    <n v="1"/>
    <n v="3"/>
    <n v="363"/>
    <n v="7"/>
    <n v="2"/>
    <m/>
    <m/>
    <m/>
    <m/>
    <m/>
    <n v="192"/>
    <n v="211"/>
    <m/>
    <n v="41"/>
    <n v="11"/>
    <n v="2"/>
    <n v="3"/>
    <m/>
    <m/>
    <m/>
    <m/>
    <n v="10"/>
    <n v="7"/>
    <n v="49"/>
    <n v="83"/>
    <n v="2"/>
    <n v="48"/>
    <m/>
    <n v="41"/>
    <n v="3"/>
    <n v="27"/>
    <n v="13"/>
    <n v="5"/>
    <n v="10"/>
    <m/>
    <n v="82"/>
    <n v="18"/>
    <n v="61"/>
    <n v="1"/>
    <m/>
    <m/>
    <n v="2"/>
    <n v="30"/>
    <n v="18"/>
    <m/>
    <m/>
    <n v="14"/>
    <n v="1"/>
    <n v="1"/>
    <m/>
    <n v="367"/>
    <n v="1"/>
    <n v="20"/>
    <n v="2"/>
    <n v="3"/>
    <m/>
    <m/>
    <m/>
    <m/>
    <n v="1"/>
    <m/>
    <m/>
    <m/>
    <m/>
    <n v="3"/>
    <n v="21"/>
    <n v="7"/>
    <n v="2"/>
    <m/>
    <m/>
    <m/>
    <n v="1"/>
    <n v="7"/>
    <n v="396"/>
    <n v="1"/>
    <n v="21"/>
    <n v="1"/>
    <m/>
    <m/>
    <n v="1524"/>
  </r>
  <r>
    <n v="106362041"/>
    <x v="303"/>
    <x v="34"/>
    <s v="6601 WHITE FEATHER ROAD"/>
    <s v="JOSHUA TREE"/>
    <s v="92252"/>
    <x v="4"/>
    <x v="2"/>
    <s v="District 16"/>
    <s v="District 42"/>
    <s v="JOSHUA TREE/LANDERS/MORONGO VALLEY/RIMROCK/YUCCA VALLEY"/>
    <s v="Rural"/>
    <s v="Small/Rural"/>
    <x v="303"/>
    <n v="2805"/>
    <n v="233"/>
    <m/>
    <m/>
    <m/>
    <m/>
    <n v="1855"/>
    <n v="1182"/>
    <n v="1"/>
    <m/>
    <n v="66"/>
    <n v="387"/>
    <n v="232"/>
    <n v="159"/>
    <n v="348"/>
    <n v="507"/>
    <n v="402"/>
    <n v="488"/>
    <m/>
    <n v="437"/>
    <n v="12"/>
    <n v="56"/>
    <n v="197"/>
    <n v="321"/>
    <n v="5"/>
    <n v="61"/>
    <n v="11"/>
    <n v="2387"/>
    <n v="1206"/>
    <n v="1832"/>
    <m/>
    <n v="608"/>
    <n v="2005"/>
    <n v="424"/>
    <n v="1"/>
    <n v="2932"/>
    <n v="106"/>
    <m/>
    <n v="180"/>
    <m/>
    <n v="2393"/>
    <m/>
    <n v="4"/>
    <n v="33"/>
    <n v="424"/>
    <n v="3"/>
    <m/>
    <n v="1"/>
    <n v="34"/>
    <n v="272"/>
    <n v="132"/>
    <n v="80"/>
    <n v="109"/>
    <m/>
    <m/>
    <m/>
    <n v="191"/>
    <n v="2214"/>
    <n v="1"/>
    <m/>
    <m/>
    <m/>
    <m/>
    <n v="5"/>
    <m/>
    <n v="1368"/>
    <n v="698"/>
    <m/>
    <n v="865"/>
    <n v="45"/>
    <n v="5"/>
    <n v="57"/>
    <m/>
    <m/>
    <m/>
    <m/>
    <n v="17"/>
    <n v="40"/>
    <n v="327"/>
    <n v="359"/>
    <m/>
    <n v="148"/>
    <m/>
    <n v="154"/>
    <n v="123"/>
    <n v="160"/>
    <n v="17"/>
    <n v="81"/>
    <n v="29"/>
    <n v="34"/>
    <n v="385"/>
    <n v="92"/>
    <n v="167"/>
    <n v="468"/>
    <n v="425"/>
    <n v="12"/>
    <n v="93"/>
    <n v="243"/>
    <n v="136"/>
    <n v="1"/>
    <n v="24"/>
    <n v="64"/>
    <n v="3"/>
    <n v="76"/>
    <n v="2"/>
    <n v="1833"/>
    <n v="28"/>
    <n v="48"/>
    <n v="8"/>
    <n v="20"/>
    <n v="1"/>
    <m/>
    <m/>
    <n v="35"/>
    <n v="1"/>
    <n v="422"/>
    <m/>
    <m/>
    <m/>
    <n v="32"/>
    <n v="131"/>
    <n v="5"/>
    <n v="2"/>
    <m/>
    <m/>
    <m/>
    <m/>
    <n v="4"/>
    <n v="2695"/>
    <n v="33"/>
    <n v="123"/>
    <n v="12"/>
    <n v="1"/>
    <m/>
    <n v="16582"/>
  </r>
  <r>
    <n v="106364014"/>
    <x v="304"/>
    <x v="34"/>
    <s v="1710 BARTON ROAD"/>
    <s v="REDLANDS"/>
    <s v="92373"/>
    <x v="1"/>
    <x v="3"/>
    <s v="District 23"/>
    <s v="District 40"/>
    <s v="COLTON SOUTHEAST/GRAND TERRACE/LOMA LINDA/REDLANDS NORTH"/>
    <s v="Urban"/>
    <s v="NA"/>
    <x v="304"/>
    <m/>
    <m/>
    <m/>
    <n v="703"/>
    <n v="3853"/>
    <m/>
    <n v="2423"/>
    <n v="2133"/>
    <m/>
    <m/>
    <n v="2317"/>
    <n v="559"/>
    <n v="398"/>
    <n v="412"/>
    <n v="420"/>
    <n v="197"/>
    <n v="92"/>
    <n v="31"/>
    <m/>
    <m/>
    <n v="130"/>
    <n v="110"/>
    <n v="531"/>
    <n v="1709"/>
    <n v="31"/>
    <n v="23"/>
    <n v="15"/>
    <n v="2137"/>
    <n v="4556"/>
    <m/>
    <m/>
    <n v="7"/>
    <n v="4549"/>
    <m/>
    <m/>
    <n v="4554"/>
    <n v="2"/>
    <m/>
    <n v="123"/>
    <n v="1"/>
    <n v="2671"/>
    <n v="7"/>
    <n v="2"/>
    <m/>
    <m/>
    <n v="1549"/>
    <n v="203"/>
    <m/>
    <n v="5"/>
    <n v="94"/>
    <m/>
    <m/>
    <n v="1"/>
    <m/>
    <n v="23"/>
    <n v="24"/>
    <m/>
    <n v="4399"/>
    <n v="6"/>
    <m/>
    <n v="1"/>
    <m/>
    <n v="3"/>
    <m/>
    <m/>
    <n v="2054"/>
    <n v="445"/>
    <n v="11"/>
    <n v="1470"/>
    <n v="455"/>
    <n v="3"/>
    <n v="106"/>
    <m/>
    <n v="12"/>
    <m/>
    <m/>
    <m/>
    <m/>
    <m/>
    <m/>
    <m/>
    <m/>
    <m/>
    <m/>
    <m/>
    <m/>
    <n v="4512"/>
    <m/>
    <n v="12"/>
    <n v="30"/>
    <m/>
    <m/>
    <m/>
    <n v="2"/>
    <m/>
    <m/>
    <m/>
    <n v="794"/>
    <m/>
    <m/>
    <m/>
    <m/>
    <m/>
    <m/>
    <m/>
    <n v="3762"/>
    <m/>
    <m/>
    <m/>
    <m/>
    <m/>
    <m/>
    <m/>
    <m/>
    <m/>
    <m/>
    <m/>
    <m/>
    <m/>
    <n v="1"/>
    <m/>
    <m/>
    <m/>
    <n v="5"/>
    <m/>
    <m/>
    <m/>
    <m/>
    <n v="4548"/>
    <m/>
    <m/>
    <n v="1"/>
    <n v="1"/>
    <m/>
    <n v="26809"/>
  </r>
  <r>
    <n v="106364050"/>
    <x v="305"/>
    <x v="34"/>
    <s v="5353 G STREET"/>
    <s v="CHINO"/>
    <s v="91710"/>
    <x v="2"/>
    <x v="0"/>
    <s v="District 20"/>
    <s v="District 52"/>
    <s v="CHINO HILLS/CHINO WEST CENTRAL/LOS SERRANOS/SLEEPY HOLLOW"/>
    <s v="Urban"/>
    <s v="NA"/>
    <x v="305"/>
    <m/>
    <m/>
    <m/>
    <m/>
    <n v="5487"/>
    <m/>
    <n v="2928"/>
    <n v="2559"/>
    <m/>
    <m/>
    <n v="2158"/>
    <n v="1114"/>
    <n v="691"/>
    <n v="624"/>
    <n v="527"/>
    <n v="244"/>
    <n v="84"/>
    <n v="45"/>
    <m/>
    <m/>
    <m/>
    <n v="214"/>
    <n v="590"/>
    <n v="1886"/>
    <n v="6"/>
    <n v="169"/>
    <m/>
    <n v="2622"/>
    <n v="5478"/>
    <m/>
    <n v="9"/>
    <m/>
    <n v="5475"/>
    <m/>
    <n v="12"/>
    <n v="5485"/>
    <m/>
    <n v="2"/>
    <n v="297"/>
    <m/>
    <n v="801"/>
    <n v="1"/>
    <m/>
    <n v="45"/>
    <m/>
    <n v="4342"/>
    <m/>
    <n v="1"/>
    <n v="1"/>
    <n v="480"/>
    <m/>
    <m/>
    <n v="131"/>
    <m/>
    <m/>
    <m/>
    <m/>
    <n v="4498"/>
    <n v="364"/>
    <m/>
    <m/>
    <n v="12"/>
    <n v="1"/>
    <m/>
    <m/>
    <n v="981"/>
    <n v="536"/>
    <m/>
    <n v="3674"/>
    <n v="31"/>
    <m/>
    <n v="84"/>
    <n v="56"/>
    <n v="125"/>
    <m/>
    <m/>
    <m/>
    <m/>
    <m/>
    <m/>
    <m/>
    <m/>
    <m/>
    <m/>
    <m/>
    <m/>
    <n v="5463"/>
    <m/>
    <n v="2"/>
    <m/>
    <m/>
    <m/>
    <n v="2"/>
    <n v="20"/>
    <m/>
    <m/>
    <m/>
    <n v="357"/>
    <m/>
    <m/>
    <m/>
    <m/>
    <m/>
    <m/>
    <m/>
    <n v="5130"/>
    <m/>
    <m/>
    <m/>
    <m/>
    <m/>
    <m/>
    <m/>
    <m/>
    <m/>
    <m/>
    <m/>
    <m/>
    <m/>
    <m/>
    <n v="37"/>
    <n v="4"/>
    <n v="42"/>
    <n v="123"/>
    <n v="1"/>
    <m/>
    <m/>
    <n v="6"/>
    <n v="5187"/>
    <n v="26"/>
    <n v="26"/>
    <n v="34"/>
    <n v="1"/>
    <m/>
    <n v="33293"/>
  </r>
  <r>
    <n v="106364121"/>
    <x v="306"/>
    <x v="34"/>
    <s v="1760 WEST 16TH STREET"/>
    <s v="SAN BERNARDINO"/>
    <s v="92411"/>
    <x v="4"/>
    <x v="3"/>
    <s v="District 20"/>
    <s v="District 47"/>
    <s v="MUSCOY/SAN BERNARDINO CENTRAL"/>
    <s v="Urban"/>
    <s v="NA"/>
    <x v="306"/>
    <m/>
    <m/>
    <n v="1067"/>
    <m/>
    <m/>
    <m/>
    <n v="533"/>
    <n v="534"/>
    <m/>
    <m/>
    <n v="16"/>
    <n v="66"/>
    <n v="71"/>
    <n v="105"/>
    <n v="229"/>
    <n v="270"/>
    <n v="186"/>
    <n v="124"/>
    <m/>
    <m/>
    <m/>
    <n v="32"/>
    <n v="181"/>
    <n v="333"/>
    <n v="2"/>
    <n v="3"/>
    <n v="2"/>
    <n v="514"/>
    <n v="1067"/>
    <m/>
    <m/>
    <n v="358"/>
    <n v="709"/>
    <m/>
    <m/>
    <n v="1059"/>
    <n v="8"/>
    <m/>
    <n v="1062"/>
    <m/>
    <m/>
    <m/>
    <m/>
    <n v="1"/>
    <n v="4"/>
    <m/>
    <m/>
    <m/>
    <n v="130"/>
    <n v="27"/>
    <m/>
    <m/>
    <n v="304"/>
    <n v="1"/>
    <m/>
    <n v="2"/>
    <m/>
    <n v="467"/>
    <n v="136"/>
    <m/>
    <m/>
    <m/>
    <m/>
    <m/>
    <m/>
    <n v="364"/>
    <n v="536"/>
    <m/>
    <n v="152"/>
    <n v="2"/>
    <n v="13"/>
    <m/>
    <m/>
    <m/>
    <m/>
    <n v="2"/>
    <m/>
    <n v="31"/>
    <n v="333"/>
    <n v="17"/>
    <m/>
    <n v="26"/>
    <m/>
    <m/>
    <n v="1"/>
    <n v="308"/>
    <n v="4"/>
    <n v="143"/>
    <n v="144"/>
    <m/>
    <n v="12"/>
    <n v="2"/>
    <n v="44"/>
    <m/>
    <m/>
    <m/>
    <n v="1"/>
    <n v="74"/>
    <m/>
    <m/>
    <m/>
    <n v="1"/>
    <m/>
    <m/>
    <m/>
    <n v="916"/>
    <m/>
    <n v="1"/>
    <m/>
    <n v="6"/>
    <m/>
    <m/>
    <n v="68"/>
    <m/>
    <m/>
    <m/>
    <m/>
    <m/>
    <m/>
    <m/>
    <n v="102"/>
    <n v="73"/>
    <n v="6"/>
    <n v="1"/>
    <m/>
    <m/>
    <m/>
    <n v="1"/>
    <n v="866"/>
    <n v="1"/>
    <n v="3"/>
    <n v="13"/>
    <n v="1"/>
    <m/>
    <n v="14986"/>
  </r>
  <r>
    <n v="106364144"/>
    <x v="307"/>
    <x v="34"/>
    <s v="16850 BEAR VALLEY ROAD"/>
    <s v="VICTORVILLE"/>
    <s v="92395"/>
    <x v="2"/>
    <x v="0"/>
    <s v="District 21"/>
    <s v="District 33"/>
    <s v="HESPERIA WEST/MOUNTAIN VIEW ACRES/VICTORVILLE CENTRAL AND SOUTH"/>
    <s v="Urban"/>
    <s v="NA"/>
    <x v="307"/>
    <n v="10852"/>
    <m/>
    <m/>
    <m/>
    <m/>
    <m/>
    <n v="6166"/>
    <n v="4686"/>
    <m/>
    <m/>
    <n v="118"/>
    <n v="1000"/>
    <n v="953"/>
    <n v="1061"/>
    <n v="1921"/>
    <n v="1962"/>
    <n v="1589"/>
    <n v="1624"/>
    <m/>
    <n v="624"/>
    <m/>
    <n v="190"/>
    <n v="1624"/>
    <n v="1847"/>
    <n v="26"/>
    <n v="1882"/>
    <n v="63"/>
    <n v="5220"/>
    <n v="1594"/>
    <n v="9258"/>
    <m/>
    <n v="1372"/>
    <n v="8859"/>
    <n v="621"/>
    <m/>
    <n v="10687"/>
    <n v="165"/>
    <m/>
    <n v="24"/>
    <n v="1"/>
    <n v="10189"/>
    <m/>
    <m/>
    <m/>
    <n v="617"/>
    <n v="2"/>
    <n v="10"/>
    <n v="9"/>
    <n v="483"/>
    <n v="430"/>
    <m/>
    <n v="174"/>
    <n v="1102"/>
    <n v="288"/>
    <n v="43"/>
    <n v="36"/>
    <n v="26"/>
    <n v="7698"/>
    <n v="511"/>
    <n v="1"/>
    <n v="17"/>
    <m/>
    <n v="31"/>
    <n v="12"/>
    <m/>
    <n v="4283"/>
    <n v="4590"/>
    <n v="77"/>
    <n v="1634"/>
    <n v="123"/>
    <n v="25"/>
    <n v="120"/>
    <m/>
    <m/>
    <m/>
    <n v="3"/>
    <n v="94"/>
    <n v="193"/>
    <n v="1992"/>
    <n v="1332"/>
    <n v="17"/>
    <n v="374"/>
    <n v="3"/>
    <n v="713"/>
    <n v="1442"/>
    <n v="558"/>
    <n v="94"/>
    <n v="433"/>
    <n v="430"/>
    <n v="10"/>
    <n v="871"/>
    <n v="232"/>
    <n v="727"/>
    <n v="710"/>
    <n v="621"/>
    <n v="3"/>
    <n v="378"/>
    <n v="1968"/>
    <n v="691"/>
    <m/>
    <n v="125"/>
    <n v="260"/>
    <n v="13"/>
    <n v="230"/>
    <n v="15"/>
    <n v="5769"/>
    <n v="104"/>
    <n v="228"/>
    <n v="164"/>
    <n v="129"/>
    <n v="7"/>
    <m/>
    <n v="116"/>
    <n v="49"/>
    <n v="4"/>
    <n v="597"/>
    <m/>
    <n v="5"/>
    <m/>
    <n v="191"/>
    <n v="512"/>
    <n v="30"/>
    <n v="7"/>
    <n v="3"/>
    <n v="1"/>
    <n v="12"/>
    <n v="2"/>
    <n v="3"/>
    <n v="9495"/>
    <n v="141"/>
    <n v="424"/>
    <n v="31"/>
    <m/>
    <m/>
    <n v="36874"/>
  </r>
  <r>
    <n v="106364188"/>
    <x v="308"/>
    <x v="34"/>
    <s v="10841 WHITE OAK AVENUE"/>
    <s v="RANCHO CUCAMONGA"/>
    <s v="91730"/>
    <x v="4"/>
    <x v="3"/>
    <s v="District 23"/>
    <s v="District 40"/>
    <s v="ONTARIO NORTHEAST/RANCHO CUCAMONGA SOUTH"/>
    <s v="Urban"/>
    <s v="NA"/>
    <x v="308"/>
    <n v="651"/>
    <m/>
    <m/>
    <m/>
    <m/>
    <m/>
    <n v="296"/>
    <n v="355"/>
    <m/>
    <m/>
    <n v="4"/>
    <n v="11"/>
    <n v="27"/>
    <n v="53"/>
    <n v="109"/>
    <n v="164"/>
    <n v="154"/>
    <n v="129"/>
    <m/>
    <m/>
    <m/>
    <n v="26"/>
    <n v="78"/>
    <n v="174"/>
    <n v="3"/>
    <n v="19"/>
    <m/>
    <n v="351"/>
    <n v="651"/>
    <m/>
    <m/>
    <n v="651"/>
    <m/>
    <m/>
    <m/>
    <n v="548"/>
    <n v="103"/>
    <m/>
    <n v="610"/>
    <m/>
    <n v="35"/>
    <m/>
    <m/>
    <n v="6"/>
    <m/>
    <m/>
    <m/>
    <m/>
    <n v="59"/>
    <n v="9"/>
    <m/>
    <n v="126"/>
    <n v="77"/>
    <n v="17"/>
    <m/>
    <n v="70"/>
    <n v="3"/>
    <n v="79"/>
    <n v="211"/>
    <m/>
    <m/>
    <m/>
    <m/>
    <m/>
    <m/>
    <n v="69"/>
    <n v="337"/>
    <m/>
    <n v="161"/>
    <m/>
    <n v="58"/>
    <n v="26"/>
    <m/>
    <m/>
    <m/>
    <m/>
    <n v="3"/>
    <m/>
    <n v="23"/>
    <n v="28"/>
    <m/>
    <n v="13"/>
    <m/>
    <n v="19"/>
    <n v="102"/>
    <n v="46"/>
    <m/>
    <n v="61"/>
    <n v="3"/>
    <n v="12"/>
    <n v="315"/>
    <n v="21"/>
    <n v="5"/>
    <m/>
    <m/>
    <m/>
    <n v="23"/>
    <n v="218"/>
    <n v="35"/>
    <m/>
    <m/>
    <n v="7"/>
    <m/>
    <n v="53"/>
    <n v="14"/>
    <n v="267"/>
    <n v="8"/>
    <n v="17"/>
    <n v="1"/>
    <n v="7"/>
    <m/>
    <m/>
    <m/>
    <n v="1"/>
    <m/>
    <m/>
    <m/>
    <m/>
    <m/>
    <n v="100"/>
    <n v="19"/>
    <n v="20"/>
    <m/>
    <m/>
    <m/>
    <n v="11"/>
    <n v="3"/>
    <m/>
    <n v="451"/>
    <n v="3"/>
    <n v="41"/>
    <n v="3"/>
    <m/>
    <m/>
    <n v="17637"/>
  </r>
  <r>
    <n v="106364231"/>
    <x v="309"/>
    <x v="34"/>
    <s v="400 N. PEPPER AVENUE"/>
    <s v="COLTON"/>
    <s v="92324"/>
    <x v="0"/>
    <x v="1"/>
    <s v="District 20"/>
    <s v="District 47"/>
    <s v="BLOOMINGTON/COLTON CENTRAL AND WEST/FONTANA SOUTH/RIALTO SOUTH"/>
    <s v="Urban"/>
    <s v="Teaching"/>
    <x v="309"/>
    <n v="21442"/>
    <m/>
    <m/>
    <m/>
    <n v="3828"/>
    <m/>
    <n v="13252"/>
    <n v="12018"/>
    <m/>
    <m/>
    <n v="837"/>
    <n v="4767"/>
    <n v="3721"/>
    <n v="2902"/>
    <n v="3939"/>
    <n v="2721"/>
    <n v="1246"/>
    <n v="1004"/>
    <m/>
    <n v="3748"/>
    <n v="385"/>
    <n v="477"/>
    <n v="3506"/>
    <n v="14181"/>
    <n v="42"/>
    <n v="1239"/>
    <n v="205"/>
    <n v="5620"/>
    <n v="8040"/>
    <n v="17230"/>
    <m/>
    <n v="1032"/>
    <n v="20789"/>
    <n v="3449"/>
    <m/>
    <n v="24964"/>
    <n v="306"/>
    <m/>
    <n v="525"/>
    <n v="236"/>
    <n v="19889"/>
    <n v="19"/>
    <n v="12"/>
    <n v="89"/>
    <n v="3445"/>
    <n v="83"/>
    <n v="964"/>
    <n v="8"/>
    <n v="428"/>
    <n v="508"/>
    <m/>
    <n v="379"/>
    <n v="121"/>
    <n v="44"/>
    <n v="218"/>
    <n v="178"/>
    <n v="32"/>
    <n v="21277"/>
    <n v="1388"/>
    <m/>
    <n v="160"/>
    <m/>
    <n v="536"/>
    <n v="1"/>
    <m/>
    <n v="20382"/>
    <n v="2671"/>
    <m/>
    <n v="938"/>
    <n v="589"/>
    <n v="94"/>
    <n v="596"/>
    <m/>
    <m/>
    <m/>
    <n v="19"/>
    <n v="208"/>
    <n v="617"/>
    <n v="1830"/>
    <n v="1762"/>
    <n v="33"/>
    <n v="778"/>
    <n v="29"/>
    <n v="753"/>
    <n v="1074"/>
    <n v="2768"/>
    <n v="4407"/>
    <n v="413"/>
    <n v="548"/>
    <n v="121"/>
    <n v="1119"/>
    <n v="375"/>
    <n v="1100"/>
    <n v="3769"/>
    <n v="3442"/>
    <n v="105"/>
    <n v="311"/>
    <n v="4969"/>
    <n v="1414"/>
    <n v="6"/>
    <n v="262"/>
    <n v="771"/>
    <n v="57"/>
    <n v="1028"/>
    <n v="257"/>
    <n v="10575"/>
    <n v="322"/>
    <n v="603"/>
    <n v="282"/>
    <n v="448"/>
    <n v="30"/>
    <n v="24"/>
    <n v="353"/>
    <n v="114"/>
    <n v="51"/>
    <n v="3389"/>
    <n v="4"/>
    <m/>
    <m/>
    <n v="375"/>
    <n v="742"/>
    <n v="964"/>
    <n v="274"/>
    <n v="131"/>
    <n v="20"/>
    <n v="12"/>
    <n v="7"/>
    <n v="155"/>
    <n v="21331"/>
    <n v="237"/>
    <n v="762"/>
    <n v="250"/>
    <n v="9"/>
    <n v="1"/>
    <n v="123192"/>
  </r>
  <r>
    <n v="106364430"/>
    <x v="310"/>
    <x v="34"/>
    <s v="820 EAST MOUNTAIN VIEW ST"/>
    <s v="BARSTOW"/>
    <s v="92311"/>
    <x v="2"/>
    <x v="5"/>
    <s v="District 16"/>
    <s v="District 33"/>
    <s v="BARSTOW/DAGGETT/LENWOOD/NEBO CENTER/ORO GRANDE/YERMO"/>
    <s v="Rural"/>
    <s v="NA"/>
    <x v="310"/>
    <n v="2686"/>
    <m/>
    <m/>
    <m/>
    <m/>
    <m/>
    <n v="1567"/>
    <n v="1119"/>
    <m/>
    <m/>
    <n v="64"/>
    <n v="339"/>
    <n v="207"/>
    <n v="241"/>
    <n v="426"/>
    <n v="399"/>
    <n v="338"/>
    <n v="338"/>
    <m/>
    <n v="334"/>
    <m/>
    <n v="30"/>
    <n v="446"/>
    <n v="663"/>
    <n v="4"/>
    <n v="3"/>
    <n v="7"/>
    <n v="1533"/>
    <n v="920"/>
    <n v="1766"/>
    <m/>
    <n v="450"/>
    <n v="1907"/>
    <n v="329"/>
    <m/>
    <n v="2589"/>
    <n v="97"/>
    <m/>
    <n v="2"/>
    <m/>
    <n v="2352"/>
    <m/>
    <m/>
    <n v="3"/>
    <n v="329"/>
    <m/>
    <m/>
    <m/>
    <n v="126"/>
    <n v="72"/>
    <m/>
    <n v="44"/>
    <n v="365"/>
    <n v="59"/>
    <n v="1"/>
    <n v="13"/>
    <n v="39"/>
    <n v="1747"/>
    <n v="218"/>
    <m/>
    <m/>
    <m/>
    <n v="2"/>
    <m/>
    <m/>
    <n v="1156"/>
    <n v="1049"/>
    <n v="2"/>
    <n v="406"/>
    <n v="28"/>
    <n v="3"/>
    <n v="40"/>
    <n v="2"/>
    <m/>
    <m/>
    <m/>
    <n v="46"/>
    <n v="70"/>
    <n v="423"/>
    <n v="345"/>
    <n v="1"/>
    <n v="122"/>
    <n v="1"/>
    <n v="100"/>
    <n v="178"/>
    <n v="102"/>
    <n v="13"/>
    <n v="38"/>
    <n v="80"/>
    <n v="6"/>
    <n v="269"/>
    <n v="67"/>
    <n v="103"/>
    <n v="388"/>
    <n v="329"/>
    <n v="5"/>
    <n v="159"/>
    <n v="545"/>
    <n v="241"/>
    <m/>
    <n v="29"/>
    <n v="73"/>
    <m/>
    <n v="68"/>
    <n v="10"/>
    <n v="1076"/>
    <n v="13"/>
    <n v="85"/>
    <n v="7"/>
    <n v="28"/>
    <n v="2"/>
    <m/>
    <n v="1"/>
    <n v="1"/>
    <m/>
    <n v="348"/>
    <m/>
    <m/>
    <m/>
    <n v="15"/>
    <n v="117"/>
    <n v="3"/>
    <n v="1"/>
    <m/>
    <m/>
    <n v="6"/>
    <n v="2"/>
    <n v="1"/>
    <n v="2500"/>
    <n v="14"/>
    <n v="22"/>
    <n v="5"/>
    <m/>
    <m/>
    <n v="7575"/>
  </r>
  <r>
    <n v="106364451"/>
    <x v="311"/>
    <x v="34"/>
    <s v="1720 MOUNTAIN VIEW AVE"/>
    <s v="LOMA LINDA"/>
    <s v="92354"/>
    <x v="2"/>
    <x v="3"/>
    <s v="District 23"/>
    <s v="District 40"/>
    <s v="HIGHLAND/SAN BERNARDINO EAST"/>
    <s v="Urban"/>
    <s v="NA"/>
    <x v="311"/>
    <m/>
    <n v="81"/>
    <n v="47"/>
    <m/>
    <m/>
    <m/>
    <n v="61"/>
    <n v="67"/>
    <m/>
    <m/>
    <n v="60"/>
    <n v="6"/>
    <m/>
    <m/>
    <m/>
    <m/>
    <m/>
    <m/>
    <m/>
    <n v="12"/>
    <n v="50"/>
    <n v="10"/>
    <n v="18"/>
    <n v="58"/>
    <m/>
    <n v="10"/>
    <m/>
    <n v="32"/>
    <n v="128"/>
    <m/>
    <m/>
    <n v="128"/>
    <m/>
    <m/>
    <m/>
    <n v="128"/>
    <m/>
    <m/>
    <n v="126"/>
    <m/>
    <n v="2"/>
    <m/>
    <m/>
    <m/>
    <m/>
    <m/>
    <m/>
    <m/>
    <n v="78"/>
    <m/>
    <m/>
    <n v="1"/>
    <m/>
    <m/>
    <m/>
    <m/>
    <m/>
    <n v="45"/>
    <n v="4"/>
    <m/>
    <m/>
    <m/>
    <m/>
    <m/>
    <m/>
    <n v="85"/>
    <m/>
    <m/>
    <n v="9"/>
    <m/>
    <m/>
    <n v="34"/>
    <m/>
    <m/>
    <m/>
    <n v="5"/>
    <m/>
    <n v="4"/>
    <n v="6"/>
    <n v="4"/>
    <m/>
    <n v="1"/>
    <m/>
    <m/>
    <n v="2"/>
    <n v="16"/>
    <n v="2"/>
    <n v="4"/>
    <n v="38"/>
    <n v="4"/>
    <n v="35"/>
    <n v="1"/>
    <n v="5"/>
    <m/>
    <m/>
    <n v="1"/>
    <m/>
    <m/>
    <m/>
    <m/>
    <m/>
    <m/>
    <m/>
    <m/>
    <m/>
    <n v="128"/>
    <m/>
    <m/>
    <m/>
    <m/>
    <m/>
    <m/>
    <m/>
    <m/>
    <m/>
    <m/>
    <m/>
    <m/>
    <m/>
    <m/>
    <m/>
    <n v="10"/>
    <m/>
    <m/>
    <m/>
    <m/>
    <m/>
    <m/>
    <n v="116"/>
    <m/>
    <n v="2"/>
    <m/>
    <m/>
    <m/>
    <n v="31967"/>
  </r>
  <r>
    <n v="106364502"/>
    <x v="312"/>
    <x v="34"/>
    <s v="11234 ANDERSON ST."/>
    <s v="LOMA LINDA"/>
    <s v="92354"/>
    <x v="1"/>
    <x v="1"/>
    <s v="District 23"/>
    <s v="District 40"/>
    <s v="COLTON SOUTHEAST/GRAND TERRACE/LOMA LINDA/REDLANDS NORTH"/>
    <s v="Urban"/>
    <s v="NA"/>
    <x v="312"/>
    <n v="15844"/>
    <m/>
    <m/>
    <m/>
    <m/>
    <m/>
    <n v="9123"/>
    <n v="6721"/>
    <m/>
    <m/>
    <n v="3478"/>
    <n v="1630"/>
    <n v="1468"/>
    <n v="146"/>
    <m/>
    <m/>
    <m/>
    <m/>
    <m/>
    <n v="5027"/>
    <n v="4095"/>
    <n v="655"/>
    <n v="1627"/>
    <n v="8641"/>
    <n v="98"/>
    <n v="69"/>
    <n v="254"/>
    <n v="4500"/>
    <n v="15844"/>
    <m/>
    <m/>
    <n v="3042"/>
    <n v="9719"/>
    <n v="3083"/>
    <m/>
    <n v="15810"/>
    <n v="34"/>
    <m/>
    <n v="691"/>
    <n v="4"/>
    <n v="5742"/>
    <n v="153"/>
    <m/>
    <n v="15"/>
    <n v="2936"/>
    <n v="6301"/>
    <n v="2"/>
    <m/>
    <n v="129"/>
    <n v="36"/>
    <n v="38"/>
    <n v="172"/>
    <n v="447"/>
    <n v="18"/>
    <n v="70"/>
    <n v="35"/>
    <n v="1"/>
    <n v="14801"/>
    <n v="95"/>
    <m/>
    <n v="1"/>
    <m/>
    <n v="1"/>
    <m/>
    <m/>
    <n v="9890"/>
    <n v="56"/>
    <m/>
    <n v="4495"/>
    <n v="493"/>
    <n v="1"/>
    <n v="909"/>
    <m/>
    <m/>
    <m/>
    <n v="694"/>
    <n v="378"/>
    <n v="271"/>
    <n v="171"/>
    <n v="1099"/>
    <n v="33"/>
    <n v="579"/>
    <n v="37"/>
    <n v="314"/>
    <n v="358"/>
    <n v="1113"/>
    <n v="70"/>
    <n v="447"/>
    <n v="777"/>
    <n v="341"/>
    <n v="1475"/>
    <n v="188"/>
    <n v="628"/>
    <n v="3359"/>
    <n v="2947"/>
    <n v="565"/>
    <n v="478"/>
    <n v="1681"/>
    <n v="850"/>
    <n v="71"/>
    <n v="61"/>
    <n v="167"/>
    <n v="84"/>
    <n v="634"/>
    <n v="330"/>
    <n v="7086"/>
    <n v="174"/>
    <n v="199"/>
    <n v="127"/>
    <n v="88"/>
    <n v="13"/>
    <n v="24"/>
    <n v="269"/>
    <n v="257"/>
    <n v="362"/>
    <n v="2880"/>
    <n v="1"/>
    <n v="8"/>
    <m/>
    <n v="492"/>
    <n v="224"/>
    <n v="208"/>
    <n v="59"/>
    <n v="7"/>
    <m/>
    <n v="59"/>
    <m/>
    <n v="13"/>
    <n v="14176"/>
    <n v="49"/>
    <n v="445"/>
    <n v="91"/>
    <n v="14"/>
    <n v="7"/>
    <n v="89272"/>
  </r>
  <r>
    <n v="106370652"/>
    <x v="313"/>
    <x v="35"/>
    <s v="6655 ALVARADO ROAD"/>
    <s v="SAN DIEGO"/>
    <s v="92120"/>
    <x v="2"/>
    <x v="4"/>
    <s v="District 39"/>
    <s v="District 79"/>
    <s v="COLLEGE HEIGHTS/HILLCREST SOUTHEAST/KENSINGTON/ROLANDO NORTH/UNIVERSITY HEIGHTS"/>
    <s v="Urban"/>
    <s v="NA"/>
    <x v="313"/>
    <n v="5474"/>
    <m/>
    <n v="167"/>
    <m/>
    <m/>
    <m/>
    <n v="2499"/>
    <n v="3142"/>
    <m/>
    <m/>
    <n v="58"/>
    <n v="313"/>
    <n v="462"/>
    <n v="739"/>
    <n v="1279"/>
    <n v="1181"/>
    <n v="780"/>
    <n v="829"/>
    <m/>
    <m/>
    <m/>
    <n v="430"/>
    <n v="755"/>
    <n v="1049"/>
    <n v="46"/>
    <n v="8"/>
    <m/>
    <n v="3353"/>
    <n v="1204"/>
    <n v="4436"/>
    <n v="1"/>
    <n v="1134"/>
    <n v="4505"/>
    <m/>
    <n v="2"/>
    <n v="5352"/>
    <n v="287"/>
    <n v="2"/>
    <n v="50"/>
    <n v="2"/>
    <n v="5202"/>
    <n v="2"/>
    <n v="3"/>
    <n v="13"/>
    <m/>
    <m/>
    <n v="368"/>
    <n v="1"/>
    <n v="278"/>
    <n v="289"/>
    <m/>
    <n v="137"/>
    <n v="387"/>
    <n v="23"/>
    <n v="14"/>
    <n v="56"/>
    <n v="5"/>
    <n v="3016"/>
    <n v="958"/>
    <n v="1"/>
    <n v="71"/>
    <m/>
    <n v="406"/>
    <m/>
    <m/>
    <n v="1827"/>
    <n v="2389"/>
    <n v="1"/>
    <n v="689"/>
    <n v="64"/>
    <n v="160"/>
    <n v="504"/>
    <m/>
    <n v="7"/>
    <m/>
    <n v="8"/>
    <n v="46"/>
    <n v="152"/>
    <n v="901"/>
    <n v="656"/>
    <n v="9"/>
    <n v="243"/>
    <n v="6"/>
    <n v="222"/>
    <n v="891"/>
    <n v="506"/>
    <n v="154"/>
    <n v="783"/>
    <n v="220"/>
    <n v="52"/>
    <n v="429"/>
    <n v="161"/>
    <n v="193"/>
    <n v="9"/>
    <m/>
    <m/>
    <n v="182"/>
    <n v="713"/>
    <n v="443"/>
    <n v="1"/>
    <n v="24"/>
    <n v="118"/>
    <n v="11"/>
    <n v="738"/>
    <n v="90"/>
    <n v="2709"/>
    <n v="147"/>
    <n v="121"/>
    <n v="58"/>
    <n v="192"/>
    <n v="8"/>
    <n v="8"/>
    <n v="37"/>
    <n v="12"/>
    <n v="29"/>
    <m/>
    <m/>
    <m/>
    <m/>
    <n v="68"/>
    <n v="205"/>
    <n v="45"/>
    <n v="10"/>
    <n v="9"/>
    <m/>
    <n v="4"/>
    <n v="1"/>
    <n v="2"/>
    <n v="4791"/>
    <n v="77"/>
    <n v="407"/>
    <n v="18"/>
    <n v="4"/>
    <m/>
    <n v="26359"/>
  </r>
  <r>
    <n v="106370673"/>
    <x v="314"/>
    <x v="35"/>
    <s v="3020 CHILDREN'S WAY"/>
    <s v="SAN DIEGO"/>
    <s v="92123"/>
    <x v="1"/>
    <x v="6"/>
    <s v="District 39"/>
    <s v="District 79"/>
    <s v="BAY PARK/FIVE POINTS/HILLCREST NORTHWEST/MISSION HILLS/MISSION VALLEY/MORENA/NORMAL HEIGHTS/OLD TOWN"/>
    <s v="Urban"/>
    <s v="NA"/>
    <x v="314"/>
    <n v="18800"/>
    <n v="114"/>
    <n v="115"/>
    <m/>
    <n v="861"/>
    <m/>
    <n v="9174"/>
    <n v="10715"/>
    <n v="1"/>
    <m/>
    <n v="6101"/>
    <n v="216"/>
    <n v="18"/>
    <n v="5"/>
    <n v="1"/>
    <m/>
    <m/>
    <m/>
    <m/>
    <n v="6054"/>
    <n v="7495"/>
    <n v="1242"/>
    <n v="1020"/>
    <n v="9546"/>
    <n v="49"/>
    <n v="1684"/>
    <n v="66"/>
    <n v="6283"/>
    <n v="11196"/>
    <n v="8694"/>
    <m/>
    <n v="3687"/>
    <n v="14395"/>
    <n v="1794"/>
    <n v="14"/>
    <n v="19823"/>
    <n v="67"/>
    <m/>
    <n v="2517"/>
    <n v="11"/>
    <n v="17286"/>
    <n v="39"/>
    <n v="5"/>
    <n v="29"/>
    <m/>
    <n v="1"/>
    <n v="2"/>
    <m/>
    <n v="389"/>
    <m/>
    <m/>
    <n v="102"/>
    <n v="583"/>
    <n v="16"/>
    <n v="129"/>
    <n v="34"/>
    <n v="42"/>
    <n v="18504"/>
    <n v="46"/>
    <m/>
    <n v="23"/>
    <n v="1"/>
    <n v="15"/>
    <n v="6"/>
    <m/>
    <n v="6351"/>
    <n v="83"/>
    <n v="36"/>
    <n v="6803"/>
    <n v="1035"/>
    <m/>
    <n v="5581"/>
    <m/>
    <m/>
    <n v="1"/>
    <n v="1397"/>
    <n v="452"/>
    <n v="345"/>
    <n v="279"/>
    <n v="1991"/>
    <n v="46"/>
    <n v="907"/>
    <n v="35"/>
    <n v="549"/>
    <n v="721"/>
    <n v="2127"/>
    <n v="964"/>
    <n v="771"/>
    <n v="832"/>
    <n v="512"/>
    <n v="3804"/>
    <n v="435"/>
    <n v="780"/>
    <m/>
    <n v="1"/>
    <n v="2942"/>
    <n v="675"/>
    <n v="3900"/>
    <n v="1556"/>
    <n v="64"/>
    <n v="57"/>
    <n v="287"/>
    <n v="82"/>
    <n v="1792"/>
    <n v="860"/>
    <n v="9069"/>
    <n v="166"/>
    <n v="294"/>
    <n v="183"/>
    <n v="164"/>
    <n v="24"/>
    <n v="19"/>
    <n v="293"/>
    <n v="36"/>
    <n v="365"/>
    <m/>
    <n v="3"/>
    <m/>
    <n v="1"/>
    <n v="947"/>
    <n v="755"/>
    <n v="336"/>
    <n v="33"/>
    <n v="55"/>
    <m/>
    <n v="46"/>
    <n v="6"/>
    <n v="11"/>
    <n v="16261"/>
    <n v="296"/>
    <n v="872"/>
    <n v="232"/>
    <n v="9"/>
    <n v="31"/>
    <n v="113196"/>
  </r>
  <r>
    <n v="106370689"/>
    <x v="315"/>
    <x v="35"/>
    <s v="250 PROSPECT PLACE"/>
    <s v="CORONADO"/>
    <s v="92118"/>
    <x v="1"/>
    <x v="3"/>
    <s v="District 39"/>
    <s v="District 78"/>
    <s v="CASTLE PARK/CHULA VISTA SOUTHWEST/IMPERIAL BEACH WEST/NESTOR EAST/PALM CITY/SAN YSIDRO/SOUTH SAN DIE"/>
    <s v="Urban"/>
    <s v="NA"/>
    <x v="315"/>
    <n v="1848"/>
    <n v="298"/>
    <m/>
    <m/>
    <m/>
    <m/>
    <n v="1165"/>
    <n v="981"/>
    <m/>
    <m/>
    <n v="10"/>
    <n v="69"/>
    <n v="102"/>
    <n v="184"/>
    <n v="425"/>
    <n v="514"/>
    <n v="379"/>
    <n v="463"/>
    <m/>
    <m/>
    <m/>
    <n v="89"/>
    <n v="81"/>
    <n v="469"/>
    <n v="4"/>
    <n v="114"/>
    <n v="31"/>
    <n v="1358"/>
    <n v="1144"/>
    <n v="1002"/>
    <m/>
    <n v="1029"/>
    <n v="1117"/>
    <m/>
    <m/>
    <n v="1970"/>
    <n v="176"/>
    <m/>
    <n v="315"/>
    <n v="7"/>
    <n v="1746"/>
    <m/>
    <n v="9"/>
    <n v="46"/>
    <m/>
    <n v="22"/>
    <n v="1"/>
    <m/>
    <n v="117"/>
    <n v="20"/>
    <m/>
    <n v="67"/>
    <n v="522"/>
    <n v="27"/>
    <n v="9"/>
    <n v="9"/>
    <n v="16"/>
    <n v="1105"/>
    <n v="250"/>
    <m/>
    <n v="1"/>
    <m/>
    <m/>
    <n v="3"/>
    <m/>
    <n v="451"/>
    <n v="1044"/>
    <m/>
    <n v="566"/>
    <n v="18"/>
    <n v="55"/>
    <n v="12"/>
    <m/>
    <m/>
    <m/>
    <m/>
    <n v="31"/>
    <n v="38"/>
    <n v="169"/>
    <n v="354"/>
    <n v="1"/>
    <n v="76"/>
    <n v="2"/>
    <n v="67"/>
    <n v="201"/>
    <n v="138"/>
    <n v="26"/>
    <n v="718"/>
    <n v="54"/>
    <n v="22"/>
    <n v="151"/>
    <n v="53"/>
    <n v="39"/>
    <n v="6"/>
    <m/>
    <m/>
    <n v="25"/>
    <n v="150"/>
    <n v="212"/>
    <m/>
    <n v="10"/>
    <n v="75"/>
    <n v="2"/>
    <n v="763"/>
    <n v="4"/>
    <n v="806"/>
    <n v="31"/>
    <n v="30"/>
    <n v="11"/>
    <n v="22"/>
    <m/>
    <n v="1"/>
    <n v="3"/>
    <m/>
    <m/>
    <n v="1"/>
    <m/>
    <m/>
    <m/>
    <n v="52"/>
    <n v="101"/>
    <n v="20"/>
    <n v="3"/>
    <m/>
    <m/>
    <n v="8"/>
    <n v="1"/>
    <n v="1"/>
    <n v="1790"/>
    <n v="11"/>
    <n v="150"/>
    <n v="9"/>
    <m/>
    <m/>
    <n v="29555"/>
  </r>
  <r>
    <n v="106370694"/>
    <x v="316"/>
    <x v="35"/>
    <s v="7901 FROST STREET"/>
    <s v="SAN DIEGO"/>
    <s v="92123"/>
    <x v="1"/>
    <x v="6"/>
    <s v="District 39"/>
    <s v="District 79"/>
    <s v="BAY PARK/FIVE POINTS/HILLCREST NORTHWEST/MISSION HILLS/MISSION VALLEY/MORENA/NORMAL HEIGHTS/OLD TOWN"/>
    <s v="Urban"/>
    <s v="NA"/>
    <x v="316"/>
    <n v="19163"/>
    <m/>
    <n v="412"/>
    <m/>
    <m/>
    <m/>
    <n v="9722"/>
    <n v="9853"/>
    <m/>
    <m/>
    <n v="220"/>
    <n v="1244"/>
    <n v="1484"/>
    <n v="2088"/>
    <n v="3472"/>
    <n v="4189"/>
    <n v="3402"/>
    <n v="3476"/>
    <m/>
    <m/>
    <m/>
    <n v="2009"/>
    <n v="1099"/>
    <n v="3614"/>
    <n v="64"/>
    <n v="1857"/>
    <n v="481"/>
    <n v="10451"/>
    <n v="5559"/>
    <n v="13979"/>
    <n v="37"/>
    <n v="4101"/>
    <n v="15459"/>
    <m/>
    <n v="15"/>
    <n v="16807"/>
    <n v="2759"/>
    <n v="9"/>
    <n v="750"/>
    <n v="30"/>
    <n v="17688"/>
    <n v="62"/>
    <n v="157"/>
    <n v="547"/>
    <m/>
    <n v="339"/>
    <n v="2"/>
    <m/>
    <n v="473"/>
    <n v="190"/>
    <n v="1"/>
    <n v="578"/>
    <n v="3142"/>
    <n v="304"/>
    <n v="137"/>
    <n v="192"/>
    <n v="76"/>
    <n v="11646"/>
    <n v="2794"/>
    <m/>
    <n v="24"/>
    <m/>
    <n v="17"/>
    <n v="1"/>
    <m/>
    <n v="3554"/>
    <n v="9226"/>
    <n v="41"/>
    <n v="6155"/>
    <n v="165"/>
    <n v="224"/>
    <n v="199"/>
    <m/>
    <n v="11"/>
    <m/>
    <n v="93"/>
    <n v="238"/>
    <n v="1189"/>
    <n v="3258"/>
    <n v="2703"/>
    <n v="16"/>
    <n v="947"/>
    <n v="19"/>
    <n v="814"/>
    <n v="1584"/>
    <n v="3265"/>
    <n v="186"/>
    <n v="1906"/>
    <n v="599"/>
    <n v="303"/>
    <n v="1411"/>
    <n v="514"/>
    <n v="458"/>
    <n v="72"/>
    <m/>
    <m/>
    <n v="1046"/>
    <n v="2431"/>
    <n v="2392"/>
    <n v="28"/>
    <n v="134"/>
    <n v="885"/>
    <n v="115"/>
    <n v="2904"/>
    <n v="481"/>
    <n v="6378"/>
    <n v="453"/>
    <n v="742"/>
    <n v="566"/>
    <n v="526"/>
    <n v="38"/>
    <n v="17"/>
    <n v="192"/>
    <n v="145"/>
    <n v="78"/>
    <n v="6"/>
    <n v="10"/>
    <n v="8"/>
    <m/>
    <n v="1318"/>
    <n v="1562"/>
    <n v="771"/>
    <n v="152"/>
    <n v="32"/>
    <m/>
    <n v="63"/>
    <n v="19"/>
    <n v="13"/>
    <n v="13607"/>
    <n v="180"/>
    <n v="1725"/>
    <n v="130"/>
    <m/>
    <n v="3"/>
    <n v="99012"/>
  </r>
  <r>
    <n v="106370695"/>
    <x v="317"/>
    <x v="35"/>
    <s v="3003 HEALTH CENTER DRIVE"/>
    <s v="SAN DIEGO"/>
    <s v="92123"/>
    <x v="1"/>
    <x v="4"/>
    <s v="District 39"/>
    <s v="District 79"/>
    <s v="BAY PARK/FIVE POINTS/HILLCREST NORTHWEST/MISSION HILLS/MISSION VALLEY/MORENA/NORMAL HEIGHTS/OLD TOWN"/>
    <s v="Urban"/>
    <s v="NA"/>
    <x v="317"/>
    <n v="19970"/>
    <m/>
    <m/>
    <m/>
    <m/>
    <m/>
    <n v="15032"/>
    <n v="4938"/>
    <m/>
    <m/>
    <n v="191"/>
    <n v="3782"/>
    <n v="5680"/>
    <n v="602"/>
    <n v="52"/>
    <n v="23"/>
    <n v="3"/>
    <n v="2"/>
    <m/>
    <n v="9635"/>
    <m/>
    <n v="3466"/>
    <n v="884"/>
    <n v="6569"/>
    <n v="52"/>
    <n v="1591"/>
    <n v="181"/>
    <n v="7227"/>
    <n v="19970"/>
    <m/>
    <m/>
    <n v="3965"/>
    <n v="6521"/>
    <n v="9481"/>
    <n v="3"/>
    <n v="19925"/>
    <n v="44"/>
    <n v="1"/>
    <n v="253"/>
    <m/>
    <n v="10262"/>
    <n v="1"/>
    <n v="1"/>
    <m/>
    <n v="9376"/>
    <n v="77"/>
    <m/>
    <m/>
    <n v="81"/>
    <n v="11"/>
    <n v="64"/>
    <n v="36"/>
    <n v="18"/>
    <n v="4"/>
    <n v="2"/>
    <m/>
    <n v="30"/>
    <n v="19689"/>
    <n v="1"/>
    <m/>
    <n v="33"/>
    <m/>
    <n v="1"/>
    <m/>
    <m/>
    <n v="5484"/>
    <n v="36"/>
    <m/>
    <n v="12461"/>
    <n v="907"/>
    <n v="1"/>
    <n v="1081"/>
    <m/>
    <m/>
    <m/>
    <n v="20"/>
    <n v="9"/>
    <n v="187"/>
    <m/>
    <n v="9"/>
    <m/>
    <n v="2"/>
    <m/>
    <n v="93"/>
    <n v="5"/>
    <n v="17"/>
    <m/>
    <n v="1"/>
    <n v="4"/>
    <n v="21"/>
    <n v="5"/>
    <m/>
    <n v="8"/>
    <n v="9984"/>
    <n v="9374"/>
    <n v="231"/>
    <n v="68"/>
    <n v="4585"/>
    <n v="33"/>
    <m/>
    <n v="322"/>
    <n v="112"/>
    <n v="1"/>
    <n v="119"/>
    <n v="30"/>
    <n v="5426"/>
    <n v="89"/>
    <n v="83"/>
    <n v="4"/>
    <n v="119"/>
    <m/>
    <m/>
    <n v="57"/>
    <n v="73"/>
    <n v="104"/>
    <n v="8745"/>
    <m/>
    <m/>
    <m/>
    <n v="40"/>
    <n v="8"/>
    <n v="19"/>
    <n v="4"/>
    <m/>
    <m/>
    <n v="1"/>
    <n v="3"/>
    <m/>
    <n v="19867"/>
    <n v="2"/>
    <n v="25"/>
    <n v="1"/>
    <m/>
    <m/>
    <n v="74629"/>
  </r>
  <r>
    <n v="106370714"/>
    <x v="318"/>
    <x v="35"/>
    <s v="5555 GROSSMONT CENTER DRIVE"/>
    <s v="LA MESA"/>
    <s v="91942"/>
    <x v="1"/>
    <x v="6"/>
    <s v="District 38"/>
    <s v="District 79"/>
    <s v="LA MESA/ROLANDO SOUTH"/>
    <s v="Urban"/>
    <s v="NA"/>
    <x v="318"/>
    <n v="29240"/>
    <n v="143"/>
    <n v="204"/>
    <m/>
    <n v="1358"/>
    <m/>
    <n v="17771"/>
    <n v="13174"/>
    <m/>
    <m/>
    <n v="413"/>
    <n v="3351"/>
    <n v="3015"/>
    <n v="2491"/>
    <n v="4403"/>
    <n v="4852"/>
    <n v="4011"/>
    <n v="4651"/>
    <m/>
    <n v="3758"/>
    <m/>
    <n v="939"/>
    <n v="2266"/>
    <n v="6935"/>
    <n v="109"/>
    <n v="4942"/>
    <n v="175"/>
    <n v="15579"/>
    <n v="10580"/>
    <n v="20321"/>
    <n v="44"/>
    <n v="3687"/>
    <n v="23523"/>
    <n v="3732"/>
    <n v="3"/>
    <n v="28562"/>
    <n v="2381"/>
    <n v="2"/>
    <n v="542"/>
    <n v="46"/>
    <n v="23628"/>
    <n v="53"/>
    <n v="730"/>
    <n v="2127"/>
    <n v="3718"/>
    <n v="47"/>
    <n v="54"/>
    <m/>
    <n v="511"/>
    <n v="496"/>
    <n v="8"/>
    <n v="829"/>
    <n v="2511"/>
    <n v="471"/>
    <n v="172"/>
    <n v="189"/>
    <n v="187"/>
    <n v="20898"/>
    <n v="4610"/>
    <m/>
    <n v="12"/>
    <m/>
    <n v="51"/>
    <m/>
    <m/>
    <n v="13295"/>
    <n v="12324"/>
    <m/>
    <n v="4408"/>
    <n v="381"/>
    <n v="106"/>
    <n v="413"/>
    <m/>
    <n v="18"/>
    <m/>
    <n v="14"/>
    <n v="269"/>
    <n v="785"/>
    <n v="4057"/>
    <n v="2892"/>
    <n v="55"/>
    <n v="1244"/>
    <n v="23"/>
    <n v="1356"/>
    <n v="2097"/>
    <n v="1927"/>
    <n v="1907"/>
    <n v="1643"/>
    <n v="914"/>
    <n v="152"/>
    <n v="2309"/>
    <n v="722"/>
    <n v="855"/>
    <n v="3966"/>
    <n v="3731"/>
    <n v="27"/>
    <n v="918"/>
    <n v="4015"/>
    <n v="2128"/>
    <n v="7"/>
    <n v="193"/>
    <n v="777"/>
    <n v="54"/>
    <n v="1907"/>
    <n v="383"/>
    <n v="14239"/>
    <n v="642"/>
    <n v="731"/>
    <n v="221"/>
    <n v="600"/>
    <n v="13"/>
    <n v="7"/>
    <n v="207"/>
    <n v="106"/>
    <n v="72"/>
    <n v="3709"/>
    <n v="7"/>
    <n v="7"/>
    <n v="2"/>
    <n v="1108"/>
    <n v="1329"/>
    <n v="98"/>
    <n v="64"/>
    <n v="19"/>
    <n v="6"/>
    <n v="135"/>
    <n v="32"/>
    <n v="23"/>
    <n v="24614"/>
    <n v="291"/>
    <n v="3097"/>
    <n v="127"/>
    <n v="2"/>
    <m/>
    <n v="136396"/>
  </r>
  <r>
    <n v="106370721"/>
    <x v="319"/>
    <x v="35"/>
    <s v="1940 EL CAJON BOULEVARD"/>
    <s v="SAN DIEGO"/>
    <s v="92104"/>
    <x v="2"/>
    <x v="3"/>
    <s v="District 39"/>
    <s v="District 78"/>
    <s v="BAY PARK/FIVE POINTS/HILLCREST NORTHWEST/MISSION HILLS/MISSION VALLEY/MORENA/NORMAL HEIGHTS/OLD TOWN"/>
    <s v="Urban"/>
    <s v="NA"/>
    <x v="319"/>
    <n v="631"/>
    <m/>
    <m/>
    <m/>
    <m/>
    <m/>
    <n v="287"/>
    <n v="344"/>
    <m/>
    <m/>
    <n v="2"/>
    <n v="15"/>
    <n v="30"/>
    <n v="52"/>
    <n v="82"/>
    <n v="163"/>
    <n v="169"/>
    <n v="118"/>
    <m/>
    <m/>
    <m/>
    <n v="34"/>
    <n v="42"/>
    <n v="164"/>
    <n v="1"/>
    <n v="80"/>
    <m/>
    <n v="310"/>
    <n v="631"/>
    <m/>
    <m/>
    <n v="631"/>
    <m/>
    <m/>
    <m/>
    <n v="594"/>
    <n v="37"/>
    <m/>
    <n v="621"/>
    <m/>
    <m/>
    <m/>
    <m/>
    <n v="10"/>
    <m/>
    <m/>
    <m/>
    <m/>
    <n v="108"/>
    <n v="12"/>
    <m/>
    <n v="70"/>
    <n v="80"/>
    <n v="16"/>
    <m/>
    <n v="19"/>
    <m/>
    <n v="31"/>
    <n v="295"/>
    <m/>
    <m/>
    <m/>
    <m/>
    <m/>
    <m/>
    <n v="70"/>
    <n v="416"/>
    <m/>
    <n v="140"/>
    <m/>
    <n v="4"/>
    <n v="1"/>
    <m/>
    <m/>
    <m/>
    <m/>
    <m/>
    <n v="5"/>
    <n v="34"/>
    <n v="36"/>
    <m/>
    <n v="28"/>
    <m/>
    <n v="24"/>
    <n v="70"/>
    <n v="74"/>
    <m/>
    <n v="33"/>
    <n v="5"/>
    <n v="22"/>
    <n v="246"/>
    <n v="50"/>
    <n v="4"/>
    <m/>
    <m/>
    <m/>
    <n v="5"/>
    <n v="148"/>
    <n v="26"/>
    <m/>
    <m/>
    <n v="15"/>
    <m/>
    <n v="33"/>
    <n v="1"/>
    <n v="284"/>
    <n v="24"/>
    <n v="21"/>
    <n v="4"/>
    <n v="48"/>
    <m/>
    <m/>
    <n v="22"/>
    <m/>
    <m/>
    <m/>
    <m/>
    <m/>
    <m/>
    <n v="171"/>
    <n v="25"/>
    <n v="17"/>
    <m/>
    <n v="1"/>
    <m/>
    <n v="10"/>
    <n v="2"/>
    <n v="1"/>
    <n v="341"/>
    <n v="5"/>
    <n v="57"/>
    <n v="1"/>
    <m/>
    <m/>
    <n v="16473"/>
  </r>
  <r>
    <n v="106370730"/>
    <x v="320"/>
    <x v="35"/>
    <s v="4647 ZION AVENUE"/>
    <s v="SAN DIEGO"/>
    <s v="92120"/>
    <x v="1"/>
    <x v="1"/>
    <s v="District 39"/>
    <s v="District 79"/>
    <s v="ALLIED GARDENS/DEL CERRO/GRANTVILLE/MIRAMAR/TIERRASANTA"/>
    <s v="Urban"/>
    <s v="NA"/>
    <x v="320"/>
    <n v="26395"/>
    <m/>
    <m/>
    <m/>
    <m/>
    <m/>
    <n v="15697"/>
    <n v="10698"/>
    <m/>
    <m/>
    <n v="497"/>
    <n v="2364"/>
    <n v="3527"/>
    <n v="1438"/>
    <n v="2312"/>
    <n v="3691"/>
    <n v="3553"/>
    <n v="3921"/>
    <n v="3"/>
    <n v="4835"/>
    <n v="254"/>
    <n v="2547"/>
    <n v="1768"/>
    <n v="7176"/>
    <n v="84"/>
    <n v="40"/>
    <n v="85"/>
    <n v="14695"/>
    <n v="14734"/>
    <n v="11661"/>
    <m/>
    <n v="4317"/>
    <n v="17447"/>
    <n v="4629"/>
    <n v="2"/>
    <n v="23613"/>
    <n v="2780"/>
    <n v="2"/>
    <n v="696"/>
    <n v="19"/>
    <n v="19756"/>
    <n v="261"/>
    <n v="95"/>
    <n v="237"/>
    <n v="4620"/>
    <n v="711"/>
    <m/>
    <m/>
    <n v="422"/>
    <n v="108"/>
    <n v="11"/>
    <n v="595"/>
    <n v="4396"/>
    <n v="446"/>
    <n v="60"/>
    <n v="35"/>
    <n v="10"/>
    <n v="17966"/>
    <n v="2243"/>
    <n v="11"/>
    <n v="88"/>
    <n v="2"/>
    <n v="1"/>
    <m/>
    <n v="1"/>
    <n v="2093"/>
    <n v="9566"/>
    <n v="1"/>
    <n v="14412"/>
    <n v="294"/>
    <n v="15"/>
    <n v="13"/>
    <m/>
    <m/>
    <n v="1"/>
    <n v="57"/>
    <n v="209"/>
    <n v="988"/>
    <n v="2745"/>
    <n v="2267"/>
    <n v="19"/>
    <n v="745"/>
    <n v="9"/>
    <n v="636"/>
    <n v="2395"/>
    <n v="2008"/>
    <n v="236"/>
    <n v="1745"/>
    <n v="500"/>
    <n v="215"/>
    <n v="1221"/>
    <n v="368"/>
    <n v="436"/>
    <n v="4889"/>
    <n v="4632"/>
    <n v="75"/>
    <n v="370"/>
    <n v="3884"/>
    <n v="1776"/>
    <n v="15"/>
    <n v="251"/>
    <n v="907"/>
    <n v="60"/>
    <n v="2491"/>
    <n v="570"/>
    <n v="8094"/>
    <n v="413"/>
    <n v="569"/>
    <n v="377"/>
    <n v="672"/>
    <n v="21"/>
    <n v="11"/>
    <n v="181"/>
    <n v="1401"/>
    <n v="173"/>
    <n v="4056"/>
    <n v="1"/>
    <n v="101"/>
    <n v="1"/>
    <n v="1336"/>
    <n v="1062"/>
    <n v="254"/>
    <n v="30"/>
    <n v="8"/>
    <m/>
    <n v="108"/>
    <n v="20"/>
    <n v="25"/>
    <n v="22200"/>
    <n v="218"/>
    <n v="989"/>
    <n v="139"/>
    <n v="6"/>
    <m/>
    <n v="103754"/>
  </r>
  <r>
    <n v="106370744"/>
    <x v="321"/>
    <x v="35"/>
    <s v="4077 FIFTH AVENUE"/>
    <s v="SAN DIEGO"/>
    <s v="92103"/>
    <x v="1"/>
    <x v="1"/>
    <s v="District 39"/>
    <s v="District 78"/>
    <s v="BAY PARK/FIVE POINTS/HILLCREST NORTHWEST/MISSION HILLS/MISSION VALLEY/MORENA/NORMAL HEIGHTS/OLD TOWN"/>
    <s v="Urban"/>
    <s v="Teaching"/>
    <x v="321"/>
    <n v="32600"/>
    <m/>
    <m/>
    <m/>
    <n v="1596"/>
    <m/>
    <n v="18293"/>
    <n v="15901"/>
    <n v="2"/>
    <m/>
    <n v="588"/>
    <n v="4015"/>
    <n v="3635"/>
    <n v="3125"/>
    <n v="4943"/>
    <n v="5189"/>
    <n v="4340"/>
    <n v="4688"/>
    <m/>
    <n v="3673"/>
    <m/>
    <n v="1992"/>
    <n v="3118"/>
    <n v="15061"/>
    <n v="77"/>
    <n v="540"/>
    <n v="136"/>
    <n v="13272"/>
    <n v="13606"/>
    <n v="20590"/>
    <m/>
    <n v="4098"/>
    <n v="26455"/>
    <n v="3643"/>
    <m/>
    <n v="32293"/>
    <n v="1903"/>
    <m/>
    <n v="669"/>
    <n v="334"/>
    <n v="27383"/>
    <n v="65"/>
    <n v="29"/>
    <n v="335"/>
    <n v="3622"/>
    <n v="1753"/>
    <n v="6"/>
    <m/>
    <n v="1043"/>
    <n v="598"/>
    <m/>
    <n v="722"/>
    <n v="3655"/>
    <n v="360"/>
    <n v="179"/>
    <n v="111"/>
    <n v="30"/>
    <n v="22874"/>
    <n v="4534"/>
    <m/>
    <n v="38"/>
    <m/>
    <n v="46"/>
    <n v="6"/>
    <m/>
    <n v="13159"/>
    <n v="12622"/>
    <n v="3"/>
    <n v="6326"/>
    <n v="1299"/>
    <n v="418"/>
    <n v="353"/>
    <m/>
    <n v="16"/>
    <m/>
    <n v="19"/>
    <n v="229"/>
    <n v="1268"/>
    <n v="3944"/>
    <n v="3265"/>
    <n v="50"/>
    <n v="1751"/>
    <n v="23"/>
    <n v="1215"/>
    <n v="2718"/>
    <n v="3780"/>
    <n v="2015"/>
    <n v="1720"/>
    <n v="726"/>
    <n v="199"/>
    <n v="1967"/>
    <n v="955"/>
    <n v="750"/>
    <n v="3935"/>
    <n v="3642"/>
    <n v="25"/>
    <n v="834"/>
    <n v="5642"/>
    <n v="3040"/>
    <n v="30"/>
    <n v="339"/>
    <n v="1197"/>
    <n v="98"/>
    <n v="2870"/>
    <n v="334"/>
    <n v="13042"/>
    <n v="739"/>
    <n v="1222"/>
    <n v="440"/>
    <n v="595"/>
    <n v="50"/>
    <n v="23"/>
    <n v="168"/>
    <n v="266"/>
    <n v="113"/>
    <n v="3154"/>
    <m/>
    <m/>
    <m/>
    <n v="1243"/>
    <n v="1701"/>
    <n v="710"/>
    <n v="349"/>
    <n v="60"/>
    <n v="7"/>
    <n v="70"/>
    <n v="16"/>
    <n v="27"/>
    <n v="26822"/>
    <n v="290"/>
    <n v="2655"/>
    <n v="236"/>
    <n v="8"/>
    <n v="2"/>
    <n v="149245"/>
  </r>
  <r>
    <n v="106370745"/>
    <x v="322"/>
    <x v="35"/>
    <s v="7850 VISTA HILL AVENUE"/>
    <s v="SAN DIEGO"/>
    <s v="92123"/>
    <x v="1"/>
    <x v="2"/>
    <s v="District 39"/>
    <s v="District 79"/>
    <s v="BAY PARK/FIVE POINTS/HILLCREST NORTHWEST/MISSION HILLS/MISSION VALLEY/MORENA/NORMAL HEIGHTS/OLD TOWN"/>
    <s v="Urban"/>
    <s v="NA"/>
    <x v="322"/>
    <m/>
    <m/>
    <m/>
    <m/>
    <n v="5390"/>
    <m/>
    <n v="2918"/>
    <n v="2472"/>
    <m/>
    <m/>
    <n v="1098"/>
    <n v="1067"/>
    <n v="805"/>
    <n v="702"/>
    <n v="820"/>
    <n v="520"/>
    <n v="227"/>
    <n v="132"/>
    <m/>
    <m/>
    <n v="19"/>
    <n v="227"/>
    <n v="333"/>
    <n v="1115"/>
    <n v="28"/>
    <n v="398"/>
    <n v="121"/>
    <n v="3168"/>
    <n v="5373"/>
    <m/>
    <n v="17"/>
    <m/>
    <n v="5390"/>
    <m/>
    <m/>
    <n v="5370"/>
    <n v="20"/>
    <m/>
    <n v="281"/>
    <n v="1"/>
    <n v="2509"/>
    <n v="39"/>
    <n v="30"/>
    <n v="5"/>
    <m/>
    <n v="2522"/>
    <n v="3"/>
    <m/>
    <n v="99"/>
    <n v="294"/>
    <m/>
    <n v="2"/>
    <n v="23"/>
    <m/>
    <n v="148"/>
    <n v="2"/>
    <n v="48"/>
    <n v="4695"/>
    <n v="69"/>
    <m/>
    <m/>
    <m/>
    <n v="9"/>
    <n v="1"/>
    <m/>
    <n v="388"/>
    <n v="1238"/>
    <n v="1"/>
    <n v="2682"/>
    <n v="88"/>
    <n v="7"/>
    <n v="197"/>
    <m/>
    <n v="789"/>
    <m/>
    <m/>
    <m/>
    <m/>
    <n v="2"/>
    <m/>
    <m/>
    <m/>
    <m/>
    <m/>
    <m/>
    <m/>
    <n v="5285"/>
    <m/>
    <n v="71"/>
    <m/>
    <m/>
    <m/>
    <m/>
    <n v="32"/>
    <m/>
    <m/>
    <m/>
    <n v="2713"/>
    <m/>
    <m/>
    <m/>
    <m/>
    <m/>
    <m/>
    <m/>
    <n v="2672"/>
    <n v="1"/>
    <m/>
    <m/>
    <m/>
    <m/>
    <m/>
    <n v="4"/>
    <m/>
    <m/>
    <m/>
    <m/>
    <m/>
    <m/>
    <n v="13"/>
    <n v="96"/>
    <n v="56"/>
    <n v="70"/>
    <n v="198"/>
    <n v="3"/>
    <n v="2"/>
    <m/>
    <n v="3"/>
    <n v="4387"/>
    <n v="19"/>
    <n v="518"/>
    <n v="20"/>
    <n v="5"/>
    <m/>
    <n v="45865"/>
  </r>
  <r>
    <n v="106370749"/>
    <x v="323"/>
    <x v="35"/>
    <s v="7050 PARKWAY DRIVE"/>
    <s v="LA MESA"/>
    <s v="91942"/>
    <x v="4"/>
    <x v="3"/>
    <s v="District 38"/>
    <s v="District 79"/>
    <s v="LA MESA/ROLANDO SOUTH"/>
    <s v="Urban"/>
    <s v="NA"/>
    <x v="323"/>
    <m/>
    <m/>
    <m/>
    <n v="279"/>
    <n v="2144"/>
    <m/>
    <n v="925"/>
    <n v="1497"/>
    <m/>
    <n v="1"/>
    <n v="89"/>
    <n v="506"/>
    <n v="532"/>
    <n v="492"/>
    <n v="476"/>
    <n v="264"/>
    <n v="51"/>
    <n v="13"/>
    <m/>
    <m/>
    <m/>
    <n v="71"/>
    <n v="264"/>
    <n v="557"/>
    <n v="14"/>
    <n v="14"/>
    <n v="9"/>
    <n v="1494"/>
    <n v="2423"/>
    <m/>
    <m/>
    <n v="1"/>
    <n v="2422"/>
    <m/>
    <m/>
    <n v="2423"/>
    <m/>
    <m/>
    <n v="3"/>
    <m/>
    <n v="1171"/>
    <n v="842"/>
    <m/>
    <n v="26"/>
    <m/>
    <n v="1"/>
    <n v="380"/>
    <m/>
    <n v="44"/>
    <n v="64"/>
    <m/>
    <m/>
    <m/>
    <m/>
    <n v="16"/>
    <m/>
    <n v="4"/>
    <n v="1818"/>
    <n v="105"/>
    <m/>
    <m/>
    <m/>
    <n v="372"/>
    <m/>
    <m/>
    <n v="246"/>
    <n v="1245"/>
    <m/>
    <n v="482"/>
    <n v="21"/>
    <m/>
    <n v="429"/>
    <m/>
    <m/>
    <m/>
    <m/>
    <m/>
    <m/>
    <m/>
    <m/>
    <m/>
    <m/>
    <m/>
    <m/>
    <m/>
    <m/>
    <n v="2423"/>
    <m/>
    <m/>
    <m/>
    <m/>
    <m/>
    <m/>
    <m/>
    <m/>
    <m/>
    <m/>
    <n v="371"/>
    <m/>
    <m/>
    <m/>
    <m/>
    <m/>
    <m/>
    <m/>
    <n v="2052"/>
    <m/>
    <m/>
    <m/>
    <m/>
    <m/>
    <m/>
    <m/>
    <m/>
    <m/>
    <m/>
    <m/>
    <m/>
    <m/>
    <m/>
    <m/>
    <m/>
    <m/>
    <m/>
    <m/>
    <m/>
    <m/>
    <m/>
    <n v="2423"/>
    <m/>
    <m/>
    <m/>
    <m/>
    <m/>
    <n v="22267"/>
  </r>
  <r>
    <n v="106370755"/>
    <x v="324"/>
    <x v="35"/>
    <s v="555 E. VALLEY PARKWAY"/>
    <s v="ESCONDIDO"/>
    <s v="92025"/>
    <x v="3"/>
    <x v="4"/>
    <s v="District 38"/>
    <s v="District 75"/>
    <s v="ESCONDIDO CENTRAL AND SOUTH/SAN MARCOS CENTRAL AND EAST"/>
    <s v="Urban"/>
    <s v="NA"/>
    <x v="324"/>
    <n v="25941"/>
    <m/>
    <n v="554"/>
    <m/>
    <n v="1364"/>
    <m/>
    <n v="15424"/>
    <n v="12433"/>
    <m/>
    <n v="2"/>
    <n v="511"/>
    <n v="2882"/>
    <n v="2862"/>
    <n v="1928"/>
    <n v="3620"/>
    <n v="4645"/>
    <n v="3905"/>
    <n v="4492"/>
    <n v="1"/>
    <n v="3013"/>
    <m/>
    <n v="1296"/>
    <n v="861"/>
    <n v="7444"/>
    <n v="327"/>
    <n v="740"/>
    <n v="149"/>
    <n v="17042"/>
    <n v="12036"/>
    <n v="15823"/>
    <m/>
    <n v="5333"/>
    <n v="19394"/>
    <n v="3004"/>
    <n v="128"/>
    <n v="25822"/>
    <n v="2037"/>
    <m/>
    <n v="934"/>
    <n v="2"/>
    <n v="22263"/>
    <n v="74"/>
    <n v="316"/>
    <n v="407"/>
    <n v="2998"/>
    <n v="856"/>
    <n v="9"/>
    <m/>
    <n v="458"/>
    <n v="247"/>
    <n v="275"/>
    <n v="711"/>
    <n v="4963"/>
    <n v="441"/>
    <n v="109"/>
    <n v="473"/>
    <n v="223"/>
    <n v="16322"/>
    <n v="3533"/>
    <m/>
    <n v="39"/>
    <n v="1"/>
    <n v="13"/>
    <n v="50"/>
    <n v="1"/>
    <n v="7619"/>
    <n v="11208"/>
    <m/>
    <n v="8433"/>
    <n v="207"/>
    <n v="142"/>
    <n v="217"/>
    <m/>
    <n v="24"/>
    <n v="9"/>
    <n v="19"/>
    <n v="126"/>
    <n v="953"/>
    <n v="3566"/>
    <n v="2402"/>
    <n v="20"/>
    <n v="692"/>
    <n v="6"/>
    <n v="1053"/>
    <n v="2127"/>
    <n v="2845"/>
    <n v="1541"/>
    <n v="3110"/>
    <n v="594"/>
    <n v="145"/>
    <n v="1527"/>
    <n v="435"/>
    <n v="490"/>
    <n v="3199"/>
    <n v="3000"/>
    <n v="9"/>
    <n v="841"/>
    <n v="4506"/>
    <n v="1764"/>
    <n v="16"/>
    <n v="137"/>
    <n v="883"/>
    <n v="54"/>
    <n v="3757"/>
    <n v="374"/>
    <n v="10014"/>
    <n v="392"/>
    <n v="519"/>
    <n v="430"/>
    <n v="640"/>
    <n v="17"/>
    <n v="6"/>
    <n v="100"/>
    <n v="471"/>
    <n v="29"/>
    <n v="2905"/>
    <n v="3"/>
    <m/>
    <n v="1"/>
    <n v="767"/>
    <n v="1268"/>
    <n v="670"/>
    <n v="62"/>
    <n v="44"/>
    <n v="2"/>
    <n v="38"/>
    <n v="16"/>
    <n v="17"/>
    <n v="23423"/>
    <n v="180"/>
    <n v="1250"/>
    <n v="113"/>
    <n v="8"/>
    <n v="1"/>
    <n v="105409"/>
  </r>
  <r>
    <n v="106370759"/>
    <x v="325"/>
    <x v="35"/>
    <s v="2400 EAST FOURTH STREET"/>
    <s v="NATIONAL CITY"/>
    <s v="91950"/>
    <x v="4"/>
    <x v="4"/>
    <s v="District 40"/>
    <s v="District 79"/>
    <s v="ENCANTO/LEMON GROVE NORTHWEST/LINCOLN ACRES/NATIONAL CITY EAST/PARADISE HILLS SOUTHWEST"/>
    <s v="Urban"/>
    <s v="NA"/>
    <x v="325"/>
    <n v="6151"/>
    <m/>
    <n v="137"/>
    <m/>
    <n v="4630"/>
    <m/>
    <n v="5385"/>
    <n v="5533"/>
    <m/>
    <m/>
    <n v="201"/>
    <n v="1584"/>
    <n v="1706"/>
    <n v="1511"/>
    <n v="1923"/>
    <n v="1327"/>
    <n v="776"/>
    <n v="952"/>
    <m/>
    <n v="938"/>
    <m/>
    <n v="1203"/>
    <n v="1730"/>
    <n v="4123"/>
    <n v="7"/>
    <n v="44"/>
    <n v="27"/>
    <n v="3784"/>
    <n v="4055"/>
    <n v="6863"/>
    <m/>
    <n v="1655"/>
    <n v="8323"/>
    <n v="938"/>
    <n v="2"/>
    <n v="10786"/>
    <n v="132"/>
    <m/>
    <n v="178"/>
    <n v="1"/>
    <n v="8682"/>
    <n v="756"/>
    <n v="50"/>
    <n v="296"/>
    <n v="938"/>
    <n v="9"/>
    <n v="8"/>
    <m/>
    <n v="321"/>
    <n v="350"/>
    <n v="13"/>
    <n v="144"/>
    <n v="232"/>
    <n v="33"/>
    <n v="67"/>
    <n v="42"/>
    <m/>
    <n v="8809"/>
    <n v="836"/>
    <m/>
    <n v="60"/>
    <m/>
    <n v="11"/>
    <m/>
    <m/>
    <n v="4740"/>
    <n v="3710"/>
    <m/>
    <n v="801"/>
    <n v="1563"/>
    <n v="17"/>
    <n v="78"/>
    <n v="7"/>
    <n v="1"/>
    <n v="1"/>
    <m/>
    <n v="42"/>
    <n v="53"/>
    <n v="928"/>
    <n v="497"/>
    <n v="5"/>
    <n v="241"/>
    <n v="2"/>
    <n v="294"/>
    <n v="815"/>
    <n v="270"/>
    <n v="4719"/>
    <n v="183"/>
    <n v="209"/>
    <n v="7"/>
    <n v="368"/>
    <n v="75"/>
    <n v="275"/>
    <n v="997"/>
    <n v="937"/>
    <n v="1"/>
    <n v="66"/>
    <n v="1276"/>
    <n v="257"/>
    <n v="2"/>
    <n v="13"/>
    <n v="89"/>
    <n v="1"/>
    <n v="198"/>
    <n v="23"/>
    <n v="7632"/>
    <n v="56"/>
    <n v="113"/>
    <n v="34"/>
    <n v="151"/>
    <m/>
    <n v="1"/>
    <n v="48"/>
    <n v="16"/>
    <n v="4"/>
    <n v="938"/>
    <m/>
    <m/>
    <m/>
    <n v="87"/>
    <n v="138"/>
    <n v="5"/>
    <n v="22"/>
    <n v="71"/>
    <n v="3"/>
    <n v="2"/>
    <n v="1"/>
    <n v="6"/>
    <n v="9357"/>
    <n v="134"/>
    <n v="1064"/>
    <n v="27"/>
    <n v="1"/>
    <m/>
    <n v="57510"/>
  </r>
  <r>
    <n v="106370771"/>
    <x v="326"/>
    <x v="35"/>
    <s v="9888 GENESEE AVENUE"/>
    <s v="LA JOLLA"/>
    <s v="92037"/>
    <x v="1"/>
    <x v="1"/>
    <s v="District 39"/>
    <s v="District 78"/>
    <s v="CROWN POINT/DEL MAR/LA JOLLA/PACIFIC BEACH"/>
    <s v="Urban"/>
    <s v="NA"/>
    <x v="326"/>
    <n v="20753"/>
    <m/>
    <m/>
    <m/>
    <m/>
    <m/>
    <n v="12137"/>
    <n v="8616"/>
    <m/>
    <m/>
    <n v="185"/>
    <n v="1389"/>
    <n v="3403"/>
    <n v="1430"/>
    <n v="1984"/>
    <n v="2592"/>
    <n v="2696"/>
    <n v="3532"/>
    <m/>
    <n v="3542"/>
    <m/>
    <n v="2628"/>
    <n v="483"/>
    <n v="2107"/>
    <n v="30"/>
    <n v="1063"/>
    <n v="143"/>
    <n v="14299"/>
    <n v="12633"/>
    <n v="8120"/>
    <m/>
    <n v="3838"/>
    <n v="13460"/>
    <n v="3455"/>
    <m/>
    <n v="16929"/>
    <n v="3824"/>
    <m/>
    <n v="792"/>
    <n v="284"/>
    <n v="15562"/>
    <n v="12"/>
    <n v="3"/>
    <n v="88"/>
    <n v="3449"/>
    <n v="563"/>
    <m/>
    <m/>
    <n v="818"/>
    <n v="111"/>
    <m/>
    <n v="465"/>
    <n v="2195"/>
    <n v="174"/>
    <n v="56"/>
    <n v="219"/>
    <n v="35"/>
    <n v="14351"/>
    <n v="2300"/>
    <m/>
    <n v="25"/>
    <m/>
    <n v="2"/>
    <n v="2"/>
    <m/>
    <n v="1423"/>
    <n v="7562"/>
    <n v="3"/>
    <n v="10732"/>
    <n v="267"/>
    <n v="202"/>
    <n v="560"/>
    <m/>
    <n v="4"/>
    <m/>
    <n v="62"/>
    <n v="68"/>
    <n v="869"/>
    <n v="3601"/>
    <n v="1429"/>
    <n v="28"/>
    <n v="441"/>
    <n v="5"/>
    <n v="495"/>
    <n v="858"/>
    <n v="2666"/>
    <n v="159"/>
    <n v="1413"/>
    <n v="374"/>
    <n v="68"/>
    <n v="636"/>
    <n v="176"/>
    <n v="312"/>
    <n v="3556"/>
    <n v="3457"/>
    <n v="80"/>
    <n v="1832"/>
    <n v="1819"/>
    <n v="1408"/>
    <n v="17"/>
    <n v="469"/>
    <n v="458"/>
    <n v="35"/>
    <n v="2082"/>
    <n v="327"/>
    <n v="6599"/>
    <n v="359"/>
    <n v="803"/>
    <n v="146"/>
    <n v="375"/>
    <n v="34"/>
    <n v="18"/>
    <n v="176"/>
    <n v="608"/>
    <n v="149"/>
    <n v="3037"/>
    <m/>
    <n v="2"/>
    <m/>
    <n v="1106"/>
    <n v="1143"/>
    <n v="653"/>
    <n v="99"/>
    <n v="30"/>
    <n v="6"/>
    <n v="34"/>
    <n v="18"/>
    <n v="10"/>
    <n v="16238"/>
    <n v="112"/>
    <n v="1227"/>
    <n v="73"/>
    <n v="2"/>
    <n v="2"/>
    <n v="83518"/>
  </r>
  <r>
    <n v="106370780"/>
    <x v="327"/>
    <x v="35"/>
    <s v="4002 VISTA WAY"/>
    <s v="OCEANSIDE"/>
    <s v="92056"/>
    <x v="3"/>
    <x v="1"/>
    <s v="District 36"/>
    <s v="District 76"/>
    <s v="OCEANSIDE EAST/SAN MARCOS WEST/VISTA"/>
    <s v="Urban"/>
    <s v="NA"/>
    <x v="327"/>
    <n v="15784"/>
    <m/>
    <n v="189"/>
    <m/>
    <n v="716"/>
    <m/>
    <n v="9413"/>
    <n v="7276"/>
    <m/>
    <m/>
    <n v="278"/>
    <n v="2101"/>
    <n v="1791"/>
    <n v="1250"/>
    <n v="1916"/>
    <n v="2082"/>
    <n v="1865"/>
    <n v="2746"/>
    <m/>
    <n v="2660"/>
    <m/>
    <n v="766"/>
    <n v="692"/>
    <n v="5661"/>
    <n v="22"/>
    <n v="671"/>
    <n v="339"/>
    <n v="8538"/>
    <n v="7829"/>
    <n v="8860"/>
    <m/>
    <n v="2124"/>
    <n v="11995"/>
    <n v="2562"/>
    <n v="8"/>
    <n v="15194"/>
    <n v="1495"/>
    <m/>
    <n v="323"/>
    <n v="18"/>
    <n v="12453"/>
    <n v="70"/>
    <n v="158"/>
    <n v="322"/>
    <n v="2559"/>
    <n v="23"/>
    <n v="763"/>
    <m/>
    <n v="324"/>
    <n v="193"/>
    <n v="6"/>
    <n v="374"/>
    <n v="2103"/>
    <n v="230"/>
    <n v="45"/>
    <n v="163"/>
    <n v="24"/>
    <n v="10573"/>
    <n v="1828"/>
    <n v="2"/>
    <n v="25"/>
    <m/>
    <n v="799"/>
    <m/>
    <m/>
    <n v="7133"/>
    <n v="6105"/>
    <m/>
    <n v="2131"/>
    <n v="246"/>
    <n v="61"/>
    <n v="997"/>
    <m/>
    <n v="16"/>
    <m/>
    <n v="8"/>
    <n v="120"/>
    <n v="442"/>
    <n v="2009"/>
    <n v="1190"/>
    <n v="22"/>
    <n v="419"/>
    <n v="11"/>
    <n v="549"/>
    <n v="1413"/>
    <n v="1154"/>
    <n v="838"/>
    <n v="999"/>
    <n v="394"/>
    <n v="109"/>
    <n v="926"/>
    <n v="363"/>
    <n v="318"/>
    <n v="2747"/>
    <n v="2563"/>
    <n v="95"/>
    <n v="736"/>
    <n v="1927"/>
    <n v="817"/>
    <n v="6"/>
    <n v="130"/>
    <n v="356"/>
    <n v="36"/>
    <n v="1290"/>
    <n v="202"/>
    <n v="7157"/>
    <n v="233"/>
    <n v="330"/>
    <n v="207"/>
    <n v="410"/>
    <n v="6"/>
    <n v="4"/>
    <n v="212"/>
    <n v="64"/>
    <n v="18"/>
    <n v="2545"/>
    <n v="2"/>
    <m/>
    <n v="1"/>
    <n v="593"/>
    <n v="692"/>
    <n v="65"/>
    <n v="49"/>
    <n v="39"/>
    <n v="9"/>
    <n v="20"/>
    <n v="8"/>
    <n v="22"/>
    <n v="14111"/>
    <n v="164"/>
    <n v="855"/>
    <n v="53"/>
    <n v="6"/>
    <n v="3"/>
    <n v="73914"/>
  </r>
  <r>
    <n v="106370782"/>
    <x v="328"/>
    <x v="35"/>
    <s v="200 WEST ARBOR DRIVE"/>
    <s v="SAN DIEGO"/>
    <s v="92103"/>
    <x v="6"/>
    <x v="1"/>
    <s v="District 39"/>
    <s v="District 78"/>
    <s v="BAY PARK/FIVE POINTS/HILLCREST NORTHWEST/MISSION HILLS/MISSION VALLEY/MORENA/NORMAL HEIGHTS/OLD TOWN"/>
    <s v="Urban"/>
    <s v="Teaching"/>
    <x v="328"/>
    <n v="28471"/>
    <m/>
    <m/>
    <m/>
    <n v="829"/>
    <m/>
    <n v="14712"/>
    <n v="14585"/>
    <n v="3"/>
    <m/>
    <n v="380"/>
    <n v="3078"/>
    <n v="3964"/>
    <n v="3101"/>
    <n v="4992"/>
    <n v="5343"/>
    <n v="3215"/>
    <n v="2414"/>
    <n v="1"/>
    <n v="2741"/>
    <n v="71"/>
    <n v="1531"/>
    <n v="2442"/>
    <n v="7871"/>
    <n v="65"/>
    <n v="2384"/>
    <n v="360"/>
    <n v="14647"/>
    <n v="15183"/>
    <n v="14117"/>
    <m/>
    <n v="5828"/>
    <n v="20754"/>
    <n v="2718"/>
    <m/>
    <n v="27660"/>
    <n v="1640"/>
    <m/>
    <n v="1950"/>
    <n v="161"/>
    <n v="22929"/>
    <n v="94"/>
    <n v="174"/>
    <n v="316"/>
    <n v="2717"/>
    <n v="837"/>
    <n v="122"/>
    <m/>
    <n v="490"/>
    <m/>
    <n v="12"/>
    <n v="669"/>
    <n v="3827"/>
    <n v="421"/>
    <n v="129"/>
    <n v="292"/>
    <n v="105"/>
    <n v="20511"/>
    <n v="2632"/>
    <m/>
    <n v="5"/>
    <n v="16"/>
    <n v="191"/>
    <m/>
    <m/>
    <n v="9394"/>
    <n v="9661"/>
    <n v="1819"/>
    <n v="5913"/>
    <n v="1251"/>
    <n v="145"/>
    <n v="980"/>
    <n v="7"/>
    <n v="130"/>
    <m/>
    <n v="83"/>
    <n v="304"/>
    <n v="2467"/>
    <n v="3725"/>
    <n v="2541"/>
    <n v="11"/>
    <n v="743"/>
    <n v="43"/>
    <n v="938"/>
    <n v="2249"/>
    <n v="3909"/>
    <n v="1134"/>
    <n v="1624"/>
    <n v="777"/>
    <n v="492"/>
    <n v="1237"/>
    <n v="499"/>
    <n v="676"/>
    <n v="3122"/>
    <n v="2712"/>
    <n v="14"/>
    <n v="1641"/>
    <n v="3446"/>
    <n v="2450"/>
    <n v="44"/>
    <n v="404"/>
    <n v="1170"/>
    <n v="203"/>
    <n v="2619"/>
    <n v="948"/>
    <n v="9247"/>
    <n v="676"/>
    <n v="1250"/>
    <n v="600"/>
    <n v="829"/>
    <n v="100"/>
    <n v="37"/>
    <n v="646"/>
    <n v="200"/>
    <n v="218"/>
    <n v="2540"/>
    <n v="26"/>
    <n v="1"/>
    <n v="5"/>
    <n v="2292"/>
    <n v="1670"/>
    <n v="691"/>
    <n v="329"/>
    <n v="83"/>
    <n v="7"/>
    <n v="320"/>
    <n v="52"/>
    <n v="312"/>
    <n v="20641"/>
    <n v="317"/>
    <n v="2364"/>
    <n v="205"/>
    <n v="13"/>
    <n v="4"/>
    <n v="180996"/>
  </r>
  <r>
    <n v="106370787"/>
    <x v="329"/>
    <x v="35"/>
    <s v="5550 UNIVERSITY AVENUE"/>
    <s v="SAN DIEGO"/>
    <s v="92105"/>
    <x v="2"/>
    <x v="0"/>
    <s v="District 39"/>
    <s v="District 79"/>
    <s v="LA MESA/ROLANDO SOUTH"/>
    <s v="Urban"/>
    <s v="NA"/>
    <x v="329"/>
    <n v="604"/>
    <m/>
    <m/>
    <m/>
    <m/>
    <m/>
    <n v="250"/>
    <n v="354"/>
    <m/>
    <m/>
    <m/>
    <n v="7"/>
    <n v="11"/>
    <n v="50"/>
    <n v="121"/>
    <n v="146"/>
    <n v="137"/>
    <n v="132"/>
    <m/>
    <m/>
    <m/>
    <n v="51"/>
    <n v="63"/>
    <n v="112"/>
    <n v="5"/>
    <n v="2"/>
    <n v="7"/>
    <n v="364"/>
    <n v="604"/>
    <m/>
    <m/>
    <n v="604"/>
    <m/>
    <m/>
    <m/>
    <n v="373"/>
    <n v="231"/>
    <m/>
    <n v="421"/>
    <n v="1"/>
    <n v="64"/>
    <m/>
    <n v="8"/>
    <n v="110"/>
    <m/>
    <m/>
    <m/>
    <m/>
    <n v="33"/>
    <n v="17"/>
    <m/>
    <n v="57"/>
    <n v="28"/>
    <m/>
    <m/>
    <n v="3"/>
    <n v="1"/>
    <n v="81"/>
    <n v="378"/>
    <m/>
    <n v="6"/>
    <m/>
    <m/>
    <m/>
    <m/>
    <n v="102"/>
    <n v="478"/>
    <n v="5"/>
    <n v="18"/>
    <m/>
    <m/>
    <n v="1"/>
    <m/>
    <m/>
    <m/>
    <m/>
    <n v="4"/>
    <n v="3"/>
    <n v="25"/>
    <n v="26"/>
    <m/>
    <n v="26"/>
    <m/>
    <n v="47"/>
    <n v="102"/>
    <n v="52"/>
    <m/>
    <n v="23"/>
    <n v="9"/>
    <n v="9"/>
    <n v="169"/>
    <n v="94"/>
    <n v="15"/>
    <m/>
    <m/>
    <m/>
    <n v="6"/>
    <n v="192"/>
    <n v="36"/>
    <m/>
    <m/>
    <n v="12"/>
    <n v="1"/>
    <n v="27"/>
    <n v="1"/>
    <n v="217"/>
    <n v="19"/>
    <n v="19"/>
    <m/>
    <n v="11"/>
    <m/>
    <m/>
    <n v="61"/>
    <m/>
    <n v="2"/>
    <m/>
    <m/>
    <m/>
    <m/>
    <n v="6"/>
    <n v="16"/>
    <n v="4"/>
    <n v="1"/>
    <m/>
    <n v="1"/>
    <m/>
    <m/>
    <m/>
    <n v="547"/>
    <n v="3"/>
    <n v="24"/>
    <n v="1"/>
    <n v="1"/>
    <m/>
    <n v="11657"/>
  </r>
  <r>
    <n v="106370875"/>
    <x v="330"/>
    <x v="35"/>
    <s v="751 MEDICAL CENTER COURT"/>
    <s v="CHULA VISTA"/>
    <s v="91911"/>
    <x v="1"/>
    <x v="1"/>
    <s v="District 40"/>
    <s v="District 79"/>
    <s v="COCKATOO GROVE/EASTLAKE GREENS/OTAY MESA"/>
    <s v="Urban"/>
    <s v="NA"/>
    <x v="330"/>
    <n v="17606"/>
    <n v="730"/>
    <m/>
    <m/>
    <m/>
    <m/>
    <n v="10930"/>
    <n v="7406"/>
    <m/>
    <m/>
    <n v="281"/>
    <n v="2152"/>
    <n v="1943"/>
    <n v="1282"/>
    <n v="1846"/>
    <n v="2445"/>
    <n v="2255"/>
    <n v="3218"/>
    <m/>
    <n v="2914"/>
    <m/>
    <n v="1580"/>
    <n v="774"/>
    <n v="11539"/>
    <n v="24"/>
    <n v="1147"/>
    <n v="201"/>
    <n v="3071"/>
    <n v="7650"/>
    <n v="10683"/>
    <n v="3"/>
    <n v="2562"/>
    <n v="12933"/>
    <n v="2831"/>
    <n v="10"/>
    <n v="17038"/>
    <n v="1295"/>
    <n v="3"/>
    <n v="805"/>
    <n v="32"/>
    <n v="14053"/>
    <n v="9"/>
    <n v="109"/>
    <n v="402"/>
    <n v="2819"/>
    <n v="62"/>
    <n v="45"/>
    <m/>
    <n v="436"/>
    <n v="216"/>
    <n v="5"/>
    <n v="455"/>
    <n v="1702"/>
    <n v="253"/>
    <n v="9"/>
    <n v="38"/>
    <n v="40"/>
    <n v="13067"/>
    <n v="1985"/>
    <m/>
    <n v="48"/>
    <m/>
    <n v="80"/>
    <n v="2"/>
    <m/>
    <n v="7686"/>
    <n v="6629"/>
    <n v="1"/>
    <n v="2872"/>
    <n v="764"/>
    <n v="24"/>
    <n v="355"/>
    <m/>
    <n v="5"/>
    <m/>
    <n v="5"/>
    <n v="131"/>
    <n v="719"/>
    <n v="2601"/>
    <n v="1748"/>
    <n v="14"/>
    <n v="597"/>
    <n v="8"/>
    <n v="748"/>
    <n v="1600"/>
    <n v="941"/>
    <n v="113"/>
    <n v="367"/>
    <n v="348"/>
    <n v="245"/>
    <n v="1111"/>
    <n v="405"/>
    <n v="617"/>
    <n v="3104"/>
    <n v="2830"/>
    <n v="84"/>
    <n v="669"/>
    <n v="4729"/>
    <n v="1461"/>
    <n v="2"/>
    <n v="250"/>
    <n v="541"/>
    <n v="47"/>
    <n v="514"/>
    <n v="158"/>
    <n v="5868"/>
    <n v="285"/>
    <n v="453"/>
    <n v="82"/>
    <n v="316"/>
    <n v="6"/>
    <n v="9"/>
    <n v="172"/>
    <n v="14"/>
    <n v="25"/>
    <n v="2719"/>
    <n v="16"/>
    <m/>
    <m/>
    <n v="625"/>
    <n v="547"/>
    <n v="52"/>
    <n v="16"/>
    <n v="3"/>
    <m/>
    <n v="85"/>
    <n v="10"/>
    <n v="5"/>
    <n v="15831"/>
    <n v="95"/>
    <n v="1001"/>
    <n v="65"/>
    <n v="1"/>
    <m/>
    <n v="99583"/>
  </r>
  <r>
    <n v="106370977"/>
    <x v="331"/>
    <x v="35"/>
    <s v="15615 POMERADO ROAD"/>
    <s v="POWAY"/>
    <s v="92064"/>
    <x v="3"/>
    <x v="4"/>
    <s v="District 38"/>
    <s v="District 77"/>
    <s v="POWAY CENTRAL/POWAY GROVE/RANCHO BERNARDO SOUTHWEST/SABRE SPRINGS"/>
    <s v="Urban"/>
    <s v="NA"/>
    <x v="331"/>
    <n v="6949"/>
    <n v="473"/>
    <m/>
    <m/>
    <n v="185"/>
    <m/>
    <n v="4743"/>
    <n v="2864"/>
    <m/>
    <m/>
    <n v="53"/>
    <n v="625"/>
    <n v="1009"/>
    <n v="429"/>
    <n v="729"/>
    <n v="873"/>
    <n v="1071"/>
    <n v="1623"/>
    <m/>
    <n v="1195"/>
    <m/>
    <n v="737"/>
    <n v="149"/>
    <n v="841"/>
    <n v="33"/>
    <n v="322"/>
    <n v="62"/>
    <n v="5463"/>
    <n v="3835"/>
    <n v="3772"/>
    <m/>
    <n v="1637"/>
    <n v="4742"/>
    <n v="1193"/>
    <n v="35"/>
    <n v="6480"/>
    <n v="1127"/>
    <m/>
    <n v="457"/>
    <n v="4"/>
    <n v="5334"/>
    <n v="34"/>
    <n v="144"/>
    <n v="379"/>
    <n v="1189"/>
    <n v="65"/>
    <n v="1"/>
    <m/>
    <n v="315"/>
    <n v="36"/>
    <n v="20"/>
    <n v="232"/>
    <n v="927"/>
    <n v="125"/>
    <n v="40"/>
    <n v="61"/>
    <n v="90"/>
    <n v="4709"/>
    <n v="1025"/>
    <m/>
    <n v="15"/>
    <n v="1"/>
    <n v="1"/>
    <n v="10"/>
    <m/>
    <n v="1201"/>
    <n v="3154"/>
    <m/>
    <n v="2844"/>
    <n v="104"/>
    <n v="27"/>
    <n v="264"/>
    <m/>
    <n v="11"/>
    <n v="2"/>
    <n v="2"/>
    <n v="29"/>
    <n v="134"/>
    <n v="653"/>
    <n v="741"/>
    <n v="6"/>
    <n v="428"/>
    <n v="2"/>
    <n v="282"/>
    <n v="712"/>
    <n v="494"/>
    <n v="141"/>
    <n v="576"/>
    <n v="202"/>
    <n v="25"/>
    <n v="515"/>
    <n v="98"/>
    <n v="151"/>
    <n v="1221"/>
    <n v="1191"/>
    <n v="4"/>
    <n v="84"/>
    <n v="1124"/>
    <n v="757"/>
    <n v="3"/>
    <n v="39"/>
    <n v="204"/>
    <n v="12"/>
    <n v="697"/>
    <n v="38"/>
    <n v="2820"/>
    <n v="115"/>
    <n v="95"/>
    <n v="76"/>
    <n v="104"/>
    <n v="8"/>
    <n v="3"/>
    <n v="24"/>
    <n v="254"/>
    <n v="10"/>
    <n v="1139"/>
    <m/>
    <n v="1"/>
    <m/>
    <n v="183"/>
    <n v="237"/>
    <n v="13"/>
    <n v="2"/>
    <n v="1"/>
    <m/>
    <n v="10"/>
    <n v="3"/>
    <n v="1"/>
    <n v="6831"/>
    <n v="50"/>
    <n v="268"/>
    <n v="8"/>
    <m/>
    <m/>
    <n v="63350"/>
  </r>
  <r>
    <n v="106371256"/>
    <x v="332"/>
    <x v="35"/>
    <s v="10666 NORTH TORREY PINES ROAD"/>
    <s v="LA JOLLA"/>
    <s v="92037"/>
    <x v="1"/>
    <x v="2"/>
    <s v="District 39"/>
    <s v="District 78"/>
    <s v="CROWN POINT/DEL MAR/LA JOLLA/PACIFIC BEACH"/>
    <s v="Urban"/>
    <s v="NA"/>
    <x v="332"/>
    <n v="8742"/>
    <m/>
    <m/>
    <m/>
    <m/>
    <m/>
    <n v="4559"/>
    <n v="4183"/>
    <m/>
    <m/>
    <n v="46"/>
    <n v="215"/>
    <n v="344"/>
    <n v="595"/>
    <n v="1355"/>
    <n v="2125"/>
    <n v="2181"/>
    <n v="1881"/>
    <m/>
    <m/>
    <m/>
    <n v="526"/>
    <n v="216"/>
    <n v="778"/>
    <n v="34"/>
    <n v="164"/>
    <n v="24"/>
    <n v="7000"/>
    <n v="8742"/>
    <m/>
    <m/>
    <n v="4207"/>
    <n v="4535"/>
    <m/>
    <m/>
    <n v="7939"/>
    <n v="803"/>
    <m/>
    <n v="431"/>
    <n v="138"/>
    <n v="7365"/>
    <n v="82"/>
    <m/>
    <n v="6"/>
    <m/>
    <n v="720"/>
    <m/>
    <m/>
    <n v="96"/>
    <n v="29"/>
    <m/>
    <n v="116"/>
    <n v="2110"/>
    <n v="140"/>
    <n v="3"/>
    <n v="60"/>
    <n v="8"/>
    <n v="4969"/>
    <n v="1197"/>
    <m/>
    <n v="8"/>
    <m/>
    <n v="5"/>
    <n v="1"/>
    <m/>
    <n v="123"/>
    <n v="5318"/>
    <n v="5"/>
    <n v="3156"/>
    <n v="36"/>
    <n v="14"/>
    <n v="90"/>
    <m/>
    <m/>
    <m/>
    <n v="34"/>
    <n v="87"/>
    <n v="697"/>
    <n v="1295"/>
    <n v="1114"/>
    <n v="14"/>
    <n v="392"/>
    <n v="2"/>
    <n v="300"/>
    <n v="703"/>
    <n v="617"/>
    <n v="23"/>
    <n v="2483"/>
    <n v="225"/>
    <n v="149"/>
    <n v="313"/>
    <n v="120"/>
    <n v="173"/>
    <n v="1"/>
    <m/>
    <m/>
    <n v="469"/>
    <n v="461"/>
    <n v="1166"/>
    <n v="10"/>
    <n v="24"/>
    <n v="326"/>
    <n v="44"/>
    <n v="2610"/>
    <n v="332"/>
    <n v="2232"/>
    <n v="133"/>
    <n v="187"/>
    <n v="220"/>
    <n v="271"/>
    <n v="41"/>
    <m/>
    <n v="84"/>
    <n v="105"/>
    <n v="17"/>
    <m/>
    <n v="10"/>
    <m/>
    <m/>
    <n v="745"/>
    <n v="248"/>
    <n v="8"/>
    <n v="4"/>
    <n v="2"/>
    <m/>
    <n v="16"/>
    <n v="7"/>
    <n v="6"/>
    <n v="7167"/>
    <n v="56"/>
    <n v="458"/>
    <n v="25"/>
    <m/>
    <m/>
    <n v="32749"/>
  </r>
  <r>
    <n v="106371394"/>
    <x v="333"/>
    <x v="35"/>
    <s v="354 SANTA FE DRIVE"/>
    <s v="ENCINITAS"/>
    <s v="92024"/>
    <x v="1"/>
    <x v="2"/>
    <s v="District 36"/>
    <s v="District 76"/>
    <s v="ENCINITAS CENTRAL/LEUCADIA/OCEANSIDE NORTH AND WEST/SAN LUIS REY/SOUTH OCEANSIDE"/>
    <s v="Urban"/>
    <s v="NA"/>
    <x v="333"/>
    <n v="13296"/>
    <m/>
    <n v="543"/>
    <m/>
    <m/>
    <m/>
    <n v="8309"/>
    <n v="5530"/>
    <m/>
    <m/>
    <n v="116"/>
    <n v="1080"/>
    <n v="1801"/>
    <n v="864"/>
    <n v="1340"/>
    <n v="1751"/>
    <n v="1886"/>
    <n v="2908"/>
    <m/>
    <n v="2093"/>
    <m/>
    <n v="691"/>
    <n v="262"/>
    <n v="1892"/>
    <n v="27"/>
    <n v="378"/>
    <n v="100"/>
    <n v="10489"/>
    <n v="6127"/>
    <n v="7712"/>
    <m/>
    <n v="1607"/>
    <n v="10189"/>
    <n v="2043"/>
    <m/>
    <n v="12186"/>
    <n v="1653"/>
    <m/>
    <n v="646"/>
    <n v="74"/>
    <n v="10253"/>
    <n v="58"/>
    <n v="353"/>
    <n v="248"/>
    <n v="2038"/>
    <n v="168"/>
    <n v="1"/>
    <m/>
    <n v="569"/>
    <n v="160"/>
    <m/>
    <n v="257"/>
    <n v="1910"/>
    <n v="309"/>
    <n v="53"/>
    <n v="175"/>
    <n v="9"/>
    <n v="8708"/>
    <n v="1679"/>
    <m/>
    <n v="10"/>
    <m/>
    <m/>
    <m/>
    <m/>
    <n v="1452"/>
    <n v="5884"/>
    <m/>
    <n v="5714"/>
    <n v="153"/>
    <n v="53"/>
    <n v="572"/>
    <m/>
    <n v="11"/>
    <m/>
    <n v="10"/>
    <n v="89"/>
    <n v="424"/>
    <n v="1822"/>
    <n v="1475"/>
    <n v="22"/>
    <n v="333"/>
    <n v="6"/>
    <n v="382"/>
    <n v="982"/>
    <n v="1069"/>
    <n v="239"/>
    <n v="946"/>
    <n v="412"/>
    <n v="189"/>
    <n v="781"/>
    <n v="224"/>
    <n v="257"/>
    <n v="2122"/>
    <n v="2042"/>
    <n v="13"/>
    <n v="334"/>
    <n v="1162"/>
    <n v="1226"/>
    <n v="5"/>
    <n v="183"/>
    <n v="503"/>
    <n v="33"/>
    <n v="1431"/>
    <n v="181"/>
    <n v="6301"/>
    <n v="239"/>
    <n v="448"/>
    <n v="125"/>
    <n v="184"/>
    <n v="11"/>
    <n v="2"/>
    <n v="73"/>
    <n v="47"/>
    <n v="52"/>
    <n v="1299"/>
    <m/>
    <m/>
    <m/>
    <n v="756"/>
    <n v="702"/>
    <n v="119"/>
    <n v="13"/>
    <n v="7"/>
    <m/>
    <n v="13"/>
    <n v="5"/>
    <n v="4"/>
    <n v="10884"/>
    <n v="158"/>
    <n v="1122"/>
    <n v="53"/>
    <m/>
    <n v="3"/>
    <n v="52519"/>
  </r>
  <r>
    <n v="106374024"/>
    <x v="334"/>
    <x v="35"/>
    <s v="11878 AVENUE OF INDUSTRY"/>
    <s v="SAN DIEGO"/>
    <s v="92128"/>
    <x v="4"/>
    <x v="3"/>
    <s v="District 38"/>
    <s v="District 77"/>
    <s v="POWAY CENTRAL/POWAY GROVE/RANCHO BERNARDO SOUTHWEST/SABRE SPRINGS"/>
    <s v="Urban"/>
    <s v="NA"/>
    <x v="334"/>
    <m/>
    <m/>
    <m/>
    <n v="415"/>
    <n v="2790"/>
    <m/>
    <n v="1701"/>
    <n v="1504"/>
    <m/>
    <m/>
    <n v="1146"/>
    <n v="699"/>
    <n v="367"/>
    <n v="347"/>
    <n v="355"/>
    <n v="194"/>
    <n v="45"/>
    <n v="9"/>
    <m/>
    <m/>
    <n v="43"/>
    <n v="140"/>
    <n v="205"/>
    <n v="514"/>
    <n v="24"/>
    <n v="99"/>
    <n v="181"/>
    <n v="2042"/>
    <n v="3205"/>
    <m/>
    <m/>
    <n v="55"/>
    <n v="3148"/>
    <n v="1"/>
    <n v="1"/>
    <n v="3205"/>
    <m/>
    <m/>
    <n v="6"/>
    <m/>
    <n v="1661"/>
    <n v="88"/>
    <n v="42"/>
    <n v="1"/>
    <m/>
    <n v="1403"/>
    <n v="4"/>
    <m/>
    <n v="9"/>
    <n v="15"/>
    <m/>
    <m/>
    <n v="2"/>
    <n v="1"/>
    <n v="1"/>
    <m/>
    <n v="7"/>
    <n v="3150"/>
    <m/>
    <m/>
    <n v="15"/>
    <m/>
    <n v="5"/>
    <m/>
    <m/>
    <n v="345"/>
    <n v="517"/>
    <n v="4"/>
    <n v="1765"/>
    <n v="30"/>
    <m/>
    <n v="514"/>
    <n v="15"/>
    <n v="11"/>
    <n v="4"/>
    <m/>
    <m/>
    <m/>
    <n v="1"/>
    <n v="1"/>
    <m/>
    <n v="2"/>
    <m/>
    <m/>
    <m/>
    <m/>
    <n v="3201"/>
    <m/>
    <m/>
    <m/>
    <m/>
    <m/>
    <m/>
    <m/>
    <m/>
    <m/>
    <m/>
    <n v="888"/>
    <m/>
    <m/>
    <m/>
    <m/>
    <m/>
    <m/>
    <m/>
    <n v="2317"/>
    <m/>
    <m/>
    <m/>
    <m/>
    <m/>
    <m/>
    <m/>
    <m/>
    <m/>
    <m/>
    <m/>
    <m/>
    <m/>
    <m/>
    <m/>
    <m/>
    <m/>
    <m/>
    <m/>
    <m/>
    <m/>
    <m/>
    <n v="3205"/>
    <m/>
    <m/>
    <m/>
    <m/>
    <m/>
    <n v="26586"/>
  </r>
  <r>
    <n v="106374049"/>
    <x v="335"/>
    <x v="35"/>
    <s v="7989 LINDA VISTA ROAD"/>
    <s v="SAN DIEGO"/>
    <s v="92111"/>
    <x v="1"/>
    <x v="5"/>
    <s v="District 39"/>
    <s v="District 77"/>
    <s v="BAY PARK/FIVE POINTS/HILLCREST NORTHWEST/MISSION HILLS/MISSION VALLEY/MORENA/NORMAL HEIGHTS/OLD TOWN"/>
    <s v="Urban"/>
    <s v="NA"/>
    <x v="335"/>
    <m/>
    <m/>
    <m/>
    <n v="258"/>
    <m/>
    <m/>
    <n v="100"/>
    <n v="158"/>
    <m/>
    <m/>
    <n v="12"/>
    <n v="90"/>
    <n v="49"/>
    <n v="38"/>
    <n v="50"/>
    <n v="16"/>
    <n v="3"/>
    <m/>
    <m/>
    <m/>
    <m/>
    <n v="1"/>
    <n v="3"/>
    <n v="31"/>
    <n v="3"/>
    <n v="15"/>
    <m/>
    <n v="205"/>
    <n v="258"/>
    <m/>
    <m/>
    <n v="253"/>
    <n v="5"/>
    <m/>
    <m/>
    <n v="258"/>
    <m/>
    <m/>
    <m/>
    <m/>
    <n v="117"/>
    <n v="141"/>
    <m/>
    <m/>
    <m/>
    <m/>
    <m/>
    <m/>
    <n v="2"/>
    <n v="12"/>
    <m/>
    <m/>
    <m/>
    <m/>
    <n v="2"/>
    <m/>
    <m/>
    <n v="240"/>
    <m/>
    <m/>
    <m/>
    <m/>
    <n v="2"/>
    <m/>
    <m/>
    <m/>
    <n v="12"/>
    <m/>
    <n v="237"/>
    <n v="9"/>
    <m/>
    <m/>
    <m/>
    <m/>
    <m/>
    <m/>
    <m/>
    <m/>
    <m/>
    <m/>
    <m/>
    <m/>
    <m/>
    <m/>
    <m/>
    <m/>
    <n v="256"/>
    <m/>
    <m/>
    <m/>
    <m/>
    <m/>
    <m/>
    <n v="2"/>
    <m/>
    <m/>
    <m/>
    <n v="254"/>
    <m/>
    <m/>
    <m/>
    <m/>
    <m/>
    <m/>
    <m/>
    <n v="4"/>
    <m/>
    <m/>
    <m/>
    <m/>
    <m/>
    <m/>
    <m/>
    <m/>
    <m/>
    <m/>
    <m/>
    <m/>
    <m/>
    <m/>
    <n v="9"/>
    <n v="1"/>
    <m/>
    <n v="1"/>
    <n v="1"/>
    <m/>
    <m/>
    <n v="2"/>
    <n v="226"/>
    <m/>
    <n v="18"/>
    <m/>
    <m/>
    <m/>
    <n v="3740"/>
  </r>
  <r>
    <n v="106374055"/>
    <x v="336"/>
    <x v="35"/>
    <s v="3853 ROSECRANS STREET"/>
    <s v="SAN DIEGO"/>
    <s v="92110"/>
    <x v="0"/>
    <x v="0"/>
    <s v="District 39"/>
    <s v="District 78"/>
    <s v="BAY PARK/FIVE POINTS/HILLCREST NORTHWEST/MISSION HILLS/MISSION VALLEY/MORENA/NORMAL HEIGHTS/OLD TOWN"/>
    <s v="Urban"/>
    <s v="NA"/>
    <x v="336"/>
    <m/>
    <n v="42"/>
    <m/>
    <m/>
    <n v="1868"/>
    <m/>
    <n v="695"/>
    <n v="1215"/>
    <m/>
    <m/>
    <n v="62"/>
    <n v="545"/>
    <n v="490"/>
    <n v="377"/>
    <n v="283"/>
    <n v="134"/>
    <n v="16"/>
    <n v="3"/>
    <m/>
    <m/>
    <m/>
    <n v="108"/>
    <n v="313"/>
    <n v="477"/>
    <n v="22"/>
    <n v="62"/>
    <n v="29"/>
    <n v="899"/>
    <n v="1910"/>
    <m/>
    <m/>
    <n v="81"/>
    <n v="1829"/>
    <m/>
    <m/>
    <n v="1897"/>
    <n v="13"/>
    <m/>
    <n v="38"/>
    <m/>
    <n v="1784"/>
    <n v="61"/>
    <n v="1"/>
    <n v="6"/>
    <m/>
    <m/>
    <n v="20"/>
    <m/>
    <n v="62"/>
    <n v="178"/>
    <m/>
    <n v="18"/>
    <n v="3"/>
    <m/>
    <n v="102"/>
    <m/>
    <m/>
    <n v="1507"/>
    <n v="20"/>
    <m/>
    <m/>
    <m/>
    <n v="20"/>
    <m/>
    <m/>
    <n v="21"/>
    <n v="21"/>
    <m/>
    <n v="10"/>
    <m/>
    <m/>
    <m/>
    <m/>
    <n v="1858"/>
    <m/>
    <m/>
    <m/>
    <n v="1"/>
    <n v="4"/>
    <m/>
    <m/>
    <m/>
    <m/>
    <m/>
    <n v="1"/>
    <n v="3"/>
    <n v="1876"/>
    <m/>
    <n v="16"/>
    <n v="5"/>
    <m/>
    <m/>
    <n v="4"/>
    <m/>
    <m/>
    <m/>
    <m/>
    <m/>
    <m/>
    <m/>
    <m/>
    <m/>
    <m/>
    <m/>
    <m/>
    <n v="1910"/>
    <m/>
    <m/>
    <m/>
    <m/>
    <m/>
    <m/>
    <m/>
    <m/>
    <m/>
    <m/>
    <m/>
    <m/>
    <m/>
    <m/>
    <m/>
    <m/>
    <n v="2"/>
    <n v="5"/>
    <m/>
    <m/>
    <m/>
    <m/>
    <n v="1903"/>
    <m/>
    <m/>
    <m/>
    <m/>
    <m/>
    <n v="85593"/>
  </r>
  <r>
    <n v="106374094"/>
    <x v="337"/>
    <x v="35"/>
    <s v="555 WASHINGTON STREET"/>
    <s v="SAN DIEGO"/>
    <s v="92103"/>
    <x v="4"/>
    <x v="0"/>
    <s v="District 39"/>
    <s v="District 78"/>
    <s v="BAY PARK/FIVE POINTS/HILLCREST NORTHWEST/MISSION HILLS/MISSION VALLEY/MORENA/NORMAL HEIGHTS/OLD TOWN"/>
    <s v="Urban"/>
    <s v="NA"/>
    <x v="337"/>
    <n v="743"/>
    <m/>
    <m/>
    <m/>
    <m/>
    <m/>
    <n v="290"/>
    <n v="453"/>
    <m/>
    <m/>
    <m/>
    <n v="20"/>
    <n v="49"/>
    <n v="55"/>
    <n v="141"/>
    <n v="197"/>
    <n v="169"/>
    <n v="112"/>
    <m/>
    <m/>
    <m/>
    <n v="41"/>
    <n v="56"/>
    <n v="78"/>
    <m/>
    <n v="4"/>
    <n v="3"/>
    <n v="561"/>
    <n v="743"/>
    <m/>
    <m/>
    <n v="743"/>
    <m/>
    <m/>
    <m/>
    <n v="628"/>
    <n v="115"/>
    <m/>
    <n v="714"/>
    <m/>
    <m/>
    <n v="14"/>
    <n v="1"/>
    <n v="12"/>
    <m/>
    <m/>
    <n v="2"/>
    <m/>
    <n v="97"/>
    <n v="12"/>
    <n v="1"/>
    <n v="73"/>
    <n v="58"/>
    <n v="19"/>
    <m/>
    <n v="2"/>
    <m/>
    <n v="53"/>
    <n v="405"/>
    <m/>
    <n v="3"/>
    <m/>
    <n v="19"/>
    <n v="1"/>
    <m/>
    <n v="199"/>
    <n v="436"/>
    <n v="14"/>
    <n v="79"/>
    <n v="8"/>
    <n v="3"/>
    <n v="4"/>
    <m/>
    <m/>
    <m/>
    <m/>
    <n v="7"/>
    <n v="6"/>
    <n v="44"/>
    <n v="44"/>
    <n v="2"/>
    <n v="9"/>
    <m/>
    <n v="15"/>
    <n v="126"/>
    <n v="85"/>
    <n v="1"/>
    <n v="35"/>
    <n v="17"/>
    <n v="40"/>
    <n v="279"/>
    <n v="32"/>
    <n v="1"/>
    <m/>
    <m/>
    <m/>
    <n v="10"/>
    <n v="548"/>
    <n v="20"/>
    <m/>
    <m/>
    <n v="9"/>
    <m/>
    <n v="2"/>
    <m/>
    <n v="120"/>
    <n v="9"/>
    <n v="1"/>
    <m/>
    <n v="8"/>
    <m/>
    <m/>
    <n v="14"/>
    <m/>
    <n v="2"/>
    <m/>
    <m/>
    <m/>
    <m/>
    <n v="48"/>
    <n v="24"/>
    <n v="29"/>
    <n v="1"/>
    <n v="2"/>
    <m/>
    <n v="11"/>
    <n v="1"/>
    <n v="1"/>
    <n v="534"/>
    <n v="11"/>
    <n v="76"/>
    <n v="3"/>
    <n v="2"/>
    <m/>
    <n v="21540"/>
  </r>
  <r>
    <n v="106380842"/>
    <x v="338"/>
    <x v="36"/>
    <s v="302 SILVER AVENUE"/>
    <s v="SAN FRANCISCO"/>
    <s v="94112"/>
    <x v="1"/>
    <x v="1"/>
    <s v="District 11"/>
    <s v="District 19"/>
    <s v="BERNAL HEIGHTS/MISSION DISTRICT/POTRERO HILL"/>
    <s v="Urban"/>
    <s v="NA"/>
    <x v="338"/>
    <m/>
    <n v="1435"/>
    <m/>
    <m/>
    <n v="180"/>
    <m/>
    <n v="958"/>
    <n v="657"/>
    <m/>
    <m/>
    <m/>
    <n v="4"/>
    <n v="9"/>
    <n v="28"/>
    <n v="81"/>
    <n v="309"/>
    <n v="445"/>
    <n v="739"/>
    <m/>
    <m/>
    <m/>
    <n v="257"/>
    <n v="107"/>
    <n v="94"/>
    <n v="5"/>
    <n v="2"/>
    <n v="2"/>
    <n v="1148"/>
    <n v="1615"/>
    <m/>
    <m/>
    <n v="1615"/>
    <m/>
    <m/>
    <m/>
    <n v="182"/>
    <n v="1433"/>
    <m/>
    <n v="1565"/>
    <m/>
    <n v="24"/>
    <m/>
    <n v="24"/>
    <n v="2"/>
    <m/>
    <m/>
    <m/>
    <m/>
    <n v="282"/>
    <n v="12"/>
    <m/>
    <n v="87"/>
    <m/>
    <m/>
    <n v="1"/>
    <m/>
    <n v="34"/>
    <n v="1095"/>
    <n v="104"/>
    <m/>
    <m/>
    <m/>
    <m/>
    <m/>
    <m/>
    <n v="153"/>
    <n v="859"/>
    <m/>
    <n v="602"/>
    <m/>
    <n v="1"/>
    <m/>
    <m/>
    <m/>
    <m/>
    <n v="1"/>
    <n v="3"/>
    <n v="31"/>
    <n v="131"/>
    <n v="37"/>
    <n v="1"/>
    <n v="12"/>
    <n v="1"/>
    <n v="38"/>
    <n v="33"/>
    <n v="197"/>
    <n v="204"/>
    <n v="89"/>
    <n v="60"/>
    <n v="590"/>
    <n v="64"/>
    <n v="26"/>
    <n v="97"/>
    <m/>
    <m/>
    <m/>
    <m/>
    <m/>
    <m/>
    <m/>
    <m/>
    <m/>
    <m/>
    <m/>
    <m/>
    <n v="1615"/>
    <m/>
    <m/>
    <m/>
    <m/>
    <m/>
    <m/>
    <m/>
    <m/>
    <m/>
    <m/>
    <m/>
    <m/>
    <m/>
    <m/>
    <m/>
    <m/>
    <m/>
    <m/>
    <m/>
    <m/>
    <m/>
    <m/>
    <n v="1615"/>
    <m/>
    <m/>
    <m/>
    <m/>
    <m/>
    <n v="69935"/>
  </r>
  <r>
    <n v="106380857"/>
    <x v="339"/>
    <x v="36"/>
    <s v="2425 GEARY BOULEVARD"/>
    <s v="SAN FRANCISCO"/>
    <s v="94115"/>
    <x v="1"/>
    <x v="4"/>
    <s v="District 11"/>
    <s v="District 19"/>
    <s v="LAUREL HEIGHTS/OCEAN BEACH NORTH/RICHMOND/SUTRO HEIGHTS"/>
    <s v="Urban"/>
    <s v="Teaching"/>
    <x v="339"/>
    <n v="14201"/>
    <m/>
    <m/>
    <m/>
    <m/>
    <m/>
    <n v="8190"/>
    <n v="6010"/>
    <n v="1"/>
    <m/>
    <n v="114"/>
    <n v="915"/>
    <n v="2619"/>
    <n v="850"/>
    <n v="1211"/>
    <n v="1842"/>
    <n v="1743"/>
    <n v="1671"/>
    <n v="2"/>
    <n v="3106"/>
    <n v="128"/>
    <n v="3410"/>
    <n v="1018"/>
    <n v="1608"/>
    <n v="26"/>
    <n v="2131"/>
    <n v="315"/>
    <n v="5693"/>
    <n v="9843"/>
    <n v="4358"/>
    <m/>
    <n v="2855"/>
    <n v="8376"/>
    <n v="2970"/>
    <m/>
    <n v="13436"/>
    <n v="765"/>
    <m/>
    <n v="852"/>
    <m/>
    <n v="9995"/>
    <n v="162"/>
    <n v="12"/>
    <n v="34"/>
    <n v="2969"/>
    <n v="177"/>
    <m/>
    <m/>
    <n v="283"/>
    <n v="61"/>
    <n v="1"/>
    <n v="243"/>
    <n v="2199"/>
    <n v="201"/>
    <n v="21"/>
    <n v="50"/>
    <m/>
    <n v="10348"/>
    <n v="785"/>
    <n v="2"/>
    <n v="7"/>
    <m/>
    <m/>
    <m/>
    <m/>
    <n v="655"/>
    <n v="4371"/>
    <m/>
    <n v="9015"/>
    <n v="119"/>
    <n v="12"/>
    <n v="29"/>
    <m/>
    <m/>
    <m/>
    <n v="69"/>
    <n v="40"/>
    <n v="596"/>
    <n v="2662"/>
    <n v="982"/>
    <n v="4"/>
    <n v="238"/>
    <n v="7"/>
    <n v="253"/>
    <n v="870"/>
    <n v="641"/>
    <n v="83"/>
    <n v="621"/>
    <n v="135"/>
    <n v="100"/>
    <n v="387"/>
    <n v="115"/>
    <n v="176"/>
    <n v="3174"/>
    <n v="2966"/>
    <n v="82"/>
    <n v="1450"/>
    <n v="3257"/>
    <n v="990"/>
    <n v="5"/>
    <n v="180"/>
    <n v="370"/>
    <n v="29"/>
    <n v="908"/>
    <n v="80"/>
    <n v="1926"/>
    <n v="104"/>
    <n v="231"/>
    <n v="174"/>
    <n v="332"/>
    <n v="25"/>
    <n v="2"/>
    <n v="473"/>
    <n v="656"/>
    <n v="89"/>
    <n v="2911"/>
    <n v="4"/>
    <n v="2"/>
    <n v="3"/>
    <n v="589"/>
    <n v="319"/>
    <n v="54"/>
    <n v="8"/>
    <n v="1"/>
    <m/>
    <n v="77"/>
    <n v="4"/>
    <n v="7"/>
    <n v="12584"/>
    <n v="125"/>
    <n v="408"/>
    <n v="23"/>
    <n v="2"/>
    <m/>
    <n v="60886"/>
  </r>
  <r>
    <n v="106380865"/>
    <x v="340"/>
    <x v="36"/>
    <s v="375 LAGUNA HONDA BOULEVARD"/>
    <s v="SAN FRANCISCO"/>
    <s v="94116"/>
    <x v="0"/>
    <x v="6"/>
    <s v="District 11"/>
    <s v="District 19"/>
    <s v="BUENA VISTA/CASTRO/EUREKA VALLEY/FOREST HILL/HAIGHT-ASHBURY/NOE VALLEY/WEST OF TWIN PEAKS"/>
    <s v="Urban"/>
    <s v="NA"/>
    <x v="340"/>
    <n v="34"/>
    <n v="836"/>
    <n v="44"/>
    <m/>
    <m/>
    <m/>
    <n v="352"/>
    <n v="562"/>
    <m/>
    <m/>
    <m/>
    <n v="15"/>
    <n v="51"/>
    <n v="107"/>
    <n v="212"/>
    <n v="235"/>
    <n v="117"/>
    <n v="177"/>
    <m/>
    <m/>
    <m/>
    <n v="204"/>
    <n v="273"/>
    <n v="137"/>
    <m/>
    <n v="20"/>
    <n v="8"/>
    <n v="272"/>
    <n v="914"/>
    <m/>
    <m/>
    <n v="880"/>
    <n v="34"/>
    <m/>
    <m/>
    <n v="527"/>
    <n v="387"/>
    <m/>
    <n v="790"/>
    <m/>
    <n v="62"/>
    <n v="9"/>
    <n v="2"/>
    <n v="46"/>
    <m/>
    <n v="3"/>
    <n v="2"/>
    <m/>
    <n v="428"/>
    <n v="40"/>
    <m/>
    <n v="198"/>
    <m/>
    <m/>
    <n v="2"/>
    <m/>
    <n v="10"/>
    <n v="189"/>
    <n v="47"/>
    <m/>
    <m/>
    <m/>
    <m/>
    <m/>
    <m/>
    <n v="443"/>
    <n v="458"/>
    <n v="2"/>
    <n v="5"/>
    <m/>
    <n v="1"/>
    <m/>
    <m/>
    <n v="5"/>
    <m/>
    <m/>
    <m/>
    <n v="86"/>
    <n v="250"/>
    <n v="13"/>
    <m/>
    <n v="11"/>
    <m/>
    <n v="32"/>
    <n v="127"/>
    <n v="27"/>
    <n v="21"/>
    <n v="17"/>
    <n v="175"/>
    <n v="36"/>
    <n v="45"/>
    <n v="10"/>
    <n v="64"/>
    <m/>
    <m/>
    <m/>
    <m/>
    <n v="9"/>
    <m/>
    <m/>
    <m/>
    <m/>
    <m/>
    <m/>
    <m/>
    <n v="905"/>
    <m/>
    <m/>
    <m/>
    <m/>
    <m/>
    <m/>
    <m/>
    <m/>
    <m/>
    <m/>
    <m/>
    <m/>
    <m/>
    <n v="2"/>
    <n v="131"/>
    <n v="18"/>
    <n v="20"/>
    <n v="1"/>
    <m/>
    <m/>
    <m/>
    <n v="1"/>
    <n v="730"/>
    <n v="2"/>
    <n v="5"/>
    <n v="4"/>
    <m/>
    <m/>
    <n v="232612"/>
  </r>
  <r>
    <n v="106380868"/>
    <x v="341"/>
    <x v="36"/>
    <s v="401 PARNASSUS AVENUE"/>
    <s v="SAN FRANCISCO"/>
    <s v="94143"/>
    <x v="6"/>
    <x v="3"/>
    <s v="District 11"/>
    <s v="District 17"/>
    <s v="BUENA VISTA/CASTRO/EUREKA VALLEY/FOREST HILL/HAIGHT-ASHBURY/NOE VALLEY/WEST OF TWIN PEAKS"/>
    <s v="Urban"/>
    <s v="NA"/>
    <x v="341"/>
    <m/>
    <m/>
    <m/>
    <m/>
    <n v="604"/>
    <m/>
    <n v="301"/>
    <n v="303"/>
    <m/>
    <m/>
    <n v="20"/>
    <n v="139"/>
    <n v="117"/>
    <n v="115"/>
    <n v="80"/>
    <n v="85"/>
    <n v="38"/>
    <n v="10"/>
    <m/>
    <m/>
    <m/>
    <n v="103"/>
    <n v="71"/>
    <n v="34"/>
    <n v="2"/>
    <n v="41"/>
    <n v="23"/>
    <n v="330"/>
    <n v="604"/>
    <m/>
    <m/>
    <n v="2"/>
    <n v="601"/>
    <m/>
    <n v="1"/>
    <n v="604"/>
    <m/>
    <m/>
    <n v="88"/>
    <m/>
    <n v="511"/>
    <n v="2"/>
    <n v="3"/>
    <m/>
    <m/>
    <m/>
    <m/>
    <m/>
    <n v="14"/>
    <m/>
    <m/>
    <m/>
    <m/>
    <m/>
    <m/>
    <m/>
    <n v="10"/>
    <n v="577"/>
    <n v="1"/>
    <m/>
    <m/>
    <m/>
    <n v="2"/>
    <m/>
    <m/>
    <n v="142"/>
    <n v="195"/>
    <m/>
    <n v="210"/>
    <n v="57"/>
    <m/>
    <m/>
    <m/>
    <m/>
    <m/>
    <m/>
    <m/>
    <m/>
    <m/>
    <m/>
    <m/>
    <m/>
    <m/>
    <m/>
    <m/>
    <n v="1"/>
    <n v="587"/>
    <m/>
    <n v="1"/>
    <n v="1"/>
    <m/>
    <m/>
    <n v="14"/>
    <m/>
    <m/>
    <m/>
    <m/>
    <n v="6"/>
    <m/>
    <m/>
    <m/>
    <m/>
    <m/>
    <m/>
    <m/>
    <n v="597"/>
    <m/>
    <m/>
    <m/>
    <m/>
    <m/>
    <m/>
    <n v="1"/>
    <m/>
    <m/>
    <m/>
    <m/>
    <m/>
    <m/>
    <n v="1"/>
    <n v="3"/>
    <m/>
    <n v="1"/>
    <n v="2"/>
    <m/>
    <m/>
    <m/>
    <m/>
    <n v="588"/>
    <m/>
    <n v="7"/>
    <n v="2"/>
    <m/>
    <m/>
    <n v="6499"/>
  </r>
  <r>
    <n v="106380929"/>
    <x v="342"/>
    <x v="36"/>
    <s v="2333 BUCHANAN STREET"/>
    <s v="SAN FRANCISCO"/>
    <s v="94115"/>
    <x v="1"/>
    <x v="1"/>
    <s v="District 11"/>
    <s v="District 19"/>
    <s v="COW HOLLOW/FINANCIAL DISTRICT/MARINA/NOB HILL/PACIFIC HEIGHTS/RUSSIAN HILL/SEACLIFF"/>
    <s v="Urban"/>
    <s v="Teaching"/>
    <x v="342"/>
    <n v="24202"/>
    <m/>
    <m/>
    <m/>
    <n v="634"/>
    <m/>
    <n v="14853"/>
    <n v="9982"/>
    <n v="1"/>
    <m/>
    <n v="416"/>
    <n v="1340"/>
    <n v="4469"/>
    <n v="1912"/>
    <n v="2270"/>
    <n v="3228"/>
    <n v="2733"/>
    <n v="3028"/>
    <m/>
    <n v="4918"/>
    <n v="522"/>
    <n v="7492"/>
    <n v="1505"/>
    <n v="2182"/>
    <n v="112"/>
    <n v="762"/>
    <n v="351"/>
    <n v="12432"/>
    <n v="16530"/>
    <n v="8306"/>
    <m/>
    <n v="4873"/>
    <n v="15384"/>
    <n v="4576"/>
    <n v="3"/>
    <n v="23616"/>
    <n v="1220"/>
    <m/>
    <n v="1614"/>
    <n v="54"/>
    <n v="17450"/>
    <n v="149"/>
    <n v="153"/>
    <n v="309"/>
    <n v="4556"/>
    <n v="549"/>
    <n v="2"/>
    <m/>
    <n v="559"/>
    <n v="184"/>
    <n v="3"/>
    <n v="494"/>
    <n v="2786"/>
    <n v="281"/>
    <n v="39"/>
    <n v="107"/>
    <n v="45"/>
    <n v="18557"/>
    <n v="1761"/>
    <n v="5"/>
    <n v="15"/>
    <m/>
    <m/>
    <m/>
    <m/>
    <n v="3901"/>
    <n v="7113"/>
    <n v="49"/>
    <n v="12822"/>
    <n v="500"/>
    <n v="121"/>
    <n v="318"/>
    <n v="12"/>
    <m/>
    <m/>
    <n v="76"/>
    <n v="180"/>
    <n v="1331"/>
    <n v="2308"/>
    <n v="2258"/>
    <n v="39"/>
    <n v="616"/>
    <n v="30"/>
    <n v="634"/>
    <n v="1153"/>
    <n v="1446"/>
    <n v="783"/>
    <n v="1636"/>
    <n v="463"/>
    <n v="378"/>
    <n v="993"/>
    <n v="306"/>
    <n v="634"/>
    <n v="4841"/>
    <n v="4557"/>
    <n v="174"/>
    <n v="905"/>
    <n v="1460"/>
    <n v="2204"/>
    <n v="11"/>
    <n v="320"/>
    <n v="649"/>
    <n v="140"/>
    <n v="1934"/>
    <n v="340"/>
    <n v="9197"/>
    <n v="347"/>
    <n v="332"/>
    <n v="579"/>
    <n v="469"/>
    <n v="36"/>
    <n v="9"/>
    <n v="130"/>
    <n v="1227"/>
    <n v="61"/>
    <n v="4467"/>
    <n v="16"/>
    <n v="1"/>
    <n v="2"/>
    <n v="1311"/>
    <n v="750"/>
    <n v="63"/>
    <n v="18"/>
    <n v="15"/>
    <m/>
    <n v="56"/>
    <n v="6"/>
    <n v="16"/>
    <n v="21467"/>
    <n v="120"/>
    <n v="912"/>
    <n v="79"/>
    <n v="23"/>
    <m/>
    <n v="120948"/>
  </r>
  <r>
    <n v="106380933"/>
    <x v="343"/>
    <x v="36"/>
    <s v="601 DUBOCE AVENUE"/>
    <s v="SAN FRANCISCO"/>
    <s v="94117"/>
    <x v="1"/>
    <x v="4"/>
    <s v="District 11"/>
    <s v="District 17"/>
    <s v="BUENA VISTA/CASTRO/EUREKA VALLEY/FOREST HILL/HAIGHT-ASHBURY/NOE VALLEY/WEST OF TWIN PEAKS"/>
    <s v="Urban"/>
    <s v="NA"/>
    <x v="343"/>
    <n v="3497"/>
    <n v="481"/>
    <n v="615"/>
    <m/>
    <m/>
    <m/>
    <n v="1934"/>
    <n v="2444"/>
    <n v="1"/>
    <n v="214"/>
    <n v="21"/>
    <n v="283"/>
    <n v="383"/>
    <n v="531"/>
    <n v="794"/>
    <n v="957"/>
    <n v="845"/>
    <n v="779"/>
    <m/>
    <m/>
    <m/>
    <n v="725"/>
    <n v="416"/>
    <n v="490"/>
    <n v="35"/>
    <n v="113"/>
    <n v="97"/>
    <n v="2717"/>
    <n v="2825"/>
    <n v="1768"/>
    <m/>
    <n v="1898"/>
    <n v="2694"/>
    <m/>
    <n v="1"/>
    <n v="4269"/>
    <n v="324"/>
    <m/>
    <n v="1457"/>
    <n v="1"/>
    <n v="2678"/>
    <n v="91"/>
    <n v="24"/>
    <n v="129"/>
    <m/>
    <n v="213"/>
    <m/>
    <m/>
    <n v="324"/>
    <n v="93"/>
    <m/>
    <n v="118"/>
    <n v="783"/>
    <n v="89"/>
    <n v="11"/>
    <n v="217"/>
    <n v="9"/>
    <n v="2407"/>
    <n v="536"/>
    <m/>
    <n v="6"/>
    <m/>
    <m/>
    <m/>
    <m/>
    <n v="860"/>
    <n v="1938"/>
    <n v="14"/>
    <n v="1534"/>
    <n v="138"/>
    <n v="88"/>
    <n v="21"/>
    <m/>
    <m/>
    <m/>
    <n v="12"/>
    <n v="27"/>
    <n v="244"/>
    <n v="1138"/>
    <n v="341"/>
    <n v="4"/>
    <n v="108"/>
    <n v="13"/>
    <n v="166"/>
    <n v="235"/>
    <n v="635"/>
    <n v="313"/>
    <n v="280"/>
    <n v="245"/>
    <n v="280"/>
    <n v="209"/>
    <n v="209"/>
    <n v="129"/>
    <n v="5"/>
    <m/>
    <m/>
    <n v="124"/>
    <n v="232"/>
    <n v="160"/>
    <n v="11"/>
    <n v="9"/>
    <n v="359"/>
    <n v="63"/>
    <n v="317"/>
    <n v="244"/>
    <n v="2377"/>
    <n v="55"/>
    <n v="276"/>
    <n v="28"/>
    <n v="188"/>
    <n v="14"/>
    <n v="2"/>
    <n v="66"/>
    <n v="42"/>
    <n v="24"/>
    <n v="1"/>
    <n v="1"/>
    <m/>
    <m/>
    <n v="273"/>
    <n v="276"/>
    <n v="56"/>
    <n v="22"/>
    <n v="3"/>
    <m/>
    <n v="9"/>
    <n v="2"/>
    <n v="5"/>
    <n v="3550"/>
    <n v="48"/>
    <n v="181"/>
    <n v="157"/>
    <n v="11"/>
    <m/>
    <n v="40152"/>
  </r>
  <r>
    <n v="106380939"/>
    <x v="344"/>
    <x v="36"/>
    <s v="1001 POTRERO AVENUE"/>
    <s v="SAN FRANCISCO"/>
    <s v="94110"/>
    <x v="0"/>
    <x v="1"/>
    <s v="District 11"/>
    <s v="District 17"/>
    <s v="BERNAL HEIGHTS/MISSION DISTRICT/POTRERO HILL"/>
    <s v="Urban"/>
    <s v="Teaching"/>
    <x v="344"/>
    <n v="14324"/>
    <n v="264"/>
    <m/>
    <m/>
    <n v="1116"/>
    <m/>
    <n v="6576"/>
    <n v="9128"/>
    <m/>
    <m/>
    <n v="324"/>
    <n v="1861"/>
    <n v="2307"/>
    <n v="2182"/>
    <n v="2929"/>
    <n v="2531"/>
    <n v="1050"/>
    <n v="1025"/>
    <m/>
    <n v="1273"/>
    <n v="222"/>
    <n v="2577"/>
    <n v="3475"/>
    <n v="4500"/>
    <n v="1"/>
    <n v="765"/>
    <n v="322"/>
    <n v="4064"/>
    <n v="4891"/>
    <n v="10813"/>
    <m/>
    <n v="1744"/>
    <n v="12850"/>
    <n v="1104"/>
    <n v="6"/>
    <n v="15162"/>
    <n v="542"/>
    <m/>
    <n v="398"/>
    <n v="28"/>
    <n v="13252"/>
    <n v="63"/>
    <n v="112"/>
    <n v="242"/>
    <n v="1101"/>
    <n v="18"/>
    <n v="490"/>
    <m/>
    <n v="259"/>
    <n v="1128"/>
    <n v="202"/>
    <n v="333"/>
    <n v="634"/>
    <n v="34"/>
    <n v="54"/>
    <n v="18"/>
    <n v="504"/>
    <n v="11591"/>
    <n v="358"/>
    <m/>
    <n v="86"/>
    <m/>
    <n v="503"/>
    <m/>
    <m/>
    <n v="9708"/>
    <n v="3740"/>
    <n v="134"/>
    <n v="1235"/>
    <n v="288"/>
    <n v="80"/>
    <n v="299"/>
    <m/>
    <n v="220"/>
    <m/>
    <n v="18"/>
    <n v="192"/>
    <n v="540"/>
    <n v="1688"/>
    <n v="1200"/>
    <n v="14"/>
    <n v="410"/>
    <n v="29"/>
    <n v="448"/>
    <n v="965"/>
    <n v="2742"/>
    <n v="1498"/>
    <n v="592"/>
    <n v="321"/>
    <n v="260"/>
    <n v="970"/>
    <n v="642"/>
    <n v="708"/>
    <n v="1294"/>
    <n v="1102"/>
    <n v="71"/>
    <n v="146"/>
    <n v="2401"/>
    <n v="836"/>
    <n v="25"/>
    <n v="151"/>
    <n v="552"/>
    <n v="61"/>
    <n v="1244"/>
    <n v="353"/>
    <n v="5073"/>
    <n v="306"/>
    <n v="750"/>
    <n v="153"/>
    <n v="383"/>
    <n v="35"/>
    <n v="32"/>
    <n v="1827"/>
    <n v="160"/>
    <n v="85"/>
    <n v="1131"/>
    <m/>
    <m/>
    <m/>
    <n v="170"/>
    <n v="1343"/>
    <n v="738"/>
    <n v="425"/>
    <n v="64"/>
    <n v="18"/>
    <n v="11"/>
    <n v="9"/>
    <n v="29"/>
    <n v="11775"/>
    <n v="129"/>
    <n v="757"/>
    <n v="219"/>
    <n v="17"/>
    <m/>
    <n v="108626"/>
  </r>
  <r>
    <n v="106380960"/>
    <x v="345"/>
    <x v="36"/>
    <s v="900 HYDE STREET"/>
    <s v="SAN FRANCISCO"/>
    <s v="94109"/>
    <x v="1"/>
    <x v="4"/>
    <s v="District 11"/>
    <s v="District 17"/>
    <s v="COW HOLLOW/FINANCIAL DISTRICT/MARINA/NOB HILL/PACIFIC HEIGHTS/RUSSIAN HILL/SEACLIFF"/>
    <s v="Urban"/>
    <s v="NA"/>
    <x v="345"/>
    <n v="4594"/>
    <m/>
    <n v="341"/>
    <m/>
    <n v="1006"/>
    <m/>
    <n v="2470"/>
    <n v="3470"/>
    <n v="1"/>
    <m/>
    <n v="62"/>
    <n v="513"/>
    <n v="511"/>
    <n v="664"/>
    <n v="1191"/>
    <n v="1299"/>
    <n v="736"/>
    <n v="921"/>
    <m/>
    <n v="7"/>
    <n v="37"/>
    <n v="1116"/>
    <n v="931"/>
    <n v="404"/>
    <n v="10"/>
    <n v="387"/>
    <n v="176"/>
    <n v="2917"/>
    <n v="2458"/>
    <n v="3482"/>
    <n v="1"/>
    <n v="1824"/>
    <n v="4116"/>
    <n v="1"/>
    <m/>
    <n v="5861"/>
    <n v="80"/>
    <m/>
    <n v="789"/>
    <n v="9"/>
    <n v="4766"/>
    <n v="67"/>
    <n v="28"/>
    <n v="178"/>
    <m/>
    <n v="101"/>
    <n v="3"/>
    <m/>
    <n v="161"/>
    <n v="364"/>
    <n v="1"/>
    <n v="129"/>
    <n v="468"/>
    <n v="32"/>
    <n v="106"/>
    <n v="146"/>
    <n v="62"/>
    <n v="3683"/>
    <n v="721"/>
    <n v="1"/>
    <n v="47"/>
    <m/>
    <n v="1"/>
    <n v="19"/>
    <m/>
    <n v="1797"/>
    <n v="2134"/>
    <n v="367"/>
    <n v="1243"/>
    <n v="231"/>
    <n v="165"/>
    <n v="3"/>
    <m/>
    <m/>
    <n v="1"/>
    <n v="4"/>
    <n v="39"/>
    <n v="103"/>
    <n v="616"/>
    <n v="453"/>
    <n v="9"/>
    <n v="157"/>
    <m/>
    <n v="177"/>
    <n v="463"/>
    <n v="719"/>
    <n v="1151"/>
    <n v="761"/>
    <n v="179"/>
    <n v="182"/>
    <n v="599"/>
    <n v="197"/>
    <n v="129"/>
    <n v="3"/>
    <m/>
    <m/>
    <n v="70"/>
    <n v="1191"/>
    <n v="271"/>
    <n v="2"/>
    <n v="10"/>
    <n v="221"/>
    <n v="2"/>
    <n v="803"/>
    <n v="57"/>
    <n v="2743"/>
    <n v="96"/>
    <n v="340"/>
    <n v="42"/>
    <n v="39"/>
    <n v="1"/>
    <n v="11"/>
    <n v="7"/>
    <n v="20"/>
    <n v="15"/>
    <m/>
    <m/>
    <m/>
    <m/>
    <n v="152"/>
    <n v="312"/>
    <n v="25"/>
    <n v="24"/>
    <n v="27"/>
    <m/>
    <n v="4"/>
    <n v="1"/>
    <n v="116"/>
    <n v="4834"/>
    <n v="35"/>
    <n v="376"/>
    <n v="32"/>
    <n v="3"/>
    <m/>
    <n v="33694"/>
  </r>
  <r>
    <n v="106380964"/>
    <x v="346"/>
    <x v="36"/>
    <s v="3555 CESAR CHAVEZ STREET"/>
    <s v="SAN FRANCISCO"/>
    <s v="94110"/>
    <x v="1"/>
    <x v="4"/>
    <s v="District 11"/>
    <s v="District 17"/>
    <s v="BERNAL HEIGHTS/MISSION DISTRICT/POTRERO HILL"/>
    <s v="Urban"/>
    <s v="NA"/>
    <x v="346"/>
    <n v="4531"/>
    <n v="548"/>
    <m/>
    <m/>
    <m/>
    <m/>
    <n v="3037"/>
    <n v="2041"/>
    <m/>
    <n v="1"/>
    <n v="62"/>
    <n v="497"/>
    <n v="669"/>
    <n v="394"/>
    <n v="537"/>
    <n v="627"/>
    <n v="564"/>
    <n v="796"/>
    <m/>
    <n v="932"/>
    <n v="1"/>
    <n v="912"/>
    <n v="729"/>
    <n v="1865"/>
    <n v="14"/>
    <n v="190"/>
    <n v="20"/>
    <n v="1349"/>
    <n v="2919"/>
    <n v="2159"/>
    <n v="1"/>
    <n v="982"/>
    <n v="3201"/>
    <n v="896"/>
    <m/>
    <n v="4769"/>
    <n v="310"/>
    <m/>
    <n v="641"/>
    <n v="3"/>
    <n v="3297"/>
    <n v="8"/>
    <n v="27"/>
    <n v="131"/>
    <n v="891"/>
    <n v="80"/>
    <m/>
    <n v="1"/>
    <n v="286"/>
    <n v="89"/>
    <n v="1"/>
    <n v="109"/>
    <n v="653"/>
    <n v="87"/>
    <n v="14"/>
    <n v="8"/>
    <n v="6"/>
    <n v="3362"/>
    <n v="457"/>
    <n v="3"/>
    <n v="4"/>
    <m/>
    <m/>
    <m/>
    <m/>
    <n v="2111"/>
    <n v="1610"/>
    <n v="6"/>
    <n v="1210"/>
    <n v="95"/>
    <n v="30"/>
    <n v="17"/>
    <m/>
    <m/>
    <m/>
    <n v="2"/>
    <n v="39"/>
    <n v="76"/>
    <n v="454"/>
    <n v="457"/>
    <n v="6"/>
    <n v="171"/>
    <n v="3"/>
    <n v="211"/>
    <n v="330"/>
    <n v="331"/>
    <n v="62"/>
    <n v="156"/>
    <n v="79"/>
    <n v="76"/>
    <n v="430"/>
    <n v="155"/>
    <n v="154"/>
    <n v="957"/>
    <n v="895"/>
    <n v="35"/>
    <n v="115"/>
    <n v="426"/>
    <n v="266"/>
    <m/>
    <n v="38"/>
    <n v="97"/>
    <n v="7"/>
    <n v="172"/>
    <n v="13"/>
    <n v="2655"/>
    <n v="37"/>
    <n v="112"/>
    <n v="24"/>
    <n v="81"/>
    <n v="3"/>
    <m/>
    <n v="7"/>
    <n v="109"/>
    <n v="19"/>
    <n v="898"/>
    <m/>
    <m/>
    <m/>
    <n v="157"/>
    <n v="195"/>
    <n v="12"/>
    <n v="7"/>
    <n v="5"/>
    <m/>
    <n v="10"/>
    <n v="1"/>
    <n v="4"/>
    <n v="4471"/>
    <n v="27"/>
    <n v="173"/>
    <n v="11"/>
    <n v="6"/>
    <m/>
    <n v="40054"/>
  </r>
  <r>
    <n v="106380965"/>
    <x v="347"/>
    <x v="36"/>
    <s v="450 STANYAN STREET"/>
    <s v="SAN FRANCISCO"/>
    <s v="94117"/>
    <x v="1"/>
    <x v="1"/>
    <s v="District 11"/>
    <s v="District 17"/>
    <s v="BUENA VISTA/CASTRO/EUREKA VALLEY/FOREST HILL/HAIGHT-ASHBURY/NOE VALLEY/WEST OF TWIN PEAKS"/>
    <s v="Urban"/>
    <s v="Teaching"/>
    <x v="347"/>
    <n v="3967"/>
    <m/>
    <n v="351"/>
    <m/>
    <n v="792"/>
    <m/>
    <n v="2801"/>
    <n v="2309"/>
    <m/>
    <m/>
    <n v="798"/>
    <n v="118"/>
    <n v="174"/>
    <n v="251"/>
    <n v="489"/>
    <n v="900"/>
    <n v="924"/>
    <n v="1456"/>
    <m/>
    <m/>
    <m/>
    <n v="1190"/>
    <n v="383"/>
    <n v="348"/>
    <n v="4"/>
    <n v="55"/>
    <n v="379"/>
    <n v="2751"/>
    <n v="2219"/>
    <n v="2891"/>
    <m/>
    <n v="2183"/>
    <n v="2927"/>
    <m/>
    <m/>
    <n v="4658"/>
    <n v="452"/>
    <m/>
    <n v="407"/>
    <n v="4"/>
    <n v="4104"/>
    <n v="42"/>
    <n v="37"/>
    <n v="198"/>
    <m/>
    <n v="316"/>
    <n v="2"/>
    <m/>
    <n v="110"/>
    <n v="75"/>
    <n v="1"/>
    <n v="201"/>
    <n v="974"/>
    <n v="80"/>
    <n v="7"/>
    <n v="119"/>
    <n v="47"/>
    <n v="2652"/>
    <n v="822"/>
    <n v="2"/>
    <n v="13"/>
    <m/>
    <n v="4"/>
    <n v="3"/>
    <m/>
    <n v="856"/>
    <n v="2578"/>
    <n v="65"/>
    <n v="1474"/>
    <n v="35"/>
    <n v="94"/>
    <n v="7"/>
    <n v="1"/>
    <m/>
    <m/>
    <n v="3"/>
    <n v="51"/>
    <n v="191"/>
    <n v="816"/>
    <n v="429"/>
    <n v="1"/>
    <n v="143"/>
    <n v="2"/>
    <n v="132"/>
    <n v="605"/>
    <n v="405"/>
    <n v="831"/>
    <n v="751"/>
    <n v="123"/>
    <n v="141"/>
    <n v="300"/>
    <n v="102"/>
    <n v="80"/>
    <n v="4"/>
    <m/>
    <m/>
    <n v="188"/>
    <n v="1724"/>
    <n v="333"/>
    <m/>
    <n v="36"/>
    <n v="146"/>
    <n v="14"/>
    <n v="869"/>
    <n v="57"/>
    <n v="1326"/>
    <n v="91"/>
    <n v="115"/>
    <n v="38"/>
    <n v="91"/>
    <n v="5"/>
    <m/>
    <n v="68"/>
    <n v="5"/>
    <n v="2"/>
    <m/>
    <m/>
    <n v="2"/>
    <m/>
    <n v="154"/>
    <n v="345"/>
    <n v="33"/>
    <n v="19"/>
    <n v="105"/>
    <m/>
    <n v="15"/>
    <n v="2"/>
    <n v="3"/>
    <n v="4100"/>
    <n v="30"/>
    <n v="271"/>
    <n v="26"/>
    <n v="7"/>
    <m/>
    <n v="27497"/>
  </r>
  <r>
    <n v="106381154"/>
    <x v="348"/>
    <x v="36"/>
    <s v="505 PARNASSUS AVENUE"/>
    <s v="SAN FRANCISCO"/>
    <s v="94143"/>
    <x v="6"/>
    <x v="6"/>
    <s v="District 11"/>
    <s v="District 17"/>
    <s v="BUENA VISTA/CASTRO/EUREKA VALLEY/FOREST HILL/HAIGHT-ASHBURY/NOE VALLEY/WEST OF TWIN PEAKS"/>
    <s v="Urban"/>
    <s v="Teaching"/>
    <x v="348"/>
    <n v="36315"/>
    <m/>
    <m/>
    <m/>
    <m/>
    <m/>
    <n v="19637"/>
    <n v="16677"/>
    <n v="1"/>
    <m/>
    <n v="2554"/>
    <n v="2628"/>
    <n v="4792"/>
    <n v="3520"/>
    <n v="4994"/>
    <n v="5742"/>
    <n v="3457"/>
    <n v="2175"/>
    <n v="1"/>
    <n v="4244"/>
    <n v="2208"/>
    <n v="5602"/>
    <n v="2953"/>
    <n v="6064"/>
    <n v="150"/>
    <n v="2218"/>
    <n v="1253"/>
    <n v="18075"/>
    <n v="26167"/>
    <n v="10148"/>
    <m/>
    <n v="12946"/>
    <n v="20155"/>
    <n v="3206"/>
    <n v="8"/>
    <n v="35347"/>
    <n v="968"/>
    <m/>
    <n v="2529"/>
    <n v="4"/>
    <n v="28637"/>
    <n v="5"/>
    <n v="3"/>
    <n v="10"/>
    <n v="3117"/>
    <n v="1975"/>
    <n v="35"/>
    <m/>
    <n v="873"/>
    <n v="257"/>
    <n v="4"/>
    <n v="634"/>
    <n v="6089"/>
    <n v="294"/>
    <n v="117"/>
    <n v="770"/>
    <n v="129"/>
    <n v="24939"/>
    <n v="2143"/>
    <n v="3"/>
    <m/>
    <m/>
    <n v="63"/>
    <m/>
    <m/>
    <n v="10029"/>
    <n v="9924"/>
    <n v="23"/>
    <n v="15054"/>
    <n v="1099"/>
    <n v="111"/>
    <n v="65"/>
    <n v="4"/>
    <n v="6"/>
    <m/>
    <n v="940"/>
    <n v="500"/>
    <n v="4559"/>
    <n v="3213"/>
    <n v="3223"/>
    <n v="47"/>
    <n v="1009"/>
    <n v="58"/>
    <n v="1131"/>
    <n v="2079"/>
    <n v="2939"/>
    <n v="453"/>
    <n v="2844"/>
    <n v="2154"/>
    <n v="1560"/>
    <n v="1389"/>
    <n v="403"/>
    <n v="892"/>
    <n v="3520"/>
    <n v="3128"/>
    <n v="274"/>
    <n v="1590"/>
    <n v="6598"/>
    <n v="3154"/>
    <n v="107"/>
    <n v="428"/>
    <n v="1397"/>
    <n v="334"/>
    <n v="3754"/>
    <n v="1755"/>
    <n v="7605"/>
    <n v="665"/>
    <n v="898"/>
    <n v="1386"/>
    <n v="987"/>
    <n v="334"/>
    <n v="63"/>
    <n v="1108"/>
    <n v="1012"/>
    <n v="387"/>
    <n v="2688"/>
    <n v="37"/>
    <n v="19"/>
    <n v="9"/>
    <n v="4397"/>
    <n v="552"/>
    <n v="112"/>
    <n v="46"/>
    <n v="9"/>
    <m/>
    <n v="53"/>
    <n v="2"/>
    <n v="18"/>
    <n v="27992"/>
    <n v="299"/>
    <n v="2775"/>
    <n v="53"/>
    <n v="3"/>
    <n v="4"/>
    <n v="229039"/>
  </r>
  <r>
    <n v="106382715"/>
    <x v="349"/>
    <x v="36"/>
    <s v="845 JACKSON STREET"/>
    <s v="SAN FRANCISCO"/>
    <s v="94133"/>
    <x v="1"/>
    <x v="3"/>
    <s v="District 11"/>
    <s v="District 17"/>
    <s v="CHINATOWN/CIVIC CENTER/INNER MISSION/NORTH BEACH/SOUTH OF MARKET/TENDERLOIN/WESTERN ADDITION"/>
    <s v="Urban"/>
    <s v="NA"/>
    <x v="349"/>
    <n v="1381"/>
    <m/>
    <m/>
    <m/>
    <m/>
    <m/>
    <n v="744"/>
    <n v="637"/>
    <m/>
    <m/>
    <n v="2"/>
    <n v="8"/>
    <n v="22"/>
    <n v="49"/>
    <n v="82"/>
    <n v="155"/>
    <n v="324"/>
    <n v="739"/>
    <m/>
    <m/>
    <m/>
    <n v="1354"/>
    <n v="5"/>
    <n v="3"/>
    <m/>
    <n v="3"/>
    <n v="3"/>
    <n v="13"/>
    <n v="185"/>
    <n v="1196"/>
    <m/>
    <n v="102"/>
    <n v="1279"/>
    <m/>
    <m/>
    <n v="1130"/>
    <n v="251"/>
    <m/>
    <n v="27"/>
    <m/>
    <n v="1346"/>
    <n v="2"/>
    <n v="4"/>
    <n v="2"/>
    <m/>
    <m/>
    <m/>
    <m/>
    <n v="41"/>
    <n v="10"/>
    <n v="1"/>
    <n v="36"/>
    <n v="427"/>
    <m/>
    <m/>
    <m/>
    <m/>
    <n v="697"/>
    <n v="169"/>
    <m/>
    <m/>
    <m/>
    <m/>
    <m/>
    <m/>
    <n v="116"/>
    <n v="1091"/>
    <m/>
    <n v="167"/>
    <n v="2"/>
    <n v="1"/>
    <n v="2"/>
    <n v="2"/>
    <m/>
    <m/>
    <m/>
    <n v="29"/>
    <n v="144"/>
    <n v="229"/>
    <n v="214"/>
    <n v="1"/>
    <n v="47"/>
    <m/>
    <n v="89"/>
    <n v="187"/>
    <n v="68"/>
    <n v="2"/>
    <n v="38"/>
    <n v="11"/>
    <n v="12"/>
    <n v="241"/>
    <n v="28"/>
    <n v="41"/>
    <m/>
    <m/>
    <m/>
    <n v="23"/>
    <n v="467"/>
    <n v="224"/>
    <n v="1"/>
    <n v="28"/>
    <n v="40"/>
    <n v="12"/>
    <n v="57"/>
    <n v="1"/>
    <n v="401"/>
    <n v="12"/>
    <n v="10"/>
    <n v="80"/>
    <n v="12"/>
    <m/>
    <m/>
    <m/>
    <n v="8"/>
    <n v="5"/>
    <m/>
    <m/>
    <m/>
    <m/>
    <n v="35"/>
    <n v="94"/>
    <n v="2"/>
    <m/>
    <m/>
    <m/>
    <n v="1"/>
    <m/>
    <n v="1"/>
    <n v="1198"/>
    <n v="11"/>
    <n v="32"/>
    <n v="7"/>
    <m/>
    <m/>
    <n v="6347"/>
  </r>
  <r>
    <n v="106390846"/>
    <x v="350"/>
    <x v="37"/>
    <s v="525 WEST ACACIA ST"/>
    <s v="STOCKTON"/>
    <s v="95203"/>
    <x v="1"/>
    <x v="4"/>
    <s v="District 5"/>
    <s v="District 13"/>
    <s v="FRENCH CAMP/STOCKTON SOUTH/STOCKTON SOUTHEAST"/>
    <s v="Urban"/>
    <s v="NA"/>
    <x v="350"/>
    <n v="4732"/>
    <m/>
    <m/>
    <m/>
    <m/>
    <m/>
    <n v="2700"/>
    <n v="2032"/>
    <m/>
    <m/>
    <n v="71"/>
    <n v="388"/>
    <n v="428"/>
    <n v="405"/>
    <n v="781"/>
    <n v="887"/>
    <n v="761"/>
    <n v="575"/>
    <m/>
    <n v="392"/>
    <n v="44"/>
    <n v="515"/>
    <n v="742"/>
    <n v="1291"/>
    <n v="6"/>
    <n v="105"/>
    <n v="44"/>
    <n v="2029"/>
    <n v="1745"/>
    <n v="2986"/>
    <n v="1"/>
    <n v="1064"/>
    <n v="3314"/>
    <n v="353"/>
    <n v="1"/>
    <n v="4474"/>
    <n v="235"/>
    <n v="23"/>
    <n v="56"/>
    <n v="2"/>
    <n v="4182"/>
    <n v="14"/>
    <n v="44"/>
    <n v="77"/>
    <n v="348"/>
    <n v="8"/>
    <m/>
    <n v="1"/>
    <n v="100"/>
    <n v="758"/>
    <m/>
    <n v="136"/>
    <n v="818"/>
    <n v="39"/>
    <n v="4"/>
    <m/>
    <n v="2"/>
    <n v="2874"/>
    <m/>
    <m/>
    <m/>
    <m/>
    <n v="1"/>
    <m/>
    <m/>
    <n v="1791"/>
    <n v="1813"/>
    <m/>
    <n v="1021"/>
    <n v="32"/>
    <n v="38"/>
    <n v="37"/>
    <m/>
    <m/>
    <m/>
    <n v="2"/>
    <n v="37"/>
    <n v="67"/>
    <n v="728"/>
    <n v="500"/>
    <n v="2"/>
    <n v="383"/>
    <m/>
    <n v="156"/>
    <n v="489"/>
    <n v="290"/>
    <n v="28"/>
    <n v="540"/>
    <n v="44"/>
    <n v="4"/>
    <n v="458"/>
    <n v="87"/>
    <n v="157"/>
    <n v="395"/>
    <n v="348"/>
    <n v="17"/>
    <n v="251"/>
    <n v="517"/>
    <n v="559"/>
    <m/>
    <n v="65"/>
    <n v="142"/>
    <n v="2"/>
    <n v="649"/>
    <n v="29"/>
    <n v="1820"/>
    <n v="60"/>
    <n v="86"/>
    <n v="7"/>
    <n v="71"/>
    <m/>
    <m/>
    <n v="52"/>
    <n v="37"/>
    <n v="2"/>
    <n v="337"/>
    <m/>
    <n v="45"/>
    <n v="1"/>
    <n v="141"/>
    <n v="148"/>
    <n v="14"/>
    <n v="7"/>
    <n v="2"/>
    <m/>
    <n v="25"/>
    <n v="23"/>
    <n v="3"/>
    <n v="3945"/>
    <n v="35"/>
    <n v="363"/>
    <n v="25"/>
    <n v="1"/>
    <m/>
    <n v="19342"/>
  </r>
  <r>
    <n v="106390923"/>
    <x v="351"/>
    <x v="37"/>
    <s v="975 SOUTH FAIRMONT AVENUE"/>
    <s v="LODI"/>
    <s v="95240"/>
    <x v="1"/>
    <x v="2"/>
    <s v="District 5"/>
    <s v="District 9"/>
    <s v="LODI"/>
    <s v="Urban"/>
    <s v="NA"/>
    <x v="351"/>
    <n v="8491"/>
    <m/>
    <n v="166"/>
    <m/>
    <m/>
    <m/>
    <n v="5051"/>
    <n v="3606"/>
    <m/>
    <m/>
    <n v="143"/>
    <n v="828"/>
    <n v="805"/>
    <n v="603"/>
    <n v="1033"/>
    <n v="1214"/>
    <n v="1227"/>
    <n v="1600"/>
    <m/>
    <n v="1125"/>
    <n v="79"/>
    <n v="447"/>
    <n v="221"/>
    <n v="2028"/>
    <n v="11"/>
    <n v="206"/>
    <n v="36"/>
    <n v="5708"/>
    <n v="2840"/>
    <n v="5817"/>
    <m/>
    <n v="846"/>
    <n v="6730"/>
    <n v="1076"/>
    <n v="5"/>
    <n v="7387"/>
    <n v="1270"/>
    <m/>
    <n v="164"/>
    <n v="24"/>
    <n v="6740"/>
    <n v="60"/>
    <n v="233"/>
    <n v="353"/>
    <n v="1076"/>
    <n v="3"/>
    <n v="4"/>
    <m/>
    <n v="507"/>
    <n v="108"/>
    <m/>
    <n v="217"/>
    <n v="905"/>
    <n v="173"/>
    <n v="11"/>
    <n v="19"/>
    <n v="6"/>
    <n v="5729"/>
    <n v="969"/>
    <m/>
    <m/>
    <m/>
    <n v="1"/>
    <n v="12"/>
    <m/>
    <n v="3263"/>
    <n v="3791"/>
    <m/>
    <n v="1417"/>
    <n v="67"/>
    <n v="33"/>
    <n v="78"/>
    <n v="8"/>
    <m/>
    <m/>
    <n v="5"/>
    <n v="71"/>
    <n v="185"/>
    <n v="1092"/>
    <n v="865"/>
    <n v="5"/>
    <n v="378"/>
    <m/>
    <n v="436"/>
    <n v="962"/>
    <n v="551"/>
    <n v="87"/>
    <n v="260"/>
    <n v="202"/>
    <n v="31"/>
    <n v="773"/>
    <n v="260"/>
    <n v="269"/>
    <n v="1121"/>
    <n v="1076"/>
    <n v="28"/>
    <n v="100"/>
    <n v="2116"/>
    <n v="568"/>
    <n v="2"/>
    <n v="39"/>
    <n v="191"/>
    <n v="14"/>
    <n v="433"/>
    <n v="36"/>
    <n v="2733"/>
    <n v="86"/>
    <n v="175"/>
    <n v="79"/>
    <n v="136"/>
    <n v="2"/>
    <n v="1"/>
    <n v="791"/>
    <n v="70"/>
    <n v="8"/>
    <n v="1075"/>
    <m/>
    <n v="2"/>
    <m/>
    <n v="44"/>
    <n v="370"/>
    <n v="38"/>
    <n v="11"/>
    <n v="1"/>
    <m/>
    <n v="7"/>
    <m/>
    <n v="5"/>
    <n v="7811"/>
    <n v="39"/>
    <n v="300"/>
    <n v="31"/>
    <m/>
    <m/>
    <n v="35001"/>
  </r>
  <r>
    <n v="106391010"/>
    <x v="352"/>
    <x v="37"/>
    <s v="500 WEST HOSPITAL ROAD"/>
    <s v="FRENCH CAMP"/>
    <s v="95231"/>
    <x v="0"/>
    <x v="2"/>
    <s v="District 5"/>
    <s v="District 13"/>
    <s v="FRENCH CAMP/STOCKTON SOUTH/STOCKTON SOUTHEAST"/>
    <s v="Urban"/>
    <s v="NA"/>
    <x v="352"/>
    <n v="11424"/>
    <m/>
    <m/>
    <m/>
    <m/>
    <m/>
    <n v="5127"/>
    <n v="6294"/>
    <n v="3"/>
    <m/>
    <n v="342"/>
    <n v="1702"/>
    <n v="1649"/>
    <n v="1260"/>
    <n v="1705"/>
    <n v="1429"/>
    <n v="629"/>
    <n v="425"/>
    <m/>
    <n v="2187"/>
    <n v="96"/>
    <n v="689"/>
    <n v="2007"/>
    <n v="3236"/>
    <n v="25"/>
    <n v="2114"/>
    <n v="282"/>
    <n v="3071"/>
    <n v="5987"/>
    <n v="5437"/>
    <m/>
    <n v="2080"/>
    <n v="7351"/>
    <n v="1993"/>
    <m/>
    <n v="11277"/>
    <n v="147"/>
    <m/>
    <n v="165"/>
    <n v="6"/>
    <n v="7144"/>
    <n v="7"/>
    <n v="13"/>
    <n v="50"/>
    <n v="1918"/>
    <n v="80"/>
    <n v="2041"/>
    <m/>
    <n v="269"/>
    <n v="209"/>
    <n v="7"/>
    <n v="143"/>
    <n v="281"/>
    <n v="52"/>
    <n v="25"/>
    <n v="36"/>
    <n v="1140"/>
    <n v="7549"/>
    <n v="571"/>
    <m/>
    <m/>
    <m/>
    <n v="1142"/>
    <m/>
    <m/>
    <n v="6866"/>
    <n v="1361"/>
    <m/>
    <n v="366"/>
    <n v="359"/>
    <n v="28"/>
    <n v="2444"/>
    <m/>
    <m/>
    <m/>
    <n v="5"/>
    <n v="148"/>
    <n v="252"/>
    <n v="944"/>
    <n v="912"/>
    <n v="7"/>
    <n v="450"/>
    <n v="5"/>
    <n v="332"/>
    <n v="994"/>
    <n v="1481"/>
    <n v="123"/>
    <n v="319"/>
    <n v="210"/>
    <n v="91"/>
    <n v="409"/>
    <n v="208"/>
    <n v="389"/>
    <n v="2024"/>
    <n v="1935"/>
    <n v="186"/>
    <n v="81"/>
    <n v="3273"/>
    <n v="694"/>
    <n v="11"/>
    <n v="111"/>
    <n v="373"/>
    <n v="32"/>
    <n v="681"/>
    <n v="170"/>
    <n v="3024"/>
    <n v="171"/>
    <n v="332"/>
    <n v="94"/>
    <n v="275"/>
    <n v="31"/>
    <n v="6"/>
    <n v="67"/>
    <n v="42"/>
    <n v="48"/>
    <n v="1907"/>
    <m/>
    <n v="1"/>
    <m/>
    <n v="277"/>
    <n v="379"/>
    <n v="455"/>
    <n v="190"/>
    <n v="142"/>
    <n v="8"/>
    <n v="13"/>
    <n v="13"/>
    <n v="8"/>
    <n v="9036"/>
    <n v="131"/>
    <n v="653"/>
    <n v="106"/>
    <n v="13"/>
    <m/>
    <n v="47404"/>
  </r>
  <r>
    <n v="106391042"/>
    <x v="353"/>
    <x v="37"/>
    <s v="1800 NORTH CALIFORNIA STREET"/>
    <s v="STOCKTON"/>
    <s v="95204"/>
    <x v="4"/>
    <x v="1"/>
    <s v="District 5"/>
    <s v="District 13"/>
    <s v="STOCKTON NORTH CENTRAL/STOCKTON NORTHEAST"/>
    <s v="Urban"/>
    <s v="NA"/>
    <x v="353"/>
    <n v="21295"/>
    <n v="43"/>
    <m/>
    <m/>
    <m/>
    <m/>
    <n v="12358"/>
    <n v="8971"/>
    <m/>
    <n v="9"/>
    <n v="442"/>
    <n v="2418"/>
    <n v="1991"/>
    <n v="1292"/>
    <n v="2739"/>
    <n v="3211"/>
    <n v="2850"/>
    <n v="2745"/>
    <m/>
    <n v="3408"/>
    <n v="242"/>
    <n v="3139"/>
    <n v="2895"/>
    <n v="6576"/>
    <n v="85"/>
    <n v="447"/>
    <n v="118"/>
    <n v="8078"/>
    <n v="8069"/>
    <n v="13269"/>
    <m/>
    <n v="1987"/>
    <n v="16194"/>
    <n v="3157"/>
    <m/>
    <n v="20369"/>
    <n v="969"/>
    <m/>
    <n v="356"/>
    <n v="25"/>
    <n v="16746"/>
    <n v="120"/>
    <n v="239"/>
    <n v="341"/>
    <n v="3141"/>
    <n v="359"/>
    <n v="11"/>
    <m/>
    <n v="306"/>
    <n v="401"/>
    <n v="12"/>
    <n v="711"/>
    <n v="2032"/>
    <n v="314"/>
    <n v="42"/>
    <n v="58"/>
    <n v="124"/>
    <n v="14638"/>
    <n v="2575"/>
    <n v="3"/>
    <n v="83"/>
    <m/>
    <n v="36"/>
    <n v="3"/>
    <m/>
    <n v="8961"/>
    <n v="7736"/>
    <m/>
    <n v="4312"/>
    <n v="128"/>
    <n v="47"/>
    <n v="134"/>
    <n v="20"/>
    <m/>
    <m/>
    <n v="23"/>
    <n v="157"/>
    <n v="670"/>
    <n v="3263"/>
    <n v="1923"/>
    <n v="15"/>
    <n v="514"/>
    <n v="7"/>
    <n v="725"/>
    <n v="3082"/>
    <n v="959"/>
    <n v="118"/>
    <n v="503"/>
    <n v="419"/>
    <n v="105"/>
    <n v="1136"/>
    <n v="332"/>
    <n v="644"/>
    <n v="3442"/>
    <n v="3156"/>
    <n v="145"/>
    <n v="1366"/>
    <n v="5701"/>
    <n v="1489"/>
    <n v="8"/>
    <n v="134"/>
    <n v="697"/>
    <n v="49"/>
    <n v="633"/>
    <n v="188"/>
    <n v="5655"/>
    <n v="521"/>
    <n v="379"/>
    <n v="228"/>
    <n v="517"/>
    <n v="14"/>
    <n v="2"/>
    <n v="178"/>
    <n v="365"/>
    <n v="33"/>
    <n v="3149"/>
    <n v="17"/>
    <n v="13"/>
    <n v="2"/>
    <n v="750"/>
    <n v="737"/>
    <n v="61"/>
    <n v="30"/>
    <n v="5"/>
    <n v="1"/>
    <n v="31"/>
    <n v="10"/>
    <n v="16"/>
    <n v="18742"/>
    <n v="117"/>
    <n v="766"/>
    <n v="69"/>
    <n v="3"/>
    <m/>
    <n v="86445"/>
  </r>
  <r>
    <n v="106391056"/>
    <x v="354"/>
    <x v="37"/>
    <s v="1420 NORTH TRACY BOULEVARD"/>
    <s v="TRACY"/>
    <s v="95376"/>
    <x v="1"/>
    <x v="3"/>
    <s v="District 5"/>
    <s v="District 13"/>
    <s v="TRACY"/>
    <s v="Urban"/>
    <s v="NA"/>
    <x v="354"/>
    <n v="4585"/>
    <m/>
    <m/>
    <m/>
    <m/>
    <m/>
    <n v="2746"/>
    <n v="1839"/>
    <m/>
    <m/>
    <n v="107"/>
    <n v="521"/>
    <n v="555"/>
    <n v="351"/>
    <n v="538"/>
    <n v="657"/>
    <n v="516"/>
    <n v="593"/>
    <m/>
    <n v="710"/>
    <n v="37"/>
    <n v="530"/>
    <n v="306"/>
    <n v="1488"/>
    <n v="14"/>
    <n v="262"/>
    <n v="3"/>
    <n v="1982"/>
    <n v="1740"/>
    <n v="2845"/>
    <m/>
    <n v="481"/>
    <n v="3425"/>
    <n v="677"/>
    <n v="2"/>
    <n v="4416"/>
    <n v="169"/>
    <m/>
    <n v="30"/>
    <n v="3"/>
    <n v="3723"/>
    <n v="3"/>
    <n v="32"/>
    <n v="107"/>
    <n v="677"/>
    <n v="10"/>
    <m/>
    <m/>
    <n v="213"/>
    <n v="57"/>
    <n v="4"/>
    <n v="61"/>
    <n v="348"/>
    <n v="76"/>
    <n v="14"/>
    <n v="7"/>
    <n v="4"/>
    <n v="3336"/>
    <n v="449"/>
    <n v="7"/>
    <n v="9"/>
    <m/>
    <m/>
    <m/>
    <m/>
    <n v="1407"/>
    <n v="1488"/>
    <n v="56"/>
    <n v="1395"/>
    <n v="129"/>
    <n v="13"/>
    <n v="93"/>
    <n v="4"/>
    <m/>
    <m/>
    <m/>
    <n v="72"/>
    <n v="75"/>
    <n v="451"/>
    <n v="607"/>
    <n v="7"/>
    <n v="170"/>
    <n v="1"/>
    <n v="219"/>
    <n v="484"/>
    <n v="242"/>
    <n v="24"/>
    <n v="137"/>
    <n v="79"/>
    <n v="4"/>
    <n v="379"/>
    <n v="89"/>
    <n v="134"/>
    <n v="708"/>
    <n v="677"/>
    <n v="26"/>
    <n v="211"/>
    <n v="270"/>
    <n v="428"/>
    <n v="2"/>
    <n v="53"/>
    <n v="63"/>
    <n v="3"/>
    <n v="189"/>
    <n v="28"/>
    <n v="2287"/>
    <n v="45"/>
    <n v="97"/>
    <n v="23"/>
    <n v="35"/>
    <n v="1"/>
    <n v="1"/>
    <n v="6"/>
    <n v="161"/>
    <n v="9"/>
    <n v="673"/>
    <m/>
    <m/>
    <m/>
    <n v="116"/>
    <n v="167"/>
    <n v="16"/>
    <n v="6"/>
    <m/>
    <m/>
    <n v="6"/>
    <n v="2"/>
    <n v="3"/>
    <n v="4086"/>
    <n v="29"/>
    <n v="126"/>
    <n v="25"/>
    <n v="3"/>
    <m/>
    <n v="14206"/>
  </r>
  <r>
    <n v="106392232"/>
    <x v="355"/>
    <x v="37"/>
    <s v="2510 NORTH CALIFORNIA STREET"/>
    <s v="STOCKTON"/>
    <s v="95204"/>
    <x v="4"/>
    <x v="5"/>
    <s v="District 5"/>
    <s v="District 13"/>
    <s v="STOCKTON NORTH CENTRAL/STOCKTON NORTHEAST"/>
    <s v="Urban"/>
    <s v="NA"/>
    <x v="355"/>
    <m/>
    <m/>
    <m/>
    <m/>
    <n v="1794"/>
    <m/>
    <n v="887"/>
    <n v="907"/>
    <m/>
    <m/>
    <n v="61"/>
    <n v="345"/>
    <n v="319"/>
    <n v="335"/>
    <n v="398"/>
    <n v="250"/>
    <n v="69"/>
    <n v="17"/>
    <m/>
    <m/>
    <m/>
    <n v="85"/>
    <n v="260"/>
    <n v="317"/>
    <n v="3"/>
    <n v="27"/>
    <n v="4"/>
    <n v="1098"/>
    <n v="1794"/>
    <m/>
    <m/>
    <n v="138"/>
    <n v="1656"/>
    <m/>
    <m/>
    <n v="1794"/>
    <m/>
    <m/>
    <n v="71"/>
    <n v="1"/>
    <n v="274"/>
    <n v="26"/>
    <n v="4"/>
    <n v="4"/>
    <m/>
    <n v="1413"/>
    <n v="1"/>
    <m/>
    <n v="16"/>
    <n v="58"/>
    <m/>
    <n v="1"/>
    <m/>
    <m/>
    <n v="23"/>
    <n v="19"/>
    <n v="162"/>
    <n v="1494"/>
    <n v="13"/>
    <n v="1"/>
    <n v="5"/>
    <m/>
    <n v="2"/>
    <m/>
    <m/>
    <n v="1"/>
    <n v="812"/>
    <m/>
    <n v="963"/>
    <n v="14"/>
    <n v="1"/>
    <n v="2"/>
    <n v="1"/>
    <m/>
    <m/>
    <m/>
    <m/>
    <m/>
    <m/>
    <m/>
    <m/>
    <m/>
    <m/>
    <m/>
    <m/>
    <m/>
    <n v="1787"/>
    <m/>
    <n v="2"/>
    <n v="1"/>
    <m/>
    <m/>
    <m/>
    <n v="4"/>
    <m/>
    <m/>
    <m/>
    <n v="1770"/>
    <m/>
    <m/>
    <m/>
    <m/>
    <m/>
    <m/>
    <m/>
    <n v="24"/>
    <m/>
    <m/>
    <m/>
    <m/>
    <m/>
    <m/>
    <m/>
    <m/>
    <m/>
    <m/>
    <m/>
    <m/>
    <m/>
    <m/>
    <n v="31"/>
    <n v="26"/>
    <n v="8"/>
    <n v="116"/>
    <n v="6"/>
    <m/>
    <n v="1"/>
    <n v="1"/>
    <n v="1361"/>
    <n v="74"/>
    <n v="157"/>
    <n v="9"/>
    <n v="4"/>
    <m/>
    <n v="11722"/>
  </r>
  <r>
    <n v="106392287"/>
    <x v="356"/>
    <x v="37"/>
    <s v="1205 EAST NORTH STREET"/>
    <s v="MANTECA"/>
    <s v="95336"/>
    <x v="2"/>
    <x v="3"/>
    <s v="District 5"/>
    <s v="District 12"/>
    <s v="LATHROP/MANTECA"/>
    <s v="Urban"/>
    <s v="NA"/>
    <x v="356"/>
    <n v="4487"/>
    <m/>
    <m/>
    <m/>
    <m/>
    <m/>
    <n v="2809"/>
    <n v="1678"/>
    <m/>
    <m/>
    <n v="63"/>
    <n v="506"/>
    <n v="461"/>
    <n v="308"/>
    <n v="520"/>
    <n v="566"/>
    <n v="627"/>
    <n v="753"/>
    <m/>
    <n v="670"/>
    <n v="13"/>
    <n v="160"/>
    <n v="193"/>
    <n v="1242"/>
    <n v="12"/>
    <n v="343"/>
    <n v="47"/>
    <n v="2490"/>
    <n v="2008"/>
    <n v="2479"/>
    <m/>
    <n v="270"/>
    <n v="3560"/>
    <n v="657"/>
    <m/>
    <n v="4192"/>
    <n v="295"/>
    <m/>
    <n v="7"/>
    <n v="4"/>
    <n v="3737"/>
    <m/>
    <n v="19"/>
    <n v="57"/>
    <n v="656"/>
    <n v="1"/>
    <n v="6"/>
    <m/>
    <n v="179"/>
    <n v="65"/>
    <n v="2"/>
    <n v="71"/>
    <n v="397"/>
    <n v="79"/>
    <n v="2"/>
    <n v="6"/>
    <n v="17"/>
    <n v="3204"/>
    <n v="455"/>
    <m/>
    <n v="4"/>
    <m/>
    <n v="6"/>
    <m/>
    <m/>
    <n v="463"/>
    <n v="1845"/>
    <m/>
    <n v="2078"/>
    <n v="39"/>
    <n v="8"/>
    <n v="41"/>
    <m/>
    <n v="13"/>
    <m/>
    <m/>
    <n v="51"/>
    <n v="70"/>
    <n v="477"/>
    <n v="444"/>
    <n v="3"/>
    <n v="360"/>
    <n v="2"/>
    <n v="208"/>
    <n v="299"/>
    <n v="231"/>
    <n v="29"/>
    <n v="197"/>
    <n v="73"/>
    <n v="3"/>
    <n v="408"/>
    <n v="104"/>
    <n v="165"/>
    <n v="695"/>
    <n v="657"/>
    <n v="11"/>
    <n v="66"/>
    <n v="956"/>
    <n v="493"/>
    <n v="2"/>
    <n v="27"/>
    <n v="127"/>
    <n v="3"/>
    <n v="247"/>
    <n v="39"/>
    <n v="1638"/>
    <n v="67"/>
    <n v="66"/>
    <n v="51"/>
    <n v="25"/>
    <n v="2"/>
    <n v="2"/>
    <n v="2"/>
    <n v="24"/>
    <n v="2"/>
    <n v="648"/>
    <m/>
    <m/>
    <m/>
    <n v="64"/>
    <n v="172"/>
    <n v="10"/>
    <n v="2"/>
    <n v="1"/>
    <m/>
    <n v="16"/>
    <n v="2"/>
    <n v="1"/>
    <n v="3997"/>
    <n v="49"/>
    <n v="160"/>
    <n v="13"/>
    <m/>
    <m/>
    <n v="15710"/>
  </r>
  <r>
    <n v="106394003"/>
    <x v="357"/>
    <x v="37"/>
    <s v="1212 NORTH CALIFORNIA ST."/>
    <s v="STOCKTON"/>
    <s v="95202"/>
    <x v="0"/>
    <x v="5"/>
    <s v="District 5"/>
    <s v="District 13"/>
    <s v="FRENCH CAMP/STOCKTON SOUTH/STOCKTON SOUTHEAST"/>
    <s v="Urban"/>
    <s v="NA"/>
    <x v="357"/>
    <m/>
    <m/>
    <m/>
    <m/>
    <n v="340"/>
    <m/>
    <n v="131"/>
    <n v="209"/>
    <m/>
    <m/>
    <n v="14"/>
    <n v="105"/>
    <n v="95"/>
    <n v="55"/>
    <n v="39"/>
    <n v="27"/>
    <n v="5"/>
    <m/>
    <m/>
    <m/>
    <m/>
    <n v="48"/>
    <n v="82"/>
    <n v="102"/>
    <n v="3"/>
    <m/>
    <m/>
    <n v="105"/>
    <n v="340"/>
    <m/>
    <m/>
    <m/>
    <n v="340"/>
    <m/>
    <m/>
    <n v="340"/>
    <m/>
    <m/>
    <m/>
    <m/>
    <n v="330"/>
    <m/>
    <n v="1"/>
    <m/>
    <m/>
    <m/>
    <n v="9"/>
    <m/>
    <m/>
    <m/>
    <m/>
    <m/>
    <m/>
    <m/>
    <n v="2"/>
    <n v="5"/>
    <m/>
    <n v="239"/>
    <m/>
    <m/>
    <n v="83"/>
    <m/>
    <n v="11"/>
    <m/>
    <m/>
    <n v="280"/>
    <m/>
    <n v="1"/>
    <n v="9"/>
    <n v="22"/>
    <m/>
    <n v="1"/>
    <m/>
    <n v="27"/>
    <m/>
    <m/>
    <m/>
    <m/>
    <m/>
    <m/>
    <m/>
    <m/>
    <m/>
    <m/>
    <m/>
    <m/>
    <n v="340"/>
    <m/>
    <m/>
    <m/>
    <m/>
    <m/>
    <m/>
    <m/>
    <m/>
    <m/>
    <m/>
    <n v="35"/>
    <m/>
    <m/>
    <m/>
    <m/>
    <m/>
    <m/>
    <m/>
    <n v="305"/>
    <m/>
    <m/>
    <m/>
    <m/>
    <m/>
    <m/>
    <m/>
    <m/>
    <m/>
    <m/>
    <m/>
    <m/>
    <m/>
    <m/>
    <m/>
    <m/>
    <m/>
    <m/>
    <m/>
    <m/>
    <m/>
    <m/>
    <n v="340"/>
    <m/>
    <m/>
    <m/>
    <m/>
    <m/>
    <n v="5618"/>
  </r>
  <r>
    <n v="106394009"/>
    <x v="358"/>
    <x v="37"/>
    <s v="1777 WEST YOSEMITE AVENUE"/>
    <s v="MANTECA"/>
    <s v="95337"/>
    <x v="1"/>
    <x v="3"/>
    <s v="District 5"/>
    <s v="District 12"/>
    <s v="LATHROP/MANTECA"/>
    <s v="Urban"/>
    <s v="NA"/>
    <x v="358"/>
    <n v="14383"/>
    <n v="2"/>
    <m/>
    <m/>
    <m/>
    <m/>
    <n v="8720"/>
    <n v="5665"/>
    <m/>
    <m/>
    <n v="310"/>
    <n v="1894"/>
    <n v="1900"/>
    <n v="814"/>
    <n v="1319"/>
    <n v="1738"/>
    <n v="1573"/>
    <n v="1362"/>
    <n v="1"/>
    <n v="3286"/>
    <n v="188"/>
    <n v="1388"/>
    <n v="899"/>
    <n v="4675"/>
    <n v="54"/>
    <n v="119"/>
    <n v="21"/>
    <n v="7229"/>
    <n v="8637"/>
    <n v="5748"/>
    <m/>
    <n v="1914"/>
    <n v="9359"/>
    <n v="3112"/>
    <m/>
    <n v="13722"/>
    <n v="663"/>
    <m/>
    <n v="291"/>
    <n v="1"/>
    <n v="10501"/>
    <n v="18"/>
    <n v="50"/>
    <n v="100"/>
    <n v="3111"/>
    <n v="313"/>
    <m/>
    <m/>
    <n v="366"/>
    <n v="69"/>
    <m/>
    <n v="243"/>
    <n v="681"/>
    <n v="164"/>
    <n v="19"/>
    <n v="23"/>
    <n v="61"/>
    <n v="11970"/>
    <n v="778"/>
    <n v="2"/>
    <n v="8"/>
    <n v="1"/>
    <m/>
    <m/>
    <m/>
    <n v="648"/>
    <n v="4190"/>
    <n v="1"/>
    <n v="9350"/>
    <n v="171"/>
    <n v="13"/>
    <n v="12"/>
    <m/>
    <m/>
    <m/>
    <n v="8"/>
    <n v="109"/>
    <n v="307"/>
    <n v="1447"/>
    <n v="1256"/>
    <n v="1"/>
    <n v="318"/>
    <n v="4"/>
    <n v="352"/>
    <n v="1475"/>
    <n v="577"/>
    <n v="52"/>
    <n v="685"/>
    <n v="146"/>
    <n v="106"/>
    <n v="683"/>
    <n v="161"/>
    <n v="231"/>
    <n v="3272"/>
    <n v="3116"/>
    <n v="79"/>
    <n v="207"/>
    <n v="3947"/>
    <n v="995"/>
    <n v="4"/>
    <n v="85"/>
    <n v="244"/>
    <n v="37"/>
    <n v="949"/>
    <n v="109"/>
    <n v="3088"/>
    <n v="195"/>
    <n v="217"/>
    <n v="157"/>
    <n v="237"/>
    <n v="5"/>
    <n v="1"/>
    <n v="162"/>
    <n v="702"/>
    <n v="29"/>
    <n v="3010"/>
    <m/>
    <n v="5"/>
    <m/>
    <n v="313"/>
    <n v="349"/>
    <n v="38"/>
    <n v="4"/>
    <n v="5"/>
    <m/>
    <n v="46"/>
    <n v="4"/>
    <n v="4"/>
    <n v="13172"/>
    <n v="53"/>
    <n v="347"/>
    <n v="31"/>
    <n v="19"/>
    <m/>
    <n v="45908"/>
  </r>
  <r>
    <n v="106400466"/>
    <x v="359"/>
    <x v="38"/>
    <s v="345 SOUTH HALCYON ROAD"/>
    <s v="ARROYO GRANDE"/>
    <s v="93420"/>
    <x v="1"/>
    <x v="3"/>
    <s v="District 17"/>
    <s v="District 35"/>
    <s v="ARROYO GRANDE/NIPOMO/OCEANO/PISMO BEACH"/>
    <s v="Rural"/>
    <s v="NA"/>
    <x v="359"/>
    <n v="2382"/>
    <m/>
    <n v="501"/>
    <m/>
    <m/>
    <m/>
    <n v="1457"/>
    <n v="1426"/>
    <m/>
    <m/>
    <n v="17"/>
    <n v="70"/>
    <n v="114"/>
    <n v="174"/>
    <n v="405"/>
    <n v="658"/>
    <n v="627"/>
    <n v="817"/>
    <m/>
    <m/>
    <n v="1"/>
    <n v="58"/>
    <n v="18"/>
    <n v="330"/>
    <n v="8"/>
    <n v="44"/>
    <n v="24"/>
    <n v="2401"/>
    <n v="947"/>
    <n v="1935"/>
    <n v="1"/>
    <n v="908"/>
    <n v="1974"/>
    <m/>
    <n v="1"/>
    <n v="2425"/>
    <n v="458"/>
    <m/>
    <n v="494"/>
    <n v="1"/>
    <n v="2237"/>
    <n v="24"/>
    <n v="42"/>
    <n v="81"/>
    <m/>
    <n v="2"/>
    <n v="1"/>
    <n v="1"/>
    <n v="163"/>
    <n v="49"/>
    <n v="1"/>
    <n v="58"/>
    <n v="823"/>
    <n v="96"/>
    <n v="9"/>
    <n v="136"/>
    <n v="24"/>
    <n v="1161"/>
    <n v="361"/>
    <m/>
    <m/>
    <m/>
    <n v="2"/>
    <m/>
    <m/>
    <n v="424"/>
    <n v="1777"/>
    <n v="2"/>
    <n v="586"/>
    <n v="15"/>
    <n v="21"/>
    <n v="52"/>
    <m/>
    <m/>
    <n v="6"/>
    <n v="2"/>
    <n v="23"/>
    <n v="69"/>
    <n v="439"/>
    <n v="434"/>
    <n v="5"/>
    <n v="83"/>
    <n v="1"/>
    <n v="109"/>
    <n v="369"/>
    <n v="349"/>
    <n v="35"/>
    <n v="351"/>
    <n v="110"/>
    <n v="174"/>
    <n v="252"/>
    <n v="34"/>
    <n v="41"/>
    <n v="3"/>
    <m/>
    <m/>
    <n v="20"/>
    <n v="903"/>
    <n v="262"/>
    <n v="1"/>
    <n v="5"/>
    <n v="64"/>
    <n v="16"/>
    <n v="421"/>
    <n v="28"/>
    <n v="991"/>
    <n v="29"/>
    <n v="60"/>
    <n v="32"/>
    <n v="37"/>
    <n v="4"/>
    <m/>
    <n v="6"/>
    <n v="1"/>
    <n v="2"/>
    <n v="1"/>
    <m/>
    <m/>
    <m/>
    <n v="105"/>
    <n v="285"/>
    <n v="24"/>
    <n v="1"/>
    <n v="1"/>
    <n v="1"/>
    <m/>
    <m/>
    <n v="1"/>
    <n v="2166"/>
    <n v="12"/>
    <n v="277"/>
    <n v="10"/>
    <m/>
    <m/>
    <n v="14459"/>
  </r>
  <r>
    <n v="106400480"/>
    <x v="360"/>
    <x v="38"/>
    <s v="1911 JOHNSON AVENUE"/>
    <s v="SAN LUIS OBISPO"/>
    <s v="93401"/>
    <x v="1"/>
    <x v="3"/>
    <s v="District 17"/>
    <s v="District 35"/>
    <s v="SAN LUIS OBISPO"/>
    <s v="Rural"/>
    <s v="NA"/>
    <x v="360"/>
    <n v="4699"/>
    <m/>
    <m/>
    <m/>
    <m/>
    <m/>
    <n v="2464"/>
    <n v="2234"/>
    <n v="1"/>
    <m/>
    <n v="17"/>
    <n v="276"/>
    <n v="377"/>
    <n v="214"/>
    <n v="500"/>
    <n v="951"/>
    <n v="858"/>
    <n v="1018"/>
    <m/>
    <n v="488"/>
    <m/>
    <n v="75"/>
    <n v="40"/>
    <n v="378"/>
    <n v="12"/>
    <n v="72"/>
    <n v="68"/>
    <n v="4054"/>
    <n v="2256"/>
    <n v="2442"/>
    <n v="1"/>
    <n v="890"/>
    <n v="3319"/>
    <n v="488"/>
    <n v="2"/>
    <n v="4105"/>
    <n v="594"/>
    <m/>
    <n v="127"/>
    <n v="8"/>
    <n v="3406"/>
    <n v="20"/>
    <n v="161"/>
    <n v="176"/>
    <n v="488"/>
    <n v="283"/>
    <n v="29"/>
    <n v="1"/>
    <n v="70"/>
    <n v="41"/>
    <m/>
    <n v="149"/>
    <n v="1045"/>
    <n v="145"/>
    <n v="11"/>
    <n v="61"/>
    <n v="61"/>
    <n v="2432"/>
    <n v="656"/>
    <m/>
    <n v="1"/>
    <m/>
    <n v="27"/>
    <m/>
    <m/>
    <n v="651"/>
    <n v="2400"/>
    <m/>
    <n v="1456"/>
    <n v="27"/>
    <n v="12"/>
    <n v="153"/>
    <m/>
    <m/>
    <m/>
    <n v="12"/>
    <n v="34"/>
    <n v="129"/>
    <n v="1021"/>
    <n v="475"/>
    <n v="3"/>
    <n v="100"/>
    <n v="2"/>
    <n v="169"/>
    <n v="431"/>
    <n v="296"/>
    <n v="22"/>
    <n v="505"/>
    <n v="72"/>
    <n v="14"/>
    <n v="295"/>
    <n v="39"/>
    <n v="91"/>
    <n v="501"/>
    <n v="488"/>
    <m/>
    <n v="506"/>
    <n v="820"/>
    <n v="311"/>
    <m/>
    <n v="45"/>
    <n v="134"/>
    <n v="10"/>
    <n v="589"/>
    <n v="33"/>
    <n v="1377"/>
    <n v="57"/>
    <n v="79"/>
    <n v="49"/>
    <n v="91"/>
    <n v="5"/>
    <m/>
    <n v="77"/>
    <n v="28"/>
    <n v="11"/>
    <n v="477"/>
    <m/>
    <m/>
    <m/>
    <n v="268"/>
    <n v="191"/>
    <n v="19"/>
    <n v="2"/>
    <m/>
    <m/>
    <n v="6"/>
    <n v="1"/>
    <n v="2"/>
    <n v="3948"/>
    <n v="22"/>
    <n v="233"/>
    <n v="7"/>
    <m/>
    <m/>
    <n v="16944"/>
  </r>
  <r>
    <n v="106400524"/>
    <x v="361"/>
    <x v="38"/>
    <s v="1010 MURRAY STREET"/>
    <s v="SAN LUIS OBISPO"/>
    <s v="93405"/>
    <x v="2"/>
    <x v="2"/>
    <s v="District 17"/>
    <s v="District 35"/>
    <s v="SAN LUIS OBISPO"/>
    <s v="Rural"/>
    <s v="NA"/>
    <x v="361"/>
    <n v="6621"/>
    <m/>
    <m/>
    <m/>
    <m/>
    <m/>
    <n v="3935"/>
    <n v="2686"/>
    <m/>
    <m/>
    <n v="152"/>
    <n v="817"/>
    <n v="938"/>
    <n v="397"/>
    <n v="587"/>
    <n v="883"/>
    <n v="582"/>
    <n v="640"/>
    <m/>
    <n v="1463"/>
    <n v="162"/>
    <n v="135"/>
    <n v="87"/>
    <n v="1061"/>
    <n v="8"/>
    <n v="272"/>
    <n v="105"/>
    <n v="4953"/>
    <n v="4174"/>
    <n v="2447"/>
    <m/>
    <n v="1077"/>
    <n v="4201"/>
    <n v="1343"/>
    <m/>
    <n v="6226"/>
    <n v="395"/>
    <m/>
    <n v="101"/>
    <n v="1"/>
    <n v="4696"/>
    <m/>
    <n v="52"/>
    <n v="65"/>
    <n v="1324"/>
    <n v="263"/>
    <n v="119"/>
    <m/>
    <n v="81"/>
    <n v="62"/>
    <n v="14"/>
    <n v="79"/>
    <n v="779"/>
    <n v="71"/>
    <n v="8"/>
    <n v="59"/>
    <n v="29"/>
    <n v="4742"/>
    <n v="582"/>
    <m/>
    <n v="6"/>
    <m/>
    <n v="109"/>
    <m/>
    <m/>
    <n v="1749"/>
    <n v="1803"/>
    <n v="3"/>
    <n v="2717"/>
    <n v="56"/>
    <n v="67"/>
    <n v="202"/>
    <n v="16"/>
    <n v="8"/>
    <m/>
    <n v="7"/>
    <n v="42"/>
    <n v="299"/>
    <n v="335"/>
    <n v="525"/>
    <n v="4"/>
    <n v="107"/>
    <n v="1"/>
    <n v="179"/>
    <n v="331"/>
    <n v="630"/>
    <n v="47"/>
    <n v="714"/>
    <n v="104"/>
    <n v="19"/>
    <n v="344"/>
    <n v="70"/>
    <n v="124"/>
    <n v="1349"/>
    <n v="1326"/>
    <n v="64"/>
    <n v="55"/>
    <n v="1124"/>
    <n v="388"/>
    <n v="3"/>
    <n v="96"/>
    <n v="121"/>
    <n v="13"/>
    <n v="880"/>
    <n v="215"/>
    <n v="1955"/>
    <n v="114"/>
    <n v="86"/>
    <n v="50"/>
    <n v="101"/>
    <n v="6"/>
    <n v="1"/>
    <n v="12"/>
    <n v="85"/>
    <n v="16"/>
    <n v="1300"/>
    <m/>
    <m/>
    <m/>
    <n v="181"/>
    <n v="246"/>
    <n v="144"/>
    <n v="14"/>
    <n v="7"/>
    <n v="2"/>
    <n v="2"/>
    <n v="3"/>
    <n v="4"/>
    <n v="5704"/>
    <n v="20"/>
    <n v="278"/>
    <n v="15"/>
    <m/>
    <n v="1"/>
    <n v="26310"/>
  </r>
  <r>
    <n v="106400548"/>
    <x v="362"/>
    <x v="38"/>
    <s v="1100 LAS TABLAS ROAD"/>
    <s v="TEMPLETON"/>
    <s v="93465"/>
    <x v="2"/>
    <x v="0"/>
    <s v="District 17"/>
    <s v="District 35"/>
    <s v="ATASCADERO/TEMPLETON"/>
    <s v="Urban"/>
    <s v="Small/Rural"/>
    <x v="362"/>
    <n v="4919"/>
    <m/>
    <m/>
    <m/>
    <m/>
    <m/>
    <n v="2755"/>
    <n v="2164"/>
    <m/>
    <m/>
    <n v="60"/>
    <n v="489"/>
    <n v="526"/>
    <n v="307"/>
    <n v="550"/>
    <n v="763"/>
    <n v="711"/>
    <n v="883"/>
    <m/>
    <n v="627"/>
    <n v="3"/>
    <n v="61"/>
    <n v="115"/>
    <n v="839"/>
    <n v="4"/>
    <n v="77"/>
    <n v="57"/>
    <n v="3766"/>
    <n v="1801"/>
    <n v="3118"/>
    <m/>
    <n v="343"/>
    <n v="3953"/>
    <n v="621"/>
    <n v="2"/>
    <n v="4271"/>
    <n v="648"/>
    <m/>
    <n v="3"/>
    <m/>
    <n v="3980"/>
    <m/>
    <n v="62"/>
    <n v="70"/>
    <n v="620"/>
    <n v="16"/>
    <n v="168"/>
    <m/>
    <n v="109"/>
    <n v="34"/>
    <m/>
    <n v="110"/>
    <n v="1008"/>
    <n v="83"/>
    <n v="29"/>
    <n v="26"/>
    <n v="20"/>
    <n v="2735"/>
    <n v="593"/>
    <n v="1"/>
    <n v="5"/>
    <m/>
    <n v="166"/>
    <m/>
    <m/>
    <n v="1269"/>
    <n v="2086"/>
    <n v="1"/>
    <n v="1181"/>
    <n v="44"/>
    <n v="30"/>
    <n v="286"/>
    <n v="18"/>
    <n v="4"/>
    <m/>
    <n v="1"/>
    <n v="42"/>
    <n v="107"/>
    <n v="428"/>
    <n v="614"/>
    <n v="7"/>
    <n v="177"/>
    <n v="1"/>
    <n v="222"/>
    <n v="280"/>
    <n v="408"/>
    <n v="69"/>
    <n v="440"/>
    <n v="74"/>
    <n v="11"/>
    <n v="473"/>
    <n v="154"/>
    <n v="137"/>
    <n v="647"/>
    <n v="621"/>
    <n v="6"/>
    <n v="70"/>
    <n v="435"/>
    <n v="385"/>
    <n v="1"/>
    <n v="50"/>
    <n v="148"/>
    <n v="4"/>
    <n v="578"/>
    <n v="21"/>
    <n v="2351"/>
    <n v="43"/>
    <n v="91"/>
    <n v="33"/>
    <n v="40"/>
    <n v="2"/>
    <m/>
    <n v="10"/>
    <n v="49"/>
    <n v="7"/>
    <n v="601"/>
    <m/>
    <m/>
    <m/>
    <n v="103"/>
    <n v="280"/>
    <n v="35"/>
    <n v="4"/>
    <n v="1"/>
    <m/>
    <n v="10"/>
    <n v="1"/>
    <n v="3"/>
    <n v="4226"/>
    <n v="36"/>
    <n v="195"/>
    <n v="25"/>
    <m/>
    <m/>
    <n v="16234"/>
  </r>
  <r>
    <n v="106404046"/>
    <x v="363"/>
    <x v="38"/>
    <s v="2178 JOHNSON AVE"/>
    <s v="SAN LUIS OBISPO"/>
    <s v="93401"/>
    <x v="0"/>
    <x v="5"/>
    <s v="District 17"/>
    <s v="District 35"/>
    <s v="SAN LUIS OBISPO"/>
    <s v="Rural"/>
    <s v="NA"/>
    <x v="363"/>
    <m/>
    <m/>
    <m/>
    <m/>
    <n v="942"/>
    <m/>
    <n v="422"/>
    <n v="519"/>
    <m/>
    <n v="1"/>
    <n v="174"/>
    <n v="227"/>
    <n v="156"/>
    <n v="153"/>
    <n v="155"/>
    <n v="62"/>
    <n v="9"/>
    <n v="5"/>
    <m/>
    <m/>
    <n v="1"/>
    <n v="28"/>
    <n v="36"/>
    <n v="157"/>
    <m/>
    <n v="12"/>
    <n v="4"/>
    <n v="705"/>
    <n v="942"/>
    <m/>
    <m/>
    <n v="1"/>
    <n v="941"/>
    <m/>
    <m/>
    <n v="942"/>
    <m/>
    <m/>
    <n v="9"/>
    <m/>
    <n v="809"/>
    <n v="54"/>
    <n v="3"/>
    <m/>
    <m/>
    <n v="1"/>
    <n v="66"/>
    <m/>
    <n v="6"/>
    <n v="12"/>
    <m/>
    <m/>
    <n v="210"/>
    <m/>
    <n v="1"/>
    <m/>
    <n v="32"/>
    <n v="623"/>
    <m/>
    <m/>
    <n v="1"/>
    <m/>
    <n v="57"/>
    <m/>
    <m/>
    <n v="433"/>
    <n v="138"/>
    <n v="229"/>
    <n v="86"/>
    <n v="56"/>
    <m/>
    <m/>
    <m/>
    <m/>
    <m/>
    <m/>
    <m/>
    <m/>
    <m/>
    <m/>
    <m/>
    <m/>
    <m/>
    <m/>
    <m/>
    <m/>
    <n v="942"/>
    <m/>
    <m/>
    <m/>
    <m/>
    <m/>
    <m/>
    <m/>
    <m/>
    <m/>
    <m/>
    <m/>
    <m/>
    <m/>
    <m/>
    <m/>
    <m/>
    <m/>
    <m/>
    <n v="942"/>
    <m/>
    <m/>
    <m/>
    <m/>
    <m/>
    <m/>
    <m/>
    <m/>
    <m/>
    <m/>
    <m/>
    <m/>
    <m/>
    <m/>
    <m/>
    <m/>
    <m/>
    <m/>
    <m/>
    <m/>
    <m/>
    <m/>
    <n v="942"/>
    <m/>
    <m/>
    <m/>
    <m/>
    <m/>
    <n v="2681"/>
  </r>
  <r>
    <n v="106410782"/>
    <x v="364"/>
    <x v="39"/>
    <s v="222 WEST 39TH AVENUE"/>
    <s v="SAN MATEO"/>
    <s v="94403"/>
    <x v="0"/>
    <x v="4"/>
    <s v="District 13"/>
    <s v="District 22"/>
    <s v="BURLINGAME HILLS/BURLINGAME SOUTHWEST/HILLSBOROUGH/HILLSDALE/MILLBRAE WEST/SAN BRUNO CENTRAL/SAN MAT"/>
    <s v="Urban"/>
    <s v="NA"/>
    <x v="364"/>
    <n v="2482"/>
    <n v="194"/>
    <m/>
    <m/>
    <n v="411"/>
    <m/>
    <n v="1343"/>
    <n v="1744"/>
    <m/>
    <m/>
    <n v="42"/>
    <n v="265"/>
    <n v="380"/>
    <n v="434"/>
    <n v="752"/>
    <n v="633"/>
    <n v="369"/>
    <n v="201"/>
    <m/>
    <n v="1"/>
    <n v="10"/>
    <n v="166"/>
    <n v="55"/>
    <n v="2187"/>
    <n v="12"/>
    <n v="67"/>
    <n v="3"/>
    <n v="597"/>
    <n v="498"/>
    <n v="2589"/>
    <m/>
    <n v="337"/>
    <n v="2748"/>
    <m/>
    <n v="2"/>
    <n v="2946"/>
    <n v="141"/>
    <m/>
    <n v="233"/>
    <n v="5"/>
    <n v="2752"/>
    <n v="19"/>
    <n v="16"/>
    <n v="28"/>
    <m/>
    <m/>
    <n v="34"/>
    <m/>
    <n v="121"/>
    <n v="63"/>
    <m/>
    <n v="41"/>
    <n v="56"/>
    <n v="31"/>
    <n v="83"/>
    <n v="6"/>
    <n v="1"/>
    <n v="2294"/>
    <n v="344"/>
    <m/>
    <n v="1"/>
    <m/>
    <n v="44"/>
    <n v="2"/>
    <m/>
    <n v="1806"/>
    <n v="904"/>
    <m/>
    <n v="97"/>
    <n v="54"/>
    <m/>
    <n v="51"/>
    <m/>
    <n v="175"/>
    <m/>
    <n v="1"/>
    <n v="36"/>
    <n v="114"/>
    <n v="343"/>
    <n v="560"/>
    <n v="2"/>
    <n v="167"/>
    <n v="1"/>
    <n v="170"/>
    <n v="289"/>
    <n v="199"/>
    <n v="535"/>
    <n v="177"/>
    <n v="61"/>
    <n v="18"/>
    <n v="262"/>
    <n v="95"/>
    <n v="47"/>
    <n v="10"/>
    <m/>
    <m/>
    <n v="1"/>
    <n v="139"/>
    <n v="380"/>
    <n v="2"/>
    <n v="32"/>
    <n v="128"/>
    <n v="14"/>
    <n v="149"/>
    <n v="21"/>
    <n v="1731"/>
    <n v="48"/>
    <n v="61"/>
    <n v="46"/>
    <n v="66"/>
    <n v="6"/>
    <n v="2"/>
    <n v="234"/>
    <n v="11"/>
    <n v="15"/>
    <n v="1"/>
    <m/>
    <m/>
    <m/>
    <n v="27"/>
    <n v="81"/>
    <n v="10"/>
    <n v="9"/>
    <n v="9"/>
    <m/>
    <n v="1"/>
    <m/>
    <n v="2"/>
    <n v="2720"/>
    <n v="4"/>
    <n v="212"/>
    <n v="10"/>
    <n v="2"/>
    <m/>
    <n v="32954"/>
  </r>
  <r>
    <n v="106410806"/>
    <x v="365"/>
    <x v="39"/>
    <s v="1200 EL CAMINO REAL"/>
    <s v="SOUTH SAN FRANCISCO"/>
    <s v="94080"/>
    <x v="1"/>
    <x v="0"/>
    <s v="District 13"/>
    <s v="District 19"/>
    <s v="BRISBANE/BURLINGAME NORTHEAST/COLMA/DALY CITY EAST/MILLBRAE EAST/SAN BRUNO/SOUTH SAN FRANCISCO"/>
    <s v="Urban"/>
    <s v="NA"/>
    <x v="365"/>
    <n v="5576"/>
    <m/>
    <m/>
    <m/>
    <m/>
    <m/>
    <n v="2870"/>
    <n v="2706"/>
    <m/>
    <m/>
    <n v="28"/>
    <n v="189"/>
    <n v="293"/>
    <n v="419"/>
    <n v="746"/>
    <n v="1212"/>
    <n v="1176"/>
    <n v="1512"/>
    <m/>
    <m/>
    <n v="1"/>
    <n v="1560"/>
    <n v="355"/>
    <n v="1035"/>
    <n v="17"/>
    <n v="46"/>
    <n v="7"/>
    <n v="2556"/>
    <n v="1712"/>
    <n v="3864"/>
    <m/>
    <n v="1261"/>
    <n v="4315"/>
    <m/>
    <m/>
    <n v="4681"/>
    <n v="895"/>
    <m/>
    <n v="138"/>
    <m/>
    <n v="5219"/>
    <n v="107"/>
    <n v="43"/>
    <n v="40"/>
    <m/>
    <n v="29"/>
    <m/>
    <m/>
    <n v="252"/>
    <n v="29"/>
    <m/>
    <n v="172"/>
    <n v="1509"/>
    <n v="171"/>
    <n v="3"/>
    <n v="41"/>
    <n v="1"/>
    <n v="2800"/>
    <n v="561"/>
    <n v="1"/>
    <n v="33"/>
    <m/>
    <m/>
    <m/>
    <n v="3"/>
    <n v="201"/>
    <n v="3382"/>
    <m/>
    <n v="1928"/>
    <n v="42"/>
    <n v="19"/>
    <n v="4"/>
    <m/>
    <m/>
    <m/>
    <n v="4"/>
    <n v="39"/>
    <n v="260"/>
    <n v="945"/>
    <n v="760"/>
    <n v="3"/>
    <n v="419"/>
    <n v="3"/>
    <n v="211"/>
    <n v="991"/>
    <n v="471"/>
    <n v="44"/>
    <n v="609"/>
    <n v="70"/>
    <n v="52"/>
    <n v="347"/>
    <n v="109"/>
    <n v="225"/>
    <n v="14"/>
    <m/>
    <m/>
    <n v="75"/>
    <n v="821"/>
    <n v="952"/>
    <n v="3"/>
    <n v="13"/>
    <n v="243"/>
    <n v="26"/>
    <n v="831"/>
    <n v="23"/>
    <n v="1532"/>
    <n v="64"/>
    <n v="167"/>
    <n v="189"/>
    <n v="52"/>
    <n v="23"/>
    <n v="3"/>
    <n v="525"/>
    <n v="3"/>
    <n v="19"/>
    <n v="1"/>
    <n v="4"/>
    <n v="7"/>
    <m/>
    <n v="292"/>
    <n v="308"/>
    <n v="36"/>
    <n v="4"/>
    <m/>
    <m/>
    <n v="15"/>
    <n v="2"/>
    <n v="16"/>
    <n v="4509"/>
    <n v="91"/>
    <n v="274"/>
    <n v="29"/>
    <m/>
    <m/>
    <n v="19678"/>
  </r>
  <r>
    <n v="106410817"/>
    <x v="366"/>
    <x v="39"/>
    <s v="1900 SULLIVAN AVENUE"/>
    <s v="DALY CITY"/>
    <s v="94015"/>
    <x v="1"/>
    <x v="1"/>
    <s v="District 11"/>
    <s v="District 19"/>
    <s v="BROADMOOR VILLAGE/DALY CITY WEST/SAN BRUNO NORTHWEST/SERRAMONTE/WESTBOROUGH"/>
    <s v="Urban"/>
    <s v="NA"/>
    <x v="366"/>
    <n v="5483"/>
    <n v="25"/>
    <m/>
    <m/>
    <m/>
    <m/>
    <n v="2959"/>
    <n v="2549"/>
    <m/>
    <m/>
    <n v="15"/>
    <n v="128"/>
    <n v="173"/>
    <n v="346"/>
    <n v="715"/>
    <n v="1027"/>
    <n v="1227"/>
    <n v="1877"/>
    <m/>
    <m/>
    <m/>
    <n v="2343"/>
    <n v="292"/>
    <n v="748"/>
    <n v="18"/>
    <n v="44"/>
    <n v="43"/>
    <n v="2020"/>
    <n v="792"/>
    <n v="4716"/>
    <m/>
    <n v="418"/>
    <n v="5090"/>
    <m/>
    <m/>
    <n v="5340"/>
    <n v="168"/>
    <m/>
    <n v="21"/>
    <m/>
    <n v="4784"/>
    <n v="2"/>
    <n v="303"/>
    <n v="396"/>
    <m/>
    <n v="2"/>
    <m/>
    <m/>
    <n v="138"/>
    <n v="86"/>
    <m/>
    <n v="252"/>
    <n v="823"/>
    <n v="120"/>
    <n v="5"/>
    <n v="37"/>
    <n v="47"/>
    <n v="2775"/>
    <n v="1211"/>
    <n v="3"/>
    <n v="7"/>
    <m/>
    <m/>
    <n v="4"/>
    <m/>
    <n v="787"/>
    <n v="3813"/>
    <n v="218"/>
    <n v="513"/>
    <n v="61"/>
    <n v="106"/>
    <n v="10"/>
    <m/>
    <m/>
    <m/>
    <n v="1"/>
    <n v="50"/>
    <n v="199"/>
    <n v="1313"/>
    <n v="685"/>
    <n v="11"/>
    <n v="196"/>
    <n v="6"/>
    <n v="316"/>
    <n v="746"/>
    <n v="441"/>
    <n v="33"/>
    <n v="322"/>
    <n v="129"/>
    <n v="31"/>
    <n v="694"/>
    <n v="145"/>
    <n v="182"/>
    <n v="8"/>
    <m/>
    <m/>
    <n v="283"/>
    <n v="1344"/>
    <n v="509"/>
    <m/>
    <n v="32"/>
    <n v="162"/>
    <n v="19"/>
    <n v="416"/>
    <n v="62"/>
    <n v="2159"/>
    <n v="72"/>
    <n v="157"/>
    <n v="51"/>
    <n v="175"/>
    <n v="4"/>
    <n v="1"/>
    <n v="31"/>
    <n v="7"/>
    <n v="8"/>
    <n v="1"/>
    <n v="13"/>
    <n v="2"/>
    <m/>
    <n v="338"/>
    <n v="363"/>
    <n v="13"/>
    <n v="3"/>
    <m/>
    <m/>
    <n v="7"/>
    <n v="1"/>
    <n v="1"/>
    <n v="4391"/>
    <n v="19"/>
    <n v="353"/>
    <n v="18"/>
    <m/>
    <n v="1"/>
    <n v="37729"/>
  </r>
  <r>
    <n v="106410828"/>
    <x v="367"/>
    <x v="39"/>
    <s v="600 MARINE BOULEVARD"/>
    <s v="MOSS BEACH"/>
    <s v="94038"/>
    <x v="1"/>
    <x v="0"/>
    <s v="District 13"/>
    <s v="District 22"/>
    <s v="EL GRANADA/HALF MOON BAY/MIRAMAR/MONTARA/MOSS BEACH/PRINCETON BY THE SEA/SKYLINE"/>
    <s v="Rural"/>
    <s v="Small/Rural"/>
    <x v="367"/>
    <m/>
    <n v="123"/>
    <m/>
    <m/>
    <m/>
    <m/>
    <n v="55"/>
    <n v="68"/>
    <m/>
    <m/>
    <m/>
    <n v="1"/>
    <n v="3"/>
    <n v="6"/>
    <n v="32"/>
    <n v="32"/>
    <n v="28"/>
    <n v="21"/>
    <m/>
    <m/>
    <m/>
    <n v="30"/>
    <n v="13"/>
    <n v="17"/>
    <m/>
    <n v="2"/>
    <m/>
    <n v="61"/>
    <n v="123"/>
    <m/>
    <m/>
    <n v="120"/>
    <n v="3"/>
    <m/>
    <m/>
    <n v="111"/>
    <n v="12"/>
    <m/>
    <n v="101"/>
    <m/>
    <n v="3"/>
    <m/>
    <m/>
    <n v="19"/>
    <m/>
    <m/>
    <m/>
    <m/>
    <n v="40"/>
    <n v="20"/>
    <m/>
    <n v="22"/>
    <n v="14"/>
    <n v="1"/>
    <n v="4"/>
    <m/>
    <n v="1"/>
    <n v="14"/>
    <m/>
    <m/>
    <n v="6"/>
    <m/>
    <n v="1"/>
    <m/>
    <m/>
    <n v="54"/>
    <n v="67"/>
    <n v="1"/>
    <n v="1"/>
    <m/>
    <m/>
    <m/>
    <m/>
    <m/>
    <m/>
    <m/>
    <n v="2"/>
    <n v="11"/>
    <n v="40"/>
    <n v="5"/>
    <m/>
    <n v="3"/>
    <n v="1"/>
    <n v="2"/>
    <n v="4"/>
    <n v="23"/>
    <n v="9"/>
    <m/>
    <n v="15"/>
    <m/>
    <n v="2"/>
    <n v="5"/>
    <n v="1"/>
    <m/>
    <m/>
    <m/>
    <m/>
    <m/>
    <m/>
    <m/>
    <m/>
    <m/>
    <m/>
    <m/>
    <m/>
    <n v="123"/>
    <m/>
    <m/>
    <m/>
    <m/>
    <m/>
    <m/>
    <m/>
    <m/>
    <m/>
    <m/>
    <m/>
    <m/>
    <m/>
    <n v="1"/>
    <n v="5"/>
    <n v="1"/>
    <m/>
    <m/>
    <m/>
    <m/>
    <m/>
    <m/>
    <n v="114"/>
    <n v="2"/>
    <m/>
    <m/>
    <m/>
    <m/>
    <n v="31076"/>
  </r>
  <r>
    <n v="106410852"/>
    <x v="368"/>
    <x v="39"/>
    <s v="1501 TROUSDALE DRIVE"/>
    <s v="BURLINGAME"/>
    <s v="94010"/>
    <x v="1"/>
    <x v="4"/>
    <s v="District 13"/>
    <s v="District 22"/>
    <s v="BURLINGAME HILLS/BURLINGAME SOUTHWEST/HILLSBOROUGH/HILLSDALE/MILLBRAE WEST/SAN BRUNO CENTRAL/SAN MAT"/>
    <s v="Urban"/>
    <s v="NA"/>
    <x v="368"/>
    <n v="13024"/>
    <m/>
    <m/>
    <m/>
    <n v="1940"/>
    <m/>
    <n v="8914"/>
    <n v="6050"/>
    <m/>
    <m/>
    <n v="717"/>
    <n v="1088"/>
    <n v="2130"/>
    <n v="943"/>
    <n v="1377"/>
    <n v="1848"/>
    <n v="1901"/>
    <n v="2811"/>
    <m/>
    <n v="2136"/>
    <n v="13"/>
    <n v="3529"/>
    <n v="379"/>
    <n v="2299"/>
    <n v="25"/>
    <n v="566"/>
    <n v="179"/>
    <n v="7987"/>
    <n v="7527"/>
    <n v="7436"/>
    <n v="1"/>
    <n v="3258"/>
    <n v="9627"/>
    <n v="2078"/>
    <n v="1"/>
    <n v="13667"/>
    <n v="1296"/>
    <n v="1"/>
    <n v="235"/>
    <n v="19"/>
    <n v="11775"/>
    <n v="46"/>
    <n v="248"/>
    <n v="297"/>
    <n v="2076"/>
    <n v="250"/>
    <n v="17"/>
    <n v="1"/>
    <n v="224"/>
    <n v="141"/>
    <n v="1"/>
    <n v="260"/>
    <n v="2017"/>
    <n v="378"/>
    <n v="57"/>
    <n v="50"/>
    <n v="48"/>
    <n v="10392"/>
    <n v="1365"/>
    <n v="2"/>
    <n v="19"/>
    <n v="9"/>
    <n v="1"/>
    <m/>
    <m/>
    <n v="1883"/>
    <n v="5901"/>
    <n v="31"/>
    <n v="6501"/>
    <n v="516"/>
    <n v="40"/>
    <n v="91"/>
    <m/>
    <n v="1"/>
    <m/>
    <n v="17"/>
    <n v="65"/>
    <n v="450"/>
    <n v="1780"/>
    <n v="1127"/>
    <n v="12"/>
    <n v="347"/>
    <n v="8"/>
    <n v="371"/>
    <n v="1445"/>
    <n v="933"/>
    <n v="2140"/>
    <n v="734"/>
    <n v="232"/>
    <n v="47"/>
    <n v="560"/>
    <n v="190"/>
    <n v="214"/>
    <n v="2159"/>
    <n v="2078"/>
    <n v="55"/>
    <n v="776"/>
    <n v="1243"/>
    <n v="1110"/>
    <n v="7"/>
    <n v="90"/>
    <n v="405"/>
    <n v="30"/>
    <n v="974"/>
    <n v="112"/>
    <n v="6711"/>
    <n v="130"/>
    <n v="266"/>
    <n v="155"/>
    <n v="257"/>
    <n v="8"/>
    <n v="6"/>
    <n v="58"/>
    <n v="545"/>
    <n v="34"/>
    <n v="2045"/>
    <m/>
    <m/>
    <n v="2"/>
    <n v="497"/>
    <n v="707"/>
    <n v="36"/>
    <n v="8"/>
    <n v="117"/>
    <n v="1"/>
    <n v="24"/>
    <n v="2"/>
    <n v="10"/>
    <n v="12819"/>
    <n v="87"/>
    <n v="585"/>
    <n v="57"/>
    <n v="14"/>
    <m/>
    <n v="65054"/>
  </r>
  <r>
    <n v="106410891"/>
    <x v="369"/>
    <x v="39"/>
    <s v="170 ALAMEDA DE LAS PULGAS"/>
    <s v="REDWOOD CITY"/>
    <s v="94062"/>
    <x v="1"/>
    <x v="4"/>
    <s v="District 13"/>
    <s v="District 22"/>
    <s v="BELMONT/DEVONSHIRE/EMERALD LAKE/FARM HILLS/PALOMAR PARK/SAN CARLOS WEST/THE HIGHLANDS"/>
    <s v="Urban"/>
    <s v="NA"/>
    <x v="369"/>
    <n v="6934"/>
    <m/>
    <m/>
    <m/>
    <m/>
    <m/>
    <n v="4211"/>
    <n v="2719"/>
    <n v="4"/>
    <m/>
    <n v="16"/>
    <n v="276"/>
    <n v="1219"/>
    <n v="378"/>
    <n v="564"/>
    <n v="897"/>
    <n v="931"/>
    <n v="1194"/>
    <m/>
    <n v="1459"/>
    <m/>
    <n v="1366"/>
    <n v="125"/>
    <n v="528"/>
    <n v="7"/>
    <n v="161"/>
    <n v="217"/>
    <n v="4530"/>
    <n v="4707"/>
    <n v="2227"/>
    <m/>
    <n v="1625"/>
    <n v="3850"/>
    <n v="1459"/>
    <m/>
    <n v="6680"/>
    <n v="254"/>
    <m/>
    <n v="22"/>
    <n v="5"/>
    <n v="5157"/>
    <n v="21"/>
    <n v="200"/>
    <n v="40"/>
    <n v="1459"/>
    <n v="30"/>
    <m/>
    <m/>
    <n v="68"/>
    <n v="14"/>
    <n v="79"/>
    <n v="100"/>
    <n v="817"/>
    <n v="87"/>
    <n v="3"/>
    <n v="27"/>
    <n v="20"/>
    <n v="5083"/>
    <n v="627"/>
    <m/>
    <n v="3"/>
    <n v="2"/>
    <m/>
    <n v="4"/>
    <m/>
    <n v="231"/>
    <n v="2503"/>
    <n v="43"/>
    <n v="3876"/>
    <n v="239"/>
    <n v="28"/>
    <n v="12"/>
    <m/>
    <m/>
    <n v="2"/>
    <n v="12"/>
    <n v="25"/>
    <n v="197"/>
    <n v="1016"/>
    <n v="371"/>
    <n v="3"/>
    <n v="83"/>
    <n v="1"/>
    <n v="160"/>
    <n v="332"/>
    <n v="348"/>
    <n v="19"/>
    <n v="954"/>
    <n v="59"/>
    <n v="10"/>
    <n v="313"/>
    <n v="47"/>
    <n v="44"/>
    <n v="1480"/>
    <n v="1460"/>
    <m/>
    <n v="346"/>
    <n v="1408"/>
    <n v="263"/>
    <m/>
    <n v="67"/>
    <n v="119"/>
    <n v="15"/>
    <n v="1061"/>
    <n v="46"/>
    <n v="1284"/>
    <n v="73"/>
    <n v="90"/>
    <n v="55"/>
    <n v="226"/>
    <n v="5"/>
    <n v="1"/>
    <n v="158"/>
    <n v="298"/>
    <n v="44"/>
    <n v="1372"/>
    <n v="2"/>
    <n v="1"/>
    <m/>
    <n v="199"/>
    <n v="202"/>
    <n v="7"/>
    <m/>
    <m/>
    <m/>
    <n v="15"/>
    <n v="1"/>
    <m/>
    <n v="6200"/>
    <n v="24"/>
    <n v="273"/>
    <n v="11"/>
    <n v="2"/>
    <m/>
    <n v="23046"/>
  </r>
  <r>
    <n v="106414018"/>
    <x v="370"/>
    <x v="39"/>
    <s v="570 WILLOW ROAD"/>
    <s v="MENLO PARK"/>
    <s v="94025"/>
    <x v="1"/>
    <x v="5"/>
    <s v="District 13"/>
    <s v="District 24"/>
    <s v="ATHERTON/LINDENWOOD/MENLO OAKS/MENLO PARK/REDWOOD CITY CENTRAL/SHARON HEIGHTS/WEST MENLO PARK/WOODSI"/>
    <s v="Urban"/>
    <s v="NA"/>
    <x v="370"/>
    <n v="185"/>
    <m/>
    <m/>
    <m/>
    <m/>
    <m/>
    <n v="143"/>
    <n v="42"/>
    <m/>
    <m/>
    <n v="1"/>
    <n v="6"/>
    <n v="20"/>
    <n v="49"/>
    <n v="34"/>
    <n v="36"/>
    <n v="34"/>
    <n v="5"/>
    <m/>
    <m/>
    <m/>
    <n v="23"/>
    <n v="6"/>
    <n v="13"/>
    <m/>
    <n v="1"/>
    <n v="7"/>
    <n v="135"/>
    <n v="185"/>
    <m/>
    <m/>
    <n v="185"/>
    <m/>
    <m/>
    <m/>
    <n v="185"/>
    <m/>
    <m/>
    <m/>
    <m/>
    <n v="185"/>
    <m/>
    <m/>
    <m/>
    <m/>
    <m/>
    <m/>
    <m/>
    <n v="2"/>
    <m/>
    <m/>
    <m/>
    <m/>
    <m/>
    <m/>
    <m/>
    <m/>
    <n v="182"/>
    <n v="1"/>
    <m/>
    <m/>
    <m/>
    <m/>
    <m/>
    <m/>
    <m/>
    <n v="57"/>
    <m/>
    <n v="116"/>
    <n v="12"/>
    <m/>
    <m/>
    <m/>
    <m/>
    <m/>
    <n v="2"/>
    <m/>
    <n v="62"/>
    <m/>
    <n v="12"/>
    <m/>
    <n v="1"/>
    <m/>
    <n v="17"/>
    <m/>
    <n v="14"/>
    <m/>
    <n v="59"/>
    <m/>
    <n v="14"/>
    <m/>
    <n v="4"/>
    <m/>
    <m/>
    <m/>
    <m/>
    <m/>
    <m/>
    <n v="2"/>
    <m/>
    <n v="17"/>
    <n v="20"/>
    <n v="22"/>
    <n v="68"/>
    <m/>
    <n v="1"/>
    <m/>
    <n v="51"/>
    <n v="1"/>
    <m/>
    <m/>
    <m/>
    <m/>
    <n v="3"/>
    <m/>
    <m/>
    <m/>
    <m/>
    <m/>
    <n v="12"/>
    <n v="3"/>
    <m/>
    <m/>
    <m/>
    <m/>
    <m/>
    <m/>
    <m/>
    <n v="163"/>
    <n v="4"/>
    <n v="2"/>
    <m/>
    <n v="1"/>
    <m/>
    <n v="282"/>
  </r>
  <r>
    <n v="106414139"/>
    <x v="371"/>
    <x v="39"/>
    <s v="1100 VETERANS BLVD."/>
    <s v="REDWOOD CITY"/>
    <s v="94063"/>
    <x v="1"/>
    <x v="0"/>
    <s v="District 13"/>
    <s v="District 22"/>
    <s v="ATHERTON/LINDENWOOD/MENLO OAKS/MENLO PARK/REDWOOD CITY CENTRAL/SHARON HEIGHTS/WEST MENLO PARK/WOODSI"/>
    <s v="Urban"/>
    <s v="NA"/>
    <x v="371"/>
    <n v="9704"/>
    <m/>
    <m/>
    <m/>
    <m/>
    <m/>
    <n v="5855"/>
    <n v="3849"/>
    <m/>
    <m/>
    <n v="72"/>
    <n v="756"/>
    <n v="1666"/>
    <n v="633"/>
    <n v="1010"/>
    <n v="1223"/>
    <n v="1134"/>
    <n v="1274"/>
    <n v="2"/>
    <n v="1933"/>
    <n v="1"/>
    <n v="2258"/>
    <n v="411"/>
    <n v="1745"/>
    <n v="23"/>
    <n v="105"/>
    <n v="131"/>
    <n v="5031"/>
    <n v="6700"/>
    <n v="3004"/>
    <m/>
    <n v="1952"/>
    <n v="5859"/>
    <n v="1893"/>
    <m/>
    <n v="8822"/>
    <n v="882"/>
    <m/>
    <n v="271"/>
    <m/>
    <n v="6710"/>
    <n v="6"/>
    <n v="87"/>
    <n v="81"/>
    <n v="1893"/>
    <n v="653"/>
    <n v="3"/>
    <m/>
    <n v="404"/>
    <n v="43"/>
    <m/>
    <n v="210"/>
    <n v="1091"/>
    <n v="257"/>
    <n v="21"/>
    <n v="98"/>
    <m/>
    <n v="6933"/>
    <n v="631"/>
    <n v="3"/>
    <n v="12"/>
    <m/>
    <n v="1"/>
    <m/>
    <m/>
    <n v="530"/>
    <n v="3035"/>
    <m/>
    <n v="6025"/>
    <n v="100"/>
    <n v="10"/>
    <n v="4"/>
    <m/>
    <m/>
    <m/>
    <n v="35"/>
    <n v="30"/>
    <n v="598"/>
    <n v="1246"/>
    <n v="543"/>
    <n v="6"/>
    <n v="141"/>
    <n v="1"/>
    <n v="168"/>
    <n v="717"/>
    <n v="588"/>
    <n v="81"/>
    <n v="645"/>
    <n v="540"/>
    <n v="88"/>
    <n v="215"/>
    <n v="65"/>
    <n v="108"/>
    <n v="1957"/>
    <n v="1895"/>
    <n v="37"/>
    <n v="124"/>
    <n v="1936"/>
    <n v="427"/>
    <n v="10"/>
    <n v="33"/>
    <n v="173"/>
    <n v="18"/>
    <n v="707"/>
    <n v="1026"/>
    <n v="2015"/>
    <n v="74"/>
    <n v="171"/>
    <n v="123"/>
    <n v="343"/>
    <n v="64"/>
    <n v="2"/>
    <n v="108"/>
    <n v="476"/>
    <n v="19"/>
    <n v="1843"/>
    <n v="4"/>
    <n v="8"/>
    <m/>
    <n v="206"/>
    <n v="318"/>
    <n v="44"/>
    <n v="5"/>
    <m/>
    <m/>
    <n v="15"/>
    <n v="1"/>
    <n v="2"/>
    <n v="8436"/>
    <n v="111"/>
    <n v="512"/>
    <n v="53"/>
    <n v="1"/>
    <m/>
    <n v="31536"/>
  </r>
  <r>
    <n v="106420483"/>
    <x v="372"/>
    <x v="40"/>
    <s v="351 SOUTH PATTERSON AVENUE"/>
    <s v="SANTA BARBARA"/>
    <s v="93111"/>
    <x v="1"/>
    <x v="3"/>
    <s v="District 19"/>
    <s v="District 37"/>
    <s v="GOLETA SOUTH/ISLA VISTA/SANTA BARBARA SOUTH"/>
    <s v="Urban"/>
    <s v="NA"/>
    <x v="372"/>
    <n v="1627"/>
    <m/>
    <m/>
    <m/>
    <m/>
    <m/>
    <n v="943"/>
    <n v="684"/>
    <m/>
    <m/>
    <n v="37"/>
    <n v="97"/>
    <n v="56"/>
    <n v="73"/>
    <n v="251"/>
    <n v="417"/>
    <n v="364"/>
    <n v="332"/>
    <m/>
    <m/>
    <m/>
    <n v="38"/>
    <n v="33"/>
    <n v="204"/>
    <n v="2"/>
    <n v="8"/>
    <n v="5"/>
    <n v="1337"/>
    <n v="1135"/>
    <n v="492"/>
    <m/>
    <n v="1073"/>
    <n v="554"/>
    <m/>
    <m/>
    <n v="1492"/>
    <n v="135"/>
    <m/>
    <n v="24"/>
    <n v="2"/>
    <n v="1545"/>
    <n v="4"/>
    <n v="15"/>
    <n v="25"/>
    <m/>
    <n v="4"/>
    <n v="8"/>
    <m/>
    <n v="24"/>
    <n v="4"/>
    <m/>
    <n v="5"/>
    <n v="385"/>
    <n v="14"/>
    <n v="2"/>
    <n v="45"/>
    <n v="1"/>
    <n v="872"/>
    <n v="260"/>
    <m/>
    <n v="5"/>
    <m/>
    <n v="10"/>
    <m/>
    <m/>
    <n v="98"/>
    <n v="929"/>
    <n v="110"/>
    <n v="391"/>
    <n v="58"/>
    <n v="23"/>
    <n v="18"/>
    <m/>
    <m/>
    <m/>
    <n v="1"/>
    <n v="1"/>
    <n v="17"/>
    <n v="39"/>
    <n v="78"/>
    <m/>
    <n v="30"/>
    <m/>
    <n v="33"/>
    <n v="89"/>
    <n v="237"/>
    <n v="10"/>
    <n v="956"/>
    <n v="5"/>
    <n v="2"/>
    <n v="65"/>
    <n v="49"/>
    <n v="14"/>
    <n v="1"/>
    <m/>
    <m/>
    <n v="15"/>
    <n v="19"/>
    <n v="49"/>
    <n v="1"/>
    <n v="6"/>
    <n v="24"/>
    <n v="1"/>
    <n v="1123"/>
    <n v="3"/>
    <n v="299"/>
    <n v="2"/>
    <n v="58"/>
    <n v="10"/>
    <n v="4"/>
    <n v="1"/>
    <n v="1"/>
    <n v="6"/>
    <n v="2"/>
    <n v="3"/>
    <m/>
    <m/>
    <m/>
    <m/>
    <n v="98"/>
    <n v="119"/>
    <n v="12"/>
    <n v="1"/>
    <m/>
    <m/>
    <n v="20"/>
    <n v="1"/>
    <m/>
    <n v="1317"/>
    <n v="17"/>
    <n v="38"/>
    <n v="4"/>
    <m/>
    <m/>
    <n v="3965"/>
  </r>
  <r>
    <n v="106420491"/>
    <x v="373"/>
    <x v="40"/>
    <s v="1515 E. OCEAN AVENUE"/>
    <s v="LOMPOC"/>
    <s v="93436"/>
    <x v="3"/>
    <x v="3"/>
    <s v="District 19"/>
    <s v="District 35"/>
    <s v="LOMPOC/MISSION HILLS/VANDENBERG"/>
    <s v="Rural"/>
    <s v="Small/Rural"/>
    <x v="373"/>
    <n v="2760"/>
    <n v="173"/>
    <m/>
    <m/>
    <m/>
    <m/>
    <n v="1636"/>
    <n v="1297"/>
    <m/>
    <m/>
    <n v="69"/>
    <n v="353"/>
    <n v="264"/>
    <n v="196"/>
    <n v="336"/>
    <n v="366"/>
    <n v="379"/>
    <n v="484"/>
    <m/>
    <n v="414"/>
    <n v="72"/>
    <n v="61"/>
    <n v="152"/>
    <n v="985"/>
    <n v="1"/>
    <n v="79"/>
    <n v="59"/>
    <n v="1596"/>
    <n v="1260"/>
    <n v="1673"/>
    <m/>
    <n v="877"/>
    <n v="1678"/>
    <n v="378"/>
    <m/>
    <n v="2712"/>
    <n v="221"/>
    <m/>
    <n v="161"/>
    <m/>
    <n v="2369"/>
    <m/>
    <n v="4"/>
    <n v="8"/>
    <n v="378"/>
    <m/>
    <n v="13"/>
    <m/>
    <n v="15"/>
    <n v="181"/>
    <n v="151"/>
    <n v="31"/>
    <n v="122"/>
    <n v="27"/>
    <n v="5"/>
    <n v="1"/>
    <n v="147"/>
    <n v="2118"/>
    <n v="2"/>
    <m/>
    <m/>
    <m/>
    <n v="133"/>
    <m/>
    <m/>
    <n v="980"/>
    <n v="1113"/>
    <m/>
    <n v="582"/>
    <n v="12"/>
    <n v="6"/>
    <n v="240"/>
    <m/>
    <m/>
    <m/>
    <n v="2"/>
    <n v="44"/>
    <n v="62"/>
    <n v="286"/>
    <n v="375"/>
    <n v="8"/>
    <n v="98"/>
    <n v="4"/>
    <n v="126"/>
    <n v="188"/>
    <n v="168"/>
    <n v="26"/>
    <n v="109"/>
    <n v="47"/>
    <n v="44"/>
    <n v="317"/>
    <n v="120"/>
    <n v="128"/>
    <n v="389"/>
    <n v="378"/>
    <n v="14"/>
    <n v="23"/>
    <n v="370"/>
    <n v="284"/>
    <n v="13"/>
    <n v="7"/>
    <n v="62"/>
    <n v="5"/>
    <n v="154"/>
    <n v="10"/>
    <n v="1174"/>
    <n v="46"/>
    <n v="63"/>
    <n v="5"/>
    <n v="21"/>
    <n v="2"/>
    <n v="1"/>
    <n v="222"/>
    <n v="73"/>
    <n v="19"/>
    <n v="379"/>
    <m/>
    <m/>
    <m/>
    <n v="54"/>
    <n v="88"/>
    <n v="5"/>
    <n v="2"/>
    <n v="1"/>
    <m/>
    <n v="10"/>
    <n v="6"/>
    <n v="1"/>
    <n v="2600"/>
    <n v="24"/>
    <n v="137"/>
    <n v="5"/>
    <m/>
    <m/>
    <n v="12365"/>
  </r>
  <r>
    <n v="106420493"/>
    <x v="374"/>
    <x v="40"/>
    <s v="1400 EAST CHURCH STREET"/>
    <s v="SANTA MARIA"/>
    <s v="93454"/>
    <x v="1"/>
    <x v="1"/>
    <s v="District 19"/>
    <s v="District 35"/>
    <s v="ORCUTT/SANTA MARIA"/>
    <s v="Urban"/>
    <s v="NA"/>
    <x v="374"/>
    <n v="15030"/>
    <n v="515"/>
    <m/>
    <m/>
    <m/>
    <m/>
    <n v="9651"/>
    <n v="5892"/>
    <n v="2"/>
    <m/>
    <n v="453"/>
    <n v="2167"/>
    <n v="1881"/>
    <n v="919"/>
    <n v="1462"/>
    <n v="1697"/>
    <n v="1486"/>
    <n v="2119"/>
    <m/>
    <n v="3155"/>
    <n v="206"/>
    <n v="396"/>
    <n v="236"/>
    <n v="8253"/>
    <n v="18"/>
    <n v="143"/>
    <n v="258"/>
    <n v="6241"/>
    <n v="8429"/>
    <n v="7113"/>
    <n v="3"/>
    <n v="2979"/>
    <n v="9587"/>
    <n v="2976"/>
    <n v="3"/>
    <n v="14599"/>
    <n v="946"/>
    <m/>
    <n v="614"/>
    <n v="12"/>
    <n v="11333"/>
    <n v="25"/>
    <n v="213"/>
    <n v="242"/>
    <n v="2974"/>
    <n v="119"/>
    <n v="10"/>
    <n v="3"/>
    <n v="240"/>
    <n v="71"/>
    <n v="3"/>
    <n v="332"/>
    <n v="2050"/>
    <n v="181"/>
    <n v="27"/>
    <n v="162"/>
    <n v="92"/>
    <n v="11192"/>
    <n v="1173"/>
    <m/>
    <n v="4"/>
    <m/>
    <n v="17"/>
    <n v="1"/>
    <m/>
    <n v="6852"/>
    <n v="4575"/>
    <n v="4"/>
    <n v="3411"/>
    <n v="89"/>
    <n v="44"/>
    <n v="568"/>
    <m/>
    <m/>
    <n v="2"/>
    <n v="14"/>
    <n v="86"/>
    <n v="415"/>
    <n v="1371"/>
    <n v="1376"/>
    <n v="23"/>
    <n v="711"/>
    <n v="19"/>
    <n v="478"/>
    <n v="1352"/>
    <n v="912"/>
    <n v="95"/>
    <n v="625"/>
    <n v="250"/>
    <n v="367"/>
    <n v="754"/>
    <n v="119"/>
    <n v="319"/>
    <n v="3236"/>
    <n v="2976"/>
    <n v="47"/>
    <n v="313"/>
    <n v="4035"/>
    <n v="1508"/>
    <n v="4"/>
    <n v="203"/>
    <n v="325"/>
    <n v="36"/>
    <n v="826"/>
    <n v="161"/>
    <n v="4163"/>
    <n v="165"/>
    <n v="252"/>
    <n v="163"/>
    <n v="156"/>
    <n v="11"/>
    <n v="6"/>
    <n v="74"/>
    <n v="170"/>
    <n v="23"/>
    <n v="2949"/>
    <n v="1"/>
    <n v="1"/>
    <m/>
    <n v="402"/>
    <n v="621"/>
    <n v="140"/>
    <n v="28"/>
    <n v="5"/>
    <n v="1"/>
    <n v="6"/>
    <n v="2"/>
    <n v="13"/>
    <n v="13719"/>
    <n v="53"/>
    <n v="490"/>
    <n v="62"/>
    <n v="3"/>
    <m/>
    <n v="81609"/>
  </r>
  <r>
    <n v="106420514"/>
    <x v="375"/>
    <x v="40"/>
    <s v="400 W. PUEBLO STREET"/>
    <s v="SANTA BARBARA"/>
    <s v="93102"/>
    <x v="1"/>
    <x v="1"/>
    <s v="District 19"/>
    <s v="District 37"/>
    <s v="GOLETA NORTH/MISSION CANYON/MONTECITO/RIVIERA/SANTA BARBARA NORTH"/>
    <s v="Urban"/>
    <s v="NA"/>
    <x v="375"/>
    <n v="17559"/>
    <m/>
    <n v="655"/>
    <m/>
    <n v="1120"/>
    <m/>
    <n v="10810"/>
    <n v="8524"/>
    <m/>
    <m/>
    <n v="584"/>
    <n v="1624"/>
    <n v="2093"/>
    <n v="1294"/>
    <n v="2265"/>
    <n v="2711"/>
    <n v="2592"/>
    <n v="3288"/>
    <m/>
    <n v="2447"/>
    <n v="436"/>
    <n v="501"/>
    <n v="414"/>
    <n v="4527"/>
    <n v="36"/>
    <n v="29"/>
    <n v="212"/>
    <n v="13615"/>
    <n v="11336"/>
    <n v="7993"/>
    <n v="5"/>
    <n v="5489"/>
    <n v="11641"/>
    <n v="2200"/>
    <n v="4"/>
    <n v="17514"/>
    <n v="1820"/>
    <m/>
    <n v="2482"/>
    <n v="47"/>
    <n v="14213"/>
    <n v="33"/>
    <n v="37"/>
    <n v="230"/>
    <n v="2189"/>
    <n v="97"/>
    <n v="6"/>
    <m/>
    <n v="165"/>
    <n v="135"/>
    <n v="1"/>
    <n v="418"/>
    <n v="1265"/>
    <n v="268"/>
    <n v="49"/>
    <n v="599"/>
    <n v="99"/>
    <n v="14398"/>
    <n v="1844"/>
    <n v="2"/>
    <n v="47"/>
    <n v="4"/>
    <n v="36"/>
    <m/>
    <n v="4"/>
    <n v="3740"/>
    <n v="7824"/>
    <n v="1957"/>
    <n v="5059"/>
    <n v="524"/>
    <n v="112"/>
    <n v="118"/>
    <m/>
    <m/>
    <m/>
    <n v="116"/>
    <n v="163"/>
    <n v="868"/>
    <n v="2783"/>
    <n v="1736"/>
    <n v="10"/>
    <n v="662"/>
    <n v="17"/>
    <n v="506"/>
    <n v="1169"/>
    <n v="1701"/>
    <n v="1211"/>
    <n v="1120"/>
    <n v="484"/>
    <n v="429"/>
    <n v="971"/>
    <n v="207"/>
    <n v="622"/>
    <n v="2283"/>
    <n v="2191"/>
    <n v="85"/>
    <n v="917"/>
    <n v="1844"/>
    <n v="1672"/>
    <n v="6"/>
    <n v="267"/>
    <n v="637"/>
    <n v="71"/>
    <n v="1544"/>
    <n v="418"/>
    <n v="7458"/>
    <n v="339"/>
    <n v="546"/>
    <n v="235"/>
    <n v="847"/>
    <n v="22"/>
    <n v="13"/>
    <n v="315"/>
    <n v="332"/>
    <n v="32"/>
    <n v="1809"/>
    <n v="9"/>
    <n v="1"/>
    <m/>
    <n v="770"/>
    <n v="950"/>
    <n v="251"/>
    <n v="47"/>
    <n v="27"/>
    <m/>
    <n v="36"/>
    <n v="11"/>
    <n v="21"/>
    <n v="16188"/>
    <n v="128"/>
    <n v="858"/>
    <n v="43"/>
    <n v="2"/>
    <n v="2"/>
    <n v="89727"/>
  </r>
  <r>
    <n v="106420522"/>
    <x v="376"/>
    <x v="40"/>
    <s v="2050 VIBORG ROAD"/>
    <s v="SOLVANG"/>
    <s v="93463"/>
    <x v="1"/>
    <x v="5"/>
    <s v="District 19"/>
    <s v="District 37"/>
    <s v="BUELLTON/LOS OLIVOS/SANTA YNEZ/SOLVANG"/>
    <s v="Rural"/>
    <s v="Small/Rural"/>
    <x v="376"/>
    <n v="252"/>
    <m/>
    <m/>
    <m/>
    <m/>
    <m/>
    <n v="154"/>
    <n v="98"/>
    <m/>
    <m/>
    <n v="2"/>
    <n v="4"/>
    <n v="7"/>
    <n v="14"/>
    <n v="19"/>
    <n v="34"/>
    <n v="44"/>
    <n v="128"/>
    <m/>
    <m/>
    <m/>
    <n v="1"/>
    <m/>
    <n v="17"/>
    <n v="1"/>
    <n v="1"/>
    <m/>
    <n v="232"/>
    <n v="48"/>
    <n v="204"/>
    <m/>
    <n v="40"/>
    <n v="212"/>
    <m/>
    <m/>
    <n v="164"/>
    <n v="88"/>
    <m/>
    <n v="1"/>
    <m/>
    <n v="229"/>
    <m/>
    <n v="13"/>
    <n v="9"/>
    <m/>
    <m/>
    <m/>
    <m/>
    <n v="10"/>
    <m/>
    <m/>
    <n v="9"/>
    <n v="18"/>
    <n v="9"/>
    <m/>
    <m/>
    <n v="2"/>
    <n v="150"/>
    <n v="51"/>
    <m/>
    <n v="3"/>
    <m/>
    <m/>
    <m/>
    <m/>
    <n v="16"/>
    <n v="203"/>
    <n v="6"/>
    <n v="26"/>
    <m/>
    <m/>
    <n v="1"/>
    <m/>
    <m/>
    <m/>
    <m/>
    <n v="2"/>
    <n v="7"/>
    <n v="32"/>
    <n v="17"/>
    <m/>
    <n v="17"/>
    <m/>
    <n v="30"/>
    <n v="30"/>
    <n v="15"/>
    <n v="4"/>
    <n v="13"/>
    <n v="9"/>
    <m/>
    <n v="55"/>
    <n v="9"/>
    <n v="12"/>
    <m/>
    <m/>
    <m/>
    <n v="2"/>
    <n v="23"/>
    <n v="7"/>
    <m/>
    <m/>
    <n v="7"/>
    <m/>
    <n v="1"/>
    <n v="1"/>
    <n v="203"/>
    <m/>
    <n v="3"/>
    <m/>
    <n v="1"/>
    <m/>
    <m/>
    <n v="4"/>
    <m/>
    <m/>
    <m/>
    <m/>
    <m/>
    <m/>
    <n v="4"/>
    <n v="22"/>
    <n v="1"/>
    <m/>
    <m/>
    <m/>
    <m/>
    <m/>
    <m/>
    <n v="203"/>
    <n v="1"/>
    <n v="21"/>
    <m/>
    <m/>
    <m/>
    <n v="849"/>
  </r>
  <r>
    <n v="106424002"/>
    <x v="377"/>
    <x v="40"/>
    <s v="315 CAMINO DEL REMEDIO"/>
    <s v="SANTA BARBARA"/>
    <s v="93110"/>
    <x v="0"/>
    <x v="5"/>
    <s v="District 19"/>
    <s v="District 37"/>
    <s v="GOLETA NORTH/MISSION CANYON/MONTECITO/RIVIERA/SANTA BARBARA NORTH"/>
    <s v="Urban"/>
    <s v="NA"/>
    <x v="377"/>
    <m/>
    <m/>
    <m/>
    <m/>
    <n v="421"/>
    <m/>
    <n v="176"/>
    <n v="245"/>
    <m/>
    <m/>
    <n v="14"/>
    <n v="89"/>
    <n v="112"/>
    <n v="98"/>
    <n v="63"/>
    <n v="43"/>
    <n v="2"/>
    <m/>
    <m/>
    <m/>
    <m/>
    <n v="14"/>
    <n v="27"/>
    <n v="130"/>
    <n v="7"/>
    <n v="8"/>
    <n v="2"/>
    <n v="233"/>
    <n v="421"/>
    <m/>
    <m/>
    <n v="1"/>
    <n v="420"/>
    <m/>
    <m/>
    <n v="421"/>
    <m/>
    <m/>
    <m/>
    <m/>
    <n v="15"/>
    <n v="53"/>
    <n v="11"/>
    <n v="2"/>
    <m/>
    <n v="286"/>
    <n v="54"/>
    <m/>
    <n v="8"/>
    <n v="10"/>
    <m/>
    <n v="1"/>
    <m/>
    <m/>
    <m/>
    <m/>
    <n v="130"/>
    <n v="215"/>
    <n v="8"/>
    <m/>
    <n v="21"/>
    <m/>
    <n v="28"/>
    <m/>
    <m/>
    <n v="248"/>
    <n v="104"/>
    <m/>
    <n v="13"/>
    <n v="1"/>
    <m/>
    <m/>
    <m/>
    <n v="55"/>
    <m/>
    <m/>
    <m/>
    <m/>
    <m/>
    <m/>
    <m/>
    <m/>
    <m/>
    <m/>
    <m/>
    <m/>
    <n v="421"/>
    <m/>
    <m/>
    <m/>
    <m/>
    <m/>
    <m/>
    <m/>
    <m/>
    <m/>
    <m/>
    <m/>
    <m/>
    <m/>
    <m/>
    <m/>
    <m/>
    <m/>
    <m/>
    <n v="421"/>
    <m/>
    <m/>
    <m/>
    <m/>
    <m/>
    <m/>
    <m/>
    <m/>
    <m/>
    <m/>
    <m/>
    <m/>
    <m/>
    <m/>
    <m/>
    <m/>
    <m/>
    <m/>
    <m/>
    <m/>
    <m/>
    <m/>
    <n v="421"/>
    <m/>
    <m/>
    <m/>
    <m/>
    <m/>
    <n v="5592"/>
  </r>
  <r>
    <n v="106424102"/>
    <x v="378"/>
    <x v="40"/>
    <s v="303 SOUTH C STREET"/>
    <s v="LOMPOC"/>
    <s v="93436"/>
    <x v="3"/>
    <x v="5"/>
    <s v="District 19"/>
    <s v="District 35"/>
    <s v="LOMPOC/MISSION HILLS/VANDENBERG"/>
    <s v="Rural"/>
    <s v="NA"/>
    <x v="378"/>
    <m/>
    <m/>
    <m/>
    <n v="158"/>
    <m/>
    <m/>
    <n v="55"/>
    <n v="103"/>
    <m/>
    <m/>
    <n v="3"/>
    <n v="43"/>
    <n v="26"/>
    <n v="34"/>
    <n v="34"/>
    <n v="17"/>
    <n v="1"/>
    <m/>
    <m/>
    <m/>
    <m/>
    <n v="3"/>
    <n v="5"/>
    <n v="14"/>
    <n v="1"/>
    <n v="1"/>
    <n v="8"/>
    <n v="126"/>
    <n v="158"/>
    <m/>
    <m/>
    <n v="88"/>
    <n v="70"/>
    <m/>
    <m/>
    <n v="158"/>
    <m/>
    <m/>
    <n v="1"/>
    <n v="1"/>
    <n v="156"/>
    <m/>
    <m/>
    <m/>
    <m/>
    <m/>
    <m/>
    <m/>
    <m/>
    <n v="19"/>
    <m/>
    <m/>
    <m/>
    <m/>
    <m/>
    <m/>
    <m/>
    <n v="139"/>
    <m/>
    <m/>
    <m/>
    <m/>
    <m/>
    <m/>
    <m/>
    <m/>
    <m/>
    <m/>
    <n v="115"/>
    <n v="30"/>
    <m/>
    <n v="8"/>
    <n v="5"/>
    <m/>
    <m/>
    <m/>
    <m/>
    <m/>
    <m/>
    <m/>
    <m/>
    <m/>
    <m/>
    <m/>
    <m/>
    <m/>
    <n v="158"/>
    <m/>
    <m/>
    <m/>
    <m/>
    <m/>
    <m/>
    <m/>
    <m/>
    <m/>
    <m/>
    <n v="156"/>
    <m/>
    <m/>
    <m/>
    <m/>
    <m/>
    <m/>
    <m/>
    <n v="2"/>
    <m/>
    <m/>
    <m/>
    <m/>
    <m/>
    <m/>
    <m/>
    <m/>
    <m/>
    <m/>
    <m/>
    <m/>
    <m/>
    <m/>
    <m/>
    <m/>
    <m/>
    <m/>
    <m/>
    <m/>
    <m/>
    <m/>
    <n v="143"/>
    <m/>
    <n v="15"/>
    <m/>
    <m/>
    <m/>
    <n v="1046"/>
  </r>
  <r>
    <n v="106430705"/>
    <x v="379"/>
    <x v="41"/>
    <s v="225 NORTH JACKSON AVENUE"/>
    <s v="SAN JOSE"/>
    <s v="95116"/>
    <x v="2"/>
    <x v="4"/>
    <s v="District 15"/>
    <s v="District 27"/>
    <s v="BERRYESSA/EAST SAN JOSE/MILPITAS EAST"/>
    <s v="Urban"/>
    <s v="NA"/>
    <x v="379"/>
    <n v="15700"/>
    <m/>
    <m/>
    <m/>
    <m/>
    <m/>
    <n v="8051"/>
    <n v="7649"/>
    <m/>
    <m/>
    <n v="272"/>
    <n v="1008"/>
    <n v="1122"/>
    <n v="1401"/>
    <n v="2266"/>
    <n v="2541"/>
    <n v="2735"/>
    <n v="3726"/>
    <n v="1"/>
    <n v="545"/>
    <n v="83"/>
    <n v="5610"/>
    <n v="628"/>
    <n v="5689"/>
    <n v="1"/>
    <n v="216"/>
    <n v="1"/>
    <n v="3555"/>
    <n v="1346"/>
    <n v="14354"/>
    <m/>
    <n v="609"/>
    <n v="14599"/>
    <n v="492"/>
    <m/>
    <n v="14888"/>
    <n v="810"/>
    <n v="2"/>
    <n v="350"/>
    <n v="10"/>
    <n v="14690"/>
    <n v="15"/>
    <n v="6"/>
    <n v="110"/>
    <n v="503"/>
    <n v="15"/>
    <n v="1"/>
    <m/>
    <n v="333"/>
    <n v="462"/>
    <n v="1"/>
    <n v="645"/>
    <n v="1481"/>
    <n v="215"/>
    <n v="19"/>
    <n v="153"/>
    <n v="29"/>
    <n v="9899"/>
    <n v="2374"/>
    <n v="16"/>
    <n v="61"/>
    <n v="1"/>
    <n v="11"/>
    <m/>
    <m/>
    <n v="4857"/>
    <n v="7012"/>
    <n v="65"/>
    <n v="3126"/>
    <n v="185"/>
    <n v="52"/>
    <n v="278"/>
    <n v="124"/>
    <m/>
    <n v="1"/>
    <n v="8"/>
    <n v="167"/>
    <n v="365"/>
    <n v="3195"/>
    <n v="1701"/>
    <n v="39"/>
    <n v="749"/>
    <n v="15"/>
    <n v="1022"/>
    <n v="1792"/>
    <n v="1915"/>
    <n v="186"/>
    <n v="342"/>
    <n v="398"/>
    <n v="30"/>
    <n v="1395"/>
    <n v="300"/>
    <n v="946"/>
    <n v="627"/>
    <n v="498"/>
    <n v="10"/>
    <n v="684"/>
    <n v="1806"/>
    <n v="1068"/>
    <n v="8"/>
    <n v="68"/>
    <n v="458"/>
    <n v="26"/>
    <n v="767"/>
    <n v="210"/>
    <n v="8458"/>
    <n v="370"/>
    <n v="473"/>
    <n v="89"/>
    <n v="459"/>
    <n v="11"/>
    <n v="12"/>
    <n v="176"/>
    <n v="32"/>
    <n v="31"/>
    <n v="485"/>
    <n v="1"/>
    <n v="8"/>
    <m/>
    <n v="393"/>
    <n v="888"/>
    <n v="400"/>
    <n v="101"/>
    <n v="21"/>
    <n v="3"/>
    <n v="78"/>
    <n v="6"/>
    <n v="11"/>
    <n v="13109"/>
    <n v="185"/>
    <n v="383"/>
    <n v="119"/>
    <n v="3"/>
    <m/>
    <n v="81315"/>
  </r>
  <r>
    <n v="106430763"/>
    <x v="380"/>
    <x v="41"/>
    <s v="2500 GRANT ROAD"/>
    <s v="MOUNTAIN VIEW"/>
    <s v="94040"/>
    <x v="1"/>
    <x v="1"/>
    <s v="District 13"/>
    <s v="District 24"/>
    <s v="LOS ALTOS/LOS ALTOS HILLS/PALO ALTO CENTRAL/STANFORD"/>
    <s v="Urban"/>
    <s v="NA"/>
    <x v="380"/>
    <n v="20151"/>
    <m/>
    <n v="511"/>
    <m/>
    <n v="747"/>
    <m/>
    <n v="13645"/>
    <n v="7764"/>
    <m/>
    <m/>
    <n v="154"/>
    <n v="1700"/>
    <n v="4213"/>
    <n v="1395"/>
    <n v="1916"/>
    <n v="2437"/>
    <n v="2559"/>
    <n v="3785"/>
    <n v="2"/>
    <n v="3233"/>
    <n v="15"/>
    <n v="7208"/>
    <n v="479"/>
    <n v="1916"/>
    <n v="15"/>
    <n v="926"/>
    <n v="454"/>
    <n v="10411"/>
    <n v="12387"/>
    <n v="9011"/>
    <n v="11"/>
    <n v="5840"/>
    <n v="12471"/>
    <n v="3098"/>
    <m/>
    <n v="20325"/>
    <n v="1084"/>
    <m/>
    <n v="598"/>
    <n v="21"/>
    <n v="16978"/>
    <n v="162"/>
    <m/>
    <n v="548"/>
    <n v="3100"/>
    <n v="1"/>
    <n v="1"/>
    <m/>
    <n v="169"/>
    <n v="161"/>
    <n v="9"/>
    <n v="427"/>
    <n v="2141"/>
    <n v="262"/>
    <n v="30"/>
    <n v="267"/>
    <n v="23"/>
    <n v="15492"/>
    <n v="2409"/>
    <n v="4"/>
    <n v="14"/>
    <m/>
    <n v="1"/>
    <m/>
    <m/>
    <n v="1576"/>
    <n v="7403"/>
    <n v="685"/>
    <n v="11143"/>
    <n v="394"/>
    <n v="110"/>
    <n v="98"/>
    <m/>
    <m/>
    <m/>
    <n v="41"/>
    <n v="183"/>
    <n v="968"/>
    <n v="2351"/>
    <n v="1571"/>
    <n v="11"/>
    <n v="526"/>
    <n v="5"/>
    <n v="636"/>
    <n v="1098"/>
    <n v="1260"/>
    <n v="905"/>
    <n v="1556"/>
    <n v="289"/>
    <n v="248"/>
    <n v="1036"/>
    <n v="274"/>
    <n v="313"/>
    <n v="4911"/>
    <n v="3097"/>
    <n v="130"/>
    <n v="981"/>
    <n v="1973"/>
    <n v="1515"/>
    <n v="5"/>
    <n v="290"/>
    <n v="461"/>
    <n v="70"/>
    <n v="1908"/>
    <n v="267"/>
    <n v="7084"/>
    <n v="299"/>
    <n v="291"/>
    <n v="407"/>
    <n v="514"/>
    <n v="20"/>
    <m/>
    <n v="72"/>
    <n v="508"/>
    <n v="50"/>
    <n v="4679"/>
    <n v="15"/>
    <m/>
    <m/>
    <n v="761"/>
    <n v="852"/>
    <n v="71"/>
    <n v="7"/>
    <n v="11"/>
    <m/>
    <n v="159"/>
    <n v="12"/>
    <n v="14"/>
    <n v="18291"/>
    <n v="191"/>
    <n v="1000"/>
    <n v="38"/>
    <n v="2"/>
    <m/>
    <n v="95471"/>
  </r>
  <r>
    <n v="106430779"/>
    <x v="381"/>
    <x v="41"/>
    <s v="2425 SAMARITAN DRIVE"/>
    <s v="SAN JOSE"/>
    <s v="95124"/>
    <x v="2"/>
    <x v="1"/>
    <s v="District 15"/>
    <s v="District 28"/>
    <s v="CAMBRIAN VILLAGE WEST/CAMPBELL SOUTH/LOS GATOS/MONTE SERENO/SAN TOMAS"/>
    <s v="Urban"/>
    <s v="NA"/>
    <x v="381"/>
    <n v="19067"/>
    <m/>
    <n v="345"/>
    <m/>
    <n v="726"/>
    <m/>
    <n v="12599"/>
    <n v="7528"/>
    <n v="11"/>
    <m/>
    <n v="370"/>
    <n v="1486"/>
    <n v="3426"/>
    <n v="1276"/>
    <n v="1718"/>
    <n v="1919"/>
    <n v="2211"/>
    <n v="3145"/>
    <m/>
    <n v="4170"/>
    <n v="417"/>
    <n v="4552"/>
    <n v="424"/>
    <n v="2533"/>
    <n v="6"/>
    <n v="2095"/>
    <n v="65"/>
    <n v="10463"/>
    <n v="9308"/>
    <n v="10830"/>
    <m/>
    <n v="6979"/>
    <n v="9369"/>
    <n v="3790"/>
    <m/>
    <n v="18954"/>
    <n v="1127"/>
    <n v="57"/>
    <n v="1308"/>
    <n v="3"/>
    <n v="14794"/>
    <n v="14"/>
    <n v="33"/>
    <n v="144"/>
    <n v="3803"/>
    <n v="39"/>
    <m/>
    <m/>
    <n v="159"/>
    <n v="143"/>
    <n v="8"/>
    <n v="443"/>
    <n v="1245"/>
    <n v="201"/>
    <n v="53"/>
    <n v="282"/>
    <n v="37"/>
    <n v="15636"/>
    <n v="1849"/>
    <n v="19"/>
    <n v="60"/>
    <n v="1"/>
    <n v="2"/>
    <m/>
    <m/>
    <n v="1654"/>
    <n v="6296"/>
    <n v="14"/>
    <n v="10974"/>
    <n v="411"/>
    <n v="65"/>
    <n v="510"/>
    <n v="38"/>
    <n v="175"/>
    <n v="1"/>
    <n v="32"/>
    <n v="138"/>
    <n v="683"/>
    <n v="2233"/>
    <n v="1651"/>
    <n v="17"/>
    <n v="633"/>
    <n v="11"/>
    <n v="592"/>
    <n v="1150"/>
    <n v="1016"/>
    <n v="851"/>
    <n v="944"/>
    <n v="399"/>
    <n v="156"/>
    <n v="1000"/>
    <n v="222"/>
    <n v="491"/>
    <n v="3944"/>
    <n v="3812"/>
    <n v="163"/>
    <n v="647"/>
    <n v="1586"/>
    <n v="1519"/>
    <n v="5"/>
    <n v="251"/>
    <n v="477"/>
    <n v="62"/>
    <n v="1221"/>
    <n v="240"/>
    <n v="8420"/>
    <n v="281"/>
    <n v="395"/>
    <n v="89"/>
    <n v="244"/>
    <n v="31"/>
    <n v="7"/>
    <n v="138"/>
    <n v="888"/>
    <n v="96"/>
    <n v="3537"/>
    <n v="2"/>
    <m/>
    <n v="2"/>
    <n v="405"/>
    <n v="689"/>
    <n v="33"/>
    <n v="5"/>
    <n v="12"/>
    <n v="1"/>
    <n v="68"/>
    <n v="5"/>
    <n v="9"/>
    <n v="18428"/>
    <n v="151"/>
    <n v="309"/>
    <n v="20"/>
    <n v="1"/>
    <n v="2"/>
    <n v="91887"/>
  </r>
  <r>
    <n v="106430837"/>
    <x v="382"/>
    <x v="41"/>
    <s v="2105 FOREST AVENUE"/>
    <s v="SAN JOSE"/>
    <s v="95128"/>
    <x v="1"/>
    <x v="1"/>
    <s v="District 10"/>
    <s v="District 28"/>
    <s v="SAN JOSE NORTHWEST"/>
    <s v="Urban"/>
    <s v="NA"/>
    <x v="382"/>
    <n v="11696"/>
    <n v="29"/>
    <m/>
    <m/>
    <m/>
    <m/>
    <n v="7288"/>
    <n v="4425"/>
    <n v="12"/>
    <m/>
    <n v="207"/>
    <n v="1282"/>
    <n v="1466"/>
    <n v="652"/>
    <n v="937"/>
    <n v="1213"/>
    <n v="1418"/>
    <n v="2077"/>
    <m/>
    <n v="2389"/>
    <n v="84"/>
    <n v="3584"/>
    <n v="335"/>
    <n v="3985"/>
    <n v="14"/>
    <n v="179"/>
    <n v="119"/>
    <n v="3509"/>
    <n v="6026"/>
    <n v="5699"/>
    <m/>
    <n v="2322"/>
    <n v="7138"/>
    <n v="2265"/>
    <m/>
    <n v="11622"/>
    <n v="103"/>
    <m/>
    <n v="76"/>
    <n v="7"/>
    <n v="8768"/>
    <n v="1"/>
    <n v="114"/>
    <n v="494"/>
    <n v="2261"/>
    <n v="3"/>
    <n v="1"/>
    <m/>
    <n v="118"/>
    <n v="82"/>
    <m/>
    <n v="219"/>
    <n v="533"/>
    <n v="105"/>
    <n v="6"/>
    <n v="30"/>
    <n v="40"/>
    <n v="9045"/>
    <n v="1546"/>
    <m/>
    <m/>
    <m/>
    <n v="1"/>
    <m/>
    <m/>
    <n v="2176"/>
    <n v="3797"/>
    <n v="918"/>
    <n v="3580"/>
    <n v="1202"/>
    <n v="52"/>
    <m/>
    <m/>
    <m/>
    <m/>
    <n v="6"/>
    <n v="77"/>
    <n v="368"/>
    <n v="1346"/>
    <n v="991"/>
    <n v="7"/>
    <n v="345"/>
    <n v="2"/>
    <n v="381"/>
    <n v="845"/>
    <n v="564"/>
    <n v="74"/>
    <n v="691"/>
    <n v="163"/>
    <n v="16"/>
    <n v="731"/>
    <n v="212"/>
    <n v="242"/>
    <n v="2331"/>
    <n v="2263"/>
    <n v="70"/>
    <n v="342"/>
    <n v="1081"/>
    <n v="731"/>
    <m/>
    <n v="137"/>
    <n v="275"/>
    <n v="28"/>
    <n v="832"/>
    <n v="123"/>
    <n v="5206"/>
    <n v="138"/>
    <n v="194"/>
    <n v="38"/>
    <n v="225"/>
    <n v="15"/>
    <n v="1"/>
    <n v="25"/>
    <n v="56"/>
    <n v="11"/>
    <n v="2248"/>
    <n v="8"/>
    <n v="10"/>
    <n v="1"/>
    <n v="185"/>
    <n v="370"/>
    <n v="29"/>
    <n v="8"/>
    <n v="1"/>
    <n v="1"/>
    <n v="6"/>
    <n v="6"/>
    <n v="6"/>
    <n v="10649"/>
    <n v="64"/>
    <n v="370"/>
    <n v="29"/>
    <n v="1"/>
    <m/>
    <n v="48605"/>
  </r>
  <r>
    <n v="106430883"/>
    <x v="383"/>
    <x v="41"/>
    <s v="751 SOUTH BASCOM AVENUE"/>
    <s v="SAN JOSE"/>
    <s v="95128"/>
    <x v="0"/>
    <x v="6"/>
    <s v="District 15"/>
    <s v="District 28"/>
    <s v="SAN JOSE NORTHWEST"/>
    <s v="Urban"/>
    <s v="Teaching"/>
    <x v="383"/>
    <n v="24757"/>
    <m/>
    <n v="715"/>
    <m/>
    <n v="636"/>
    <m/>
    <n v="13429"/>
    <n v="12678"/>
    <n v="1"/>
    <m/>
    <n v="1084"/>
    <n v="3219"/>
    <n v="3297"/>
    <n v="2949"/>
    <n v="4204"/>
    <n v="3568"/>
    <n v="1668"/>
    <n v="1302"/>
    <m/>
    <n v="3897"/>
    <n v="920"/>
    <n v="4115"/>
    <n v="1366"/>
    <n v="12717"/>
    <n v="38"/>
    <n v="1549"/>
    <n v="341"/>
    <n v="5982"/>
    <n v="11863"/>
    <n v="14245"/>
    <m/>
    <n v="6097"/>
    <n v="16612"/>
    <n v="3395"/>
    <n v="4"/>
    <n v="25470"/>
    <n v="638"/>
    <m/>
    <n v="1657"/>
    <n v="349"/>
    <n v="20140"/>
    <n v="76"/>
    <n v="463"/>
    <n v="10"/>
    <n v="3385"/>
    <n v="22"/>
    <n v="6"/>
    <m/>
    <n v="250"/>
    <n v="489"/>
    <n v="7"/>
    <n v="354"/>
    <n v="87"/>
    <n v="214"/>
    <n v="121"/>
    <n v="202"/>
    <n v="163"/>
    <n v="21877"/>
    <n v="1787"/>
    <n v="2"/>
    <n v="285"/>
    <m/>
    <n v="213"/>
    <n v="56"/>
    <n v="1"/>
    <n v="15681"/>
    <n v="2410"/>
    <n v="286"/>
    <n v="3123"/>
    <n v="408"/>
    <n v="114"/>
    <n v="780"/>
    <n v="1814"/>
    <n v="1492"/>
    <m/>
    <n v="75"/>
    <n v="235"/>
    <n v="1042"/>
    <n v="2505"/>
    <n v="2392"/>
    <n v="63"/>
    <n v="938"/>
    <n v="52"/>
    <n v="965"/>
    <n v="1989"/>
    <n v="2676"/>
    <n v="1037"/>
    <n v="666"/>
    <n v="925"/>
    <n v="149"/>
    <n v="1291"/>
    <n v="525"/>
    <n v="1305"/>
    <n v="3710"/>
    <n v="3392"/>
    <n v="176"/>
    <n v="391"/>
    <n v="2092"/>
    <n v="1527"/>
    <n v="20"/>
    <n v="409"/>
    <n v="834"/>
    <n v="94"/>
    <n v="857"/>
    <n v="331"/>
    <n v="13532"/>
    <n v="370"/>
    <n v="842"/>
    <n v="336"/>
    <n v="588"/>
    <n v="43"/>
    <n v="27"/>
    <n v="71"/>
    <n v="122"/>
    <n v="200"/>
    <n v="3413"/>
    <n v="4"/>
    <n v="5"/>
    <m/>
    <n v="778"/>
    <n v="850"/>
    <n v="812"/>
    <n v="186"/>
    <n v="69"/>
    <n v="9"/>
    <n v="29"/>
    <n v="9"/>
    <n v="181"/>
    <n v="21250"/>
    <n v="347"/>
    <n v="1432"/>
    <n v="151"/>
    <n v="2"/>
    <n v="3"/>
    <n v="145365"/>
  </r>
  <r>
    <n v="106430905"/>
    <x v="384"/>
    <x v="41"/>
    <s v="300 PASTEUR DRIVE"/>
    <s v="PALO ALTO"/>
    <s v="94305"/>
    <x v="1"/>
    <x v="6"/>
    <s v="District 13"/>
    <s v="District 24"/>
    <s v="LOS ALTOS/LOS ALTOS HILLS/PALO ALTO CENTRAL/STANFORD"/>
    <s v="Urban"/>
    <s v="Teaching"/>
    <x v="384"/>
    <n v="24809"/>
    <m/>
    <m/>
    <m/>
    <n v="516"/>
    <m/>
    <n v="12819"/>
    <n v="12503"/>
    <m/>
    <n v="3"/>
    <n v="317"/>
    <n v="1870"/>
    <n v="2223"/>
    <n v="2940"/>
    <n v="4630"/>
    <n v="5822"/>
    <n v="4298"/>
    <n v="3225"/>
    <m/>
    <m/>
    <m/>
    <n v="3695"/>
    <n v="1350"/>
    <n v="4260"/>
    <n v="62"/>
    <n v="1786"/>
    <n v="484"/>
    <n v="13688"/>
    <n v="13604"/>
    <n v="11700"/>
    <n v="21"/>
    <n v="10305"/>
    <n v="15020"/>
    <m/>
    <m/>
    <n v="24034"/>
    <n v="1280"/>
    <n v="11"/>
    <n v="2037"/>
    <n v="28"/>
    <n v="22833"/>
    <n v="22"/>
    <n v="29"/>
    <n v="299"/>
    <n v="3"/>
    <n v="48"/>
    <n v="5"/>
    <n v="21"/>
    <n v="490"/>
    <m/>
    <n v="10"/>
    <n v="704"/>
    <n v="4635"/>
    <n v="395"/>
    <n v="116"/>
    <n v="432"/>
    <n v="4"/>
    <n v="15580"/>
    <n v="2933"/>
    <m/>
    <n v="1"/>
    <m/>
    <n v="12"/>
    <n v="13"/>
    <m/>
    <n v="3726"/>
    <n v="11186"/>
    <n v="1440"/>
    <n v="7639"/>
    <n v="882"/>
    <n v="128"/>
    <n v="324"/>
    <m/>
    <m/>
    <m/>
    <n v="306"/>
    <n v="340"/>
    <n v="4051"/>
    <n v="3891"/>
    <n v="2403"/>
    <n v="17"/>
    <n v="1082"/>
    <n v="30"/>
    <n v="770"/>
    <n v="1450"/>
    <n v="3235"/>
    <n v="821"/>
    <n v="2574"/>
    <n v="1140"/>
    <n v="1073"/>
    <n v="1092"/>
    <n v="257"/>
    <n v="679"/>
    <n v="114"/>
    <m/>
    <m/>
    <n v="1434"/>
    <n v="3480"/>
    <n v="2882"/>
    <n v="49"/>
    <n v="407"/>
    <n v="1077"/>
    <n v="417"/>
    <n v="3907"/>
    <n v="1210"/>
    <n v="6546"/>
    <n v="638"/>
    <n v="848"/>
    <n v="620"/>
    <n v="888"/>
    <n v="212"/>
    <n v="25"/>
    <n v="214"/>
    <n v="198"/>
    <n v="212"/>
    <n v="14"/>
    <n v="24"/>
    <n v="1"/>
    <n v="22"/>
    <n v="3274"/>
    <n v="1098"/>
    <n v="556"/>
    <n v="62"/>
    <n v="33"/>
    <n v="6"/>
    <n v="274"/>
    <n v="7"/>
    <n v="40"/>
    <n v="16199"/>
    <n v="382"/>
    <n v="3278"/>
    <n v="107"/>
    <n v="9"/>
    <m/>
    <n v="160861"/>
  </r>
  <r>
    <n v="106431506"/>
    <x v="385"/>
    <x v="41"/>
    <s v="250 HOSPITAL PARKWAY"/>
    <s v="SAN JOSE"/>
    <s v="95119"/>
    <x v="1"/>
    <x v="4"/>
    <s v="District 17"/>
    <s v="District 29"/>
    <s v="NEW ALMADEN/SAN JOSE SOUTHWEST"/>
    <s v="Urban"/>
    <s v="NA"/>
    <x v="385"/>
    <n v="12524"/>
    <m/>
    <m/>
    <m/>
    <m/>
    <m/>
    <n v="7244"/>
    <n v="5279"/>
    <n v="1"/>
    <m/>
    <n v="138"/>
    <n v="1179"/>
    <n v="1778"/>
    <n v="727"/>
    <n v="1229"/>
    <n v="1654"/>
    <n v="1689"/>
    <n v="1609"/>
    <m/>
    <n v="2516"/>
    <n v="5"/>
    <n v="2359"/>
    <n v="422"/>
    <n v="3987"/>
    <n v="34"/>
    <n v="160"/>
    <n v="58"/>
    <n v="5504"/>
    <n v="7494"/>
    <n v="5030"/>
    <m/>
    <n v="2200"/>
    <n v="7879"/>
    <n v="2443"/>
    <n v="2"/>
    <n v="11727"/>
    <n v="797"/>
    <m/>
    <n v="218"/>
    <m/>
    <n v="9486"/>
    <n v="236"/>
    <n v="43"/>
    <n v="72"/>
    <n v="2441"/>
    <n v="28"/>
    <m/>
    <m/>
    <n v="348"/>
    <n v="65"/>
    <n v="1"/>
    <n v="250"/>
    <n v="1153"/>
    <n v="155"/>
    <n v="16"/>
    <n v="19"/>
    <n v="62"/>
    <n v="9673"/>
    <n v="733"/>
    <n v="3"/>
    <n v="41"/>
    <m/>
    <n v="1"/>
    <m/>
    <n v="4"/>
    <n v="877"/>
    <n v="4210"/>
    <n v="3"/>
    <n v="7285"/>
    <n v="103"/>
    <n v="40"/>
    <n v="6"/>
    <m/>
    <m/>
    <m/>
    <n v="8"/>
    <n v="88"/>
    <n v="305"/>
    <n v="1299"/>
    <n v="995"/>
    <m/>
    <n v="225"/>
    <n v="4"/>
    <n v="279"/>
    <n v="1223"/>
    <n v="703"/>
    <n v="57"/>
    <n v="1406"/>
    <n v="114"/>
    <n v="69"/>
    <n v="450"/>
    <n v="155"/>
    <n v="132"/>
    <n v="2497"/>
    <n v="2441"/>
    <n v="74"/>
    <n v="186"/>
    <n v="2771"/>
    <n v="942"/>
    <n v="8"/>
    <n v="32"/>
    <n v="359"/>
    <n v="32"/>
    <n v="1504"/>
    <n v="311"/>
    <n v="2577"/>
    <n v="148"/>
    <n v="279"/>
    <n v="205"/>
    <n v="162"/>
    <n v="10"/>
    <m/>
    <n v="23"/>
    <n v="603"/>
    <n v="27"/>
    <n v="2326"/>
    <m/>
    <n v="19"/>
    <m/>
    <n v="311"/>
    <n v="400"/>
    <n v="76"/>
    <n v="8"/>
    <n v="2"/>
    <m/>
    <n v="16"/>
    <n v="8"/>
    <n v="11"/>
    <n v="11210"/>
    <n v="107"/>
    <n v="309"/>
    <n v="60"/>
    <n v="6"/>
    <m/>
    <n v="39720"/>
  </r>
  <r>
    <n v="106434032"/>
    <x v="386"/>
    <x v="41"/>
    <s v="455 SILICON VALLEY BOULEVARD"/>
    <s v="SAN JOSE"/>
    <s v="95138"/>
    <x v="1"/>
    <x v="3"/>
    <s v="District 17"/>
    <s v="District 27"/>
    <s v="EVERGREEN/SAN JOSE EAST CENTRAL"/>
    <s v="Urban"/>
    <s v="NA"/>
    <x v="386"/>
    <m/>
    <m/>
    <m/>
    <m/>
    <n v="270"/>
    <m/>
    <n v="164"/>
    <n v="106"/>
    <m/>
    <m/>
    <n v="35"/>
    <n v="63"/>
    <n v="44"/>
    <n v="32"/>
    <n v="36"/>
    <n v="26"/>
    <n v="21"/>
    <n v="13"/>
    <m/>
    <m/>
    <m/>
    <n v="19"/>
    <n v="13"/>
    <n v="37"/>
    <n v="4"/>
    <n v="32"/>
    <n v="23"/>
    <n v="142"/>
    <n v="270"/>
    <m/>
    <m/>
    <m/>
    <n v="270"/>
    <m/>
    <m/>
    <n v="270"/>
    <m/>
    <m/>
    <m/>
    <m/>
    <n v="98"/>
    <n v="69"/>
    <m/>
    <n v="15"/>
    <m/>
    <n v="88"/>
    <m/>
    <m/>
    <n v="14"/>
    <n v="24"/>
    <m/>
    <m/>
    <m/>
    <m/>
    <n v="3"/>
    <n v="5"/>
    <m/>
    <n v="212"/>
    <n v="9"/>
    <n v="1"/>
    <n v="1"/>
    <m/>
    <n v="1"/>
    <m/>
    <m/>
    <m/>
    <n v="90"/>
    <n v="4"/>
    <n v="170"/>
    <n v="6"/>
    <m/>
    <m/>
    <m/>
    <m/>
    <m/>
    <m/>
    <m/>
    <m/>
    <m/>
    <m/>
    <m/>
    <m/>
    <m/>
    <m/>
    <m/>
    <m/>
    <n v="270"/>
    <m/>
    <m/>
    <m/>
    <m/>
    <m/>
    <m/>
    <m/>
    <m/>
    <m/>
    <m/>
    <m/>
    <m/>
    <m/>
    <m/>
    <m/>
    <m/>
    <m/>
    <m/>
    <n v="270"/>
    <m/>
    <m/>
    <m/>
    <m/>
    <m/>
    <m/>
    <m/>
    <m/>
    <m/>
    <m/>
    <m/>
    <m/>
    <m/>
    <m/>
    <n v="1"/>
    <m/>
    <m/>
    <m/>
    <m/>
    <m/>
    <m/>
    <m/>
    <n v="265"/>
    <n v="4"/>
    <m/>
    <m/>
    <m/>
    <m/>
    <n v="2379"/>
  </r>
  <r>
    <n v="106434040"/>
    <x v="387"/>
    <x v="41"/>
    <s v="725 WELCH ROAD"/>
    <s v="PALO ALTO"/>
    <s v="94304"/>
    <x v="1"/>
    <x v="1"/>
    <s v="District 13"/>
    <s v="District 24"/>
    <s v="LOS ALTOS/LOS ALTOS HILLS/PALO ALTO CENTRAL/STANFORD"/>
    <s v="Urban"/>
    <s v="NA"/>
    <x v="387"/>
    <n v="16808"/>
    <m/>
    <m/>
    <m/>
    <m/>
    <m/>
    <n v="10409"/>
    <n v="6391"/>
    <m/>
    <n v="8"/>
    <n v="2830"/>
    <n v="1677"/>
    <n v="2913"/>
    <n v="344"/>
    <n v="9"/>
    <n v="2"/>
    <n v="1"/>
    <m/>
    <m/>
    <n v="6068"/>
    <n v="2964"/>
    <n v="4326"/>
    <n v="420"/>
    <n v="6293"/>
    <n v="18"/>
    <n v="510"/>
    <n v="6"/>
    <n v="5235"/>
    <n v="16808"/>
    <m/>
    <m/>
    <n v="4420"/>
    <n v="7899"/>
    <n v="4485"/>
    <n v="4"/>
    <n v="16772"/>
    <n v="36"/>
    <m/>
    <n v="876"/>
    <n v="7"/>
    <n v="8770"/>
    <n v="10"/>
    <n v="2"/>
    <n v="5"/>
    <n v="4322"/>
    <n v="2814"/>
    <n v="2"/>
    <m/>
    <n v="132"/>
    <n v="26"/>
    <m/>
    <n v="127"/>
    <n v="7"/>
    <n v="40"/>
    <n v="26"/>
    <n v="35"/>
    <m/>
    <n v="16356"/>
    <n v="45"/>
    <m/>
    <n v="11"/>
    <m/>
    <n v="2"/>
    <n v="1"/>
    <m/>
    <n v="3680"/>
    <n v="2"/>
    <n v="18"/>
    <n v="9442"/>
    <n v="29"/>
    <m/>
    <n v="3637"/>
    <m/>
    <m/>
    <m/>
    <n v="956"/>
    <n v="287"/>
    <n v="324"/>
    <n v="350"/>
    <n v="507"/>
    <n v="19"/>
    <n v="371"/>
    <n v="24"/>
    <n v="267"/>
    <n v="265"/>
    <n v="704"/>
    <n v="350"/>
    <n v="308"/>
    <n v="479"/>
    <n v="663"/>
    <n v="884"/>
    <n v="80"/>
    <n v="338"/>
    <n v="4753"/>
    <n v="4317"/>
    <n v="562"/>
    <n v="681"/>
    <n v="2595"/>
    <n v="579"/>
    <n v="49"/>
    <n v="48"/>
    <n v="148"/>
    <n v="63"/>
    <n v="494"/>
    <n v="390"/>
    <n v="5635"/>
    <n v="152"/>
    <n v="144"/>
    <n v="171"/>
    <n v="132"/>
    <n v="24"/>
    <n v="14"/>
    <n v="25"/>
    <n v="686"/>
    <n v="403"/>
    <n v="4353"/>
    <n v="14"/>
    <n v="1"/>
    <n v="7"/>
    <n v="996"/>
    <n v="42"/>
    <n v="3"/>
    <n v="2"/>
    <m/>
    <m/>
    <n v="4"/>
    <n v="4"/>
    <m/>
    <n v="14657"/>
    <n v="54"/>
    <n v="1029"/>
    <n v="17"/>
    <m/>
    <m/>
    <n v="92016"/>
  </r>
  <r>
    <n v="106434051"/>
    <x v="388"/>
    <x v="41"/>
    <s v="3777 SOUTH BASCOM AVENUE"/>
    <s v="CAMPBELL"/>
    <s v="95008"/>
    <x v="4"/>
    <x v="5"/>
    <s v="District 15"/>
    <s v="District 28"/>
    <s v="CAMBRIAN VILLAGE WEST/CAMPBELL SOUTH/LOS GATOS/MONTE SERENO/SAN TOMAS"/>
    <s v="Urban"/>
    <s v="NA"/>
    <x v="388"/>
    <m/>
    <n v="22"/>
    <m/>
    <m/>
    <m/>
    <m/>
    <n v="11"/>
    <n v="11"/>
    <m/>
    <m/>
    <m/>
    <m/>
    <m/>
    <m/>
    <m/>
    <m/>
    <m/>
    <m/>
    <m/>
    <n v="14"/>
    <n v="8"/>
    <n v="2"/>
    <n v="2"/>
    <n v="13"/>
    <m/>
    <m/>
    <m/>
    <n v="5"/>
    <n v="22"/>
    <m/>
    <m/>
    <n v="19"/>
    <n v="3"/>
    <m/>
    <m/>
    <n v="22"/>
    <m/>
    <m/>
    <n v="22"/>
    <m/>
    <m/>
    <m/>
    <m/>
    <m/>
    <m/>
    <m/>
    <m/>
    <m/>
    <n v="9"/>
    <m/>
    <m/>
    <m/>
    <n v="7"/>
    <m/>
    <m/>
    <m/>
    <m/>
    <n v="6"/>
    <m/>
    <m/>
    <m/>
    <m/>
    <m/>
    <m/>
    <m/>
    <n v="16"/>
    <m/>
    <m/>
    <n v="6"/>
    <m/>
    <m/>
    <m/>
    <m/>
    <m/>
    <m/>
    <n v="11"/>
    <m/>
    <m/>
    <m/>
    <m/>
    <m/>
    <m/>
    <m/>
    <m/>
    <m/>
    <m/>
    <m/>
    <n v="1"/>
    <n v="4"/>
    <m/>
    <n v="5"/>
    <m/>
    <m/>
    <m/>
    <m/>
    <n v="1"/>
    <m/>
    <n v="22"/>
    <m/>
    <m/>
    <m/>
    <m/>
    <m/>
    <m/>
    <m/>
    <m/>
    <m/>
    <m/>
    <m/>
    <m/>
    <m/>
    <m/>
    <m/>
    <m/>
    <m/>
    <m/>
    <m/>
    <m/>
    <m/>
    <m/>
    <m/>
    <m/>
    <m/>
    <m/>
    <m/>
    <m/>
    <m/>
    <m/>
    <n v="22"/>
    <m/>
    <m/>
    <m/>
    <m/>
    <m/>
    <n v="9028"/>
  </r>
  <r>
    <n v="106434138"/>
    <x v="389"/>
    <x v="41"/>
    <s v="9400 NO NAME UNO"/>
    <s v="GILROY"/>
    <s v="95020"/>
    <x v="1"/>
    <x v="3"/>
    <s v="District 17"/>
    <s v="District 30"/>
    <s v="GILROY/MORGAN HILL/RUCKER/SAN MARTIN"/>
    <s v="Rural"/>
    <s v="NA"/>
    <x v="389"/>
    <n v="2851"/>
    <m/>
    <m/>
    <m/>
    <m/>
    <m/>
    <n v="1697"/>
    <n v="1154"/>
    <m/>
    <m/>
    <n v="70"/>
    <n v="253"/>
    <n v="319"/>
    <n v="241"/>
    <n v="306"/>
    <n v="366"/>
    <n v="408"/>
    <n v="500"/>
    <m/>
    <n v="366"/>
    <n v="22"/>
    <n v="94"/>
    <n v="31"/>
    <n v="1279"/>
    <n v="2"/>
    <n v="61"/>
    <n v="2"/>
    <n v="1382"/>
    <n v="938"/>
    <n v="1913"/>
    <m/>
    <n v="256"/>
    <n v="2251"/>
    <n v="344"/>
    <m/>
    <n v="2441"/>
    <n v="410"/>
    <m/>
    <m/>
    <m/>
    <n v="2500"/>
    <m/>
    <m/>
    <n v="8"/>
    <n v="343"/>
    <m/>
    <m/>
    <m/>
    <n v="126"/>
    <n v="36"/>
    <n v="9"/>
    <n v="53"/>
    <n v="169"/>
    <n v="59"/>
    <n v="7"/>
    <n v="17"/>
    <n v="1"/>
    <n v="1964"/>
    <n v="405"/>
    <n v="1"/>
    <n v="2"/>
    <m/>
    <n v="1"/>
    <n v="1"/>
    <m/>
    <n v="876"/>
    <n v="1070"/>
    <n v="79"/>
    <n v="774"/>
    <n v="6"/>
    <n v="10"/>
    <n v="35"/>
    <m/>
    <m/>
    <n v="1"/>
    <m/>
    <n v="27"/>
    <n v="60"/>
    <n v="311"/>
    <n v="405"/>
    <n v="3"/>
    <n v="151"/>
    <m/>
    <n v="128"/>
    <n v="255"/>
    <n v="204"/>
    <n v="38"/>
    <n v="73"/>
    <n v="51"/>
    <n v="5"/>
    <n v="299"/>
    <n v="52"/>
    <n v="63"/>
    <n v="367"/>
    <n v="344"/>
    <n v="15"/>
    <n v="18"/>
    <n v="225"/>
    <n v="237"/>
    <n v="2"/>
    <n v="29"/>
    <n v="76"/>
    <n v="3"/>
    <n v="127"/>
    <n v="12"/>
    <n v="1509"/>
    <n v="54"/>
    <n v="57"/>
    <n v="15"/>
    <n v="113"/>
    <n v="1"/>
    <n v="1"/>
    <n v="4"/>
    <n v="27"/>
    <n v="2"/>
    <n v="339"/>
    <m/>
    <m/>
    <m/>
    <n v="63"/>
    <n v="141"/>
    <n v="16"/>
    <n v="1"/>
    <m/>
    <m/>
    <n v="1"/>
    <n v="2"/>
    <n v="1"/>
    <n v="2534"/>
    <n v="30"/>
    <n v="57"/>
    <n v="5"/>
    <m/>
    <m/>
    <n v="9901"/>
  </r>
  <r>
    <n v="106434153"/>
    <x v="390"/>
    <x v="41"/>
    <s v="700 LAWRENCE EXPRESSWAY"/>
    <s v="SANTA CLARA"/>
    <s v="95051"/>
    <x v="1"/>
    <x v="1"/>
    <s v="District 10"/>
    <s v="District 25"/>
    <s v="CUPERTINO/RANCHO RINCONADA/SAN JOSE WEST/SARATOGA"/>
    <s v="Urban"/>
    <s v="NA"/>
    <x v="390"/>
    <n v="23222"/>
    <m/>
    <m/>
    <m/>
    <m/>
    <m/>
    <n v="13665"/>
    <n v="9556"/>
    <n v="1"/>
    <m/>
    <n v="494"/>
    <n v="1623"/>
    <n v="3738"/>
    <n v="1143"/>
    <n v="1809"/>
    <n v="2800"/>
    <n v="2858"/>
    <n v="3170"/>
    <n v="6"/>
    <n v="5005"/>
    <n v="576"/>
    <n v="7496"/>
    <n v="731"/>
    <n v="4229"/>
    <n v="56"/>
    <n v="244"/>
    <n v="231"/>
    <n v="10235"/>
    <n v="14989"/>
    <n v="8233"/>
    <m/>
    <n v="4039"/>
    <n v="14568"/>
    <n v="4615"/>
    <m/>
    <n v="21067"/>
    <n v="2155"/>
    <m/>
    <n v="1271"/>
    <n v="1"/>
    <n v="16616"/>
    <n v="131"/>
    <n v="90"/>
    <n v="181"/>
    <n v="4612"/>
    <n v="320"/>
    <m/>
    <m/>
    <n v="310"/>
    <n v="60"/>
    <n v="1"/>
    <n v="495"/>
    <n v="4411"/>
    <n v="312"/>
    <n v="31"/>
    <n v="33"/>
    <n v="4"/>
    <n v="15965"/>
    <n v="1564"/>
    <n v="8"/>
    <n v="25"/>
    <m/>
    <n v="1"/>
    <m/>
    <n v="2"/>
    <n v="1018"/>
    <n v="7433"/>
    <n v="1"/>
    <n v="14483"/>
    <n v="217"/>
    <n v="15"/>
    <n v="54"/>
    <m/>
    <n v="1"/>
    <m/>
    <n v="174"/>
    <n v="130"/>
    <n v="804"/>
    <n v="3481"/>
    <n v="1537"/>
    <n v="12"/>
    <n v="515"/>
    <n v="10"/>
    <n v="492"/>
    <n v="1890"/>
    <n v="1009"/>
    <n v="111"/>
    <n v="1210"/>
    <n v="277"/>
    <n v="378"/>
    <n v="920"/>
    <n v="215"/>
    <n v="503"/>
    <n v="4786"/>
    <n v="4614"/>
    <n v="154"/>
    <n v="1585"/>
    <n v="4747"/>
    <n v="1265"/>
    <n v="24"/>
    <n v="161"/>
    <n v="626"/>
    <n v="68"/>
    <n v="1620"/>
    <n v="205"/>
    <n v="5503"/>
    <n v="419"/>
    <n v="410"/>
    <n v="421"/>
    <n v="287"/>
    <n v="37"/>
    <n v="10"/>
    <n v="197"/>
    <n v="1102"/>
    <n v="171"/>
    <n v="4340"/>
    <n v="10"/>
    <n v="13"/>
    <n v="1"/>
    <n v="791"/>
    <n v="580"/>
    <n v="76"/>
    <n v="8"/>
    <n v="4"/>
    <n v="1"/>
    <n v="45"/>
    <n v="42"/>
    <n v="15"/>
    <n v="20609"/>
    <n v="133"/>
    <n v="800"/>
    <n v="48"/>
    <n v="69"/>
    <n v="1"/>
    <n v="86348"/>
  </r>
  <r>
    <n v="106434218"/>
    <x v="391"/>
    <x v="41"/>
    <s v="3840 HOMESTEAD ROAD"/>
    <s v="SANTA CLARA"/>
    <s v="95051"/>
    <x v="1"/>
    <x v="5"/>
    <s v="District 10"/>
    <s v="District 25"/>
    <s v="SANTA CLARA SOUTH AND WEST"/>
    <s v="Urban"/>
    <s v="NA"/>
    <x v="391"/>
    <m/>
    <m/>
    <m/>
    <m/>
    <n v="1112"/>
    <m/>
    <n v="646"/>
    <n v="466"/>
    <m/>
    <m/>
    <n v="128"/>
    <n v="370"/>
    <n v="178"/>
    <n v="181"/>
    <n v="157"/>
    <n v="78"/>
    <n v="15"/>
    <n v="5"/>
    <m/>
    <m/>
    <m/>
    <n v="177"/>
    <n v="95"/>
    <n v="239"/>
    <n v="4"/>
    <n v="30"/>
    <n v="23"/>
    <n v="544"/>
    <n v="1112"/>
    <m/>
    <m/>
    <n v="3"/>
    <n v="1109"/>
    <m/>
    <m/>
    <n v="1112"/>
    <m/>
    <m/>
    <n v="95"/>
    <n v="1"/>
    <n v="68"/>
    <n v="84"/>
    <m/>
    <m/>
    <m/>
    <n v="864"/>
    <m/>
    <m/>
    <n v="5"/>
    <n v="42"/>
    <m/>
    <m/>
    <n v="1"/>
    <m/>
    <n v="35"/>
    <n v="14"/>
    <m/>
    <n v="972"/>
    <n v="1"/>
    <n v="1"/>
    <n v="41"/>
    <m/>
    <m/>
    <m/>
    <m/>
    <n v="29"/>
    <n v="156"/>
    <m/>
    <n v="907"/>
    <n v="20"/>
    <m/>
    <m/>
    <m/>
    <m/>
    <m/>
    <m/>
    <m/>
    <m/>
    <m/>
    <m/>
    <m/>
    <m/>
    <m/>
    <m/>
    <m/>
    <n v="3"/>
    <n v="1106"/>
    <m/>
    <m/>
    <m/>
    <m/>
    <m/>
    <n v="1"/>
    <n v="2"/>
    <m/>
    <m/>
    <m/>
    <n v="33"/>
    <m/>
    <m/>
    <m/>
    <m/>
    <m/>
    <m/>
    <m/>
    <n v="1073"/>
    <m/>
    <m/>
    <m/>
    <m/>
    <m/>
    <m/>
    <n v="6"/>
    <m/>
    <m/>
    <m/>
    <m/>
    <m/>
    <m/>
    <m/>
    <n v="1"/>
    <m/>
    <m/>
    <n v="9"/>
    <n v="1"/>
    <m/>
    <m/>
    <m/>
    <n v="1064"/>
    <n v="15"/>
    <n v="21"/>
    <n v="1"/>
    <m/>
    <m/>
    <n v="6716"/>
  </r>
  <r>
    <n v="106434220"/>
    <x v="392"/>
    <x v="41"/>
    <s v="1425 FRUITDALE AVE"/>
    <s v="SAN JOSE"/>
    <s v="95128"/>
    <x v="2"/>
    <x v="5"/>
    <s v="District 15"/>
    <s v="District 28"/>
    <s v="SAN JOSE NORTHWEST"/>
    <s v="Urban"/>
    <s v="NA"/>
    <x v="392"/>
    <m/>
    <m/>
    <m/>
    <m/>
    <n v="484"/>
    <m/>
    <n v="208"/>
    <n v="276"/>
    <m/>
    <m/>
    <n v="22"/>
    <n v="163"/>
    <n v="149"/>
    <n v="79"/>
    <n v="62"/>
    <n v="9"/>
    <m/>
    <m/>
    <m/>
    <m/>
    <m/>
    <n v="117"/>
    <n v="42"/>
    <n v="135"/>
    <n v="1"/>
    <n v="33"/>
    <n v="1"/>
    <n v="155"/>
    <n v="484"/>
    <m/>
    <m/>
    <m/>
    <n v="484"/>
    <m/>
    <m/>
    <n v="484"/>
    <m/>
    <m/>
    <m/>
    <m/>
    <m/>
    <m/>
    <m/>
    <m/>
    <m/>
    <n v="484"/>
    <m/>
    <m/>
    <n v="41"/>
    <n v="30"/>
    <m/>
    <n v="1"/>
    <m/>
    <m/>
    <m/>
    <m/>
    <m/>
    <n v="401"/>
    <n v="7"/>
    <m/>
    <n v="1"/>
    <m/>
    <n v="3"/>
    <m/>
    <m/>
    <n v="394"/>
    <m/>
    <m/>
    <m/>
    <m/>
    <m/>
    <m/>
    <m/>
    <n v="90"/>
    <m/>
    <m/>
    <m/>
    <m/>
    <m/>
    <m/>
    <m/>
    <m/>
    <m/>
    <m/>
    <m/>
    <m/>
    <n v="484"/>
    <m/>
    <m/>
    <m/>
    <m/>
    <m/>
    <m/>
    <m/>
    <m/>
    <m/>
    <m/>
    <m/>
    <m/>
    <m/>
    <m/>
    <m/>
    <m/>
    <m/>
    <m/>
    <n v="484"/>
    <m/>
    <m/>
    <m/>
    <m/>
    <m/>
    <m/>
    <m/>
    <m/>
    <m/>
    <m/>
    <m/>
    <m/>
    <m/>
    <m/>
    <m/>
    <m/>
    <m/>
    <m/>
    <m/>
    <m/>
    <m/>
    <m/>
    <n v="484"/>
    <m/>
    <m/>
    <m/>
    <m/>
    <m/>
    <n v="4577"/>
  </r>
  <r>
    <n v="106440755"/>
    <x v="393"/>
    <x v="42"/>
    <s v="1555 SOQUEL DRIVE"/>
    <s v="SANTA CRUZ"/>
    <s v="95065"/>
    <x v="1"/>
    <x v="4"/>
    <s v="District 17"/>
    <s v="District 29"/>
    <s v="APTOS/CAPITOLA/LIVE OAK/RIO DEL MAR/SANTA CRUZ"/>
    <s v="Urban"/>
    <s v="NA"/>
    <x v="393"/>
    <n v="10983"/>
    <m/>
    <n v="461"/>
    <m/>
    <m/>
    <m/>
    <n v="6082"/>
    <n v="5361"/>
    <n v="1"/>
    <m/>
    <n v="128"/>
    <n v="777"/>
    <n v="1045"/>
    <n v="845"/>
    <n v="1507"/>
    <n v="2213"/>
    <n v="1748"/>
    <n v="2053"/>
    <m/>
    <n v="1032"/>
    <n v="96"/>
    <n v="161"/>
    <n v="155"/>
    <n v="2138"/>
    <n v="3"/>
    <n v="361"/>
    <n v="44"/>
    <n v="8582"/>
    <n v="4139"/>
    <n v="7304"/>
    <n v="1"/>
    <n v="2404"/>
    <n v="8116"/>
    <n v="924"/>
    <m/>
    <n v="10525"/>
    <n v="919"/>
    <m/>
    <n v="571"/>
    <n v="47"/>
    <n v="9366"/>
    <n v="68"/>
    <n v="80"/>
    <n v="329"/>
    <n v="907"/>
    <n v="58"/>
    <n v="18"/>
    <m/>
    <n v="200"/>
    <n v="217"/>
    <n v="12"/>
    <n v="228"/>
    <n v="2001"/>
    <n v="229"/>
    <n v="96"/>
    <n v="389"/>
    <n v="25"/>
    <n v="6590"/>
    <n v="1435"/>
    <n v="6"/>
    <n v="5"/>
    <m/>
    <n v="11"/>
    <m/>
    <m/>
    <n v="2706"/>
    <n v="5283"/>
    <m/>
    <n v="3111"/>
    <n v="115"/>
    <n v="39"/>
    <n v="186"/>
    <n v="4"/>
    <m/>
    <m/>
    <n v="21"/>
    <n v="114"/>
    <n v="426"/>
    <n v="1897"/>
    <n v="1248"/>
    <n v="20"/>
    <n v="410"/>
    <n v="3"/>
    <n v="460"/>
    <n v="852"/>
    <n v="956"/>
    <n v="300"/>
    <n v="800"/>
    <n v="507"/>
    <n v="87"/>
    <n v="772"/>
    <n v="291"/>
    <n v="284"/>
    <n v="1019"/>
    <n v="912"/>
    <n v="65"/>
    <n v="637"/>
    <n v="2310"/>
    <n v="864"/>
    <n v="6"/>
    <n v="63"/>
    <n v="338"/>
    <n v="22"/>
    <n v="1016"/>
    <n v="198"/>
    <n v="4153"/>
    <n v="212"/>
    <n v="278"/>
    <n v="159"/>
    <n v="153"/>
    <n v="6"/>
    <n v="1"/>
    <n v="45"/>
    <n v="34"/>
    <n v="52"/>
    <n v="896"/>
    <n v="1"/>
    <m/>
    <m/>
    <n v="495"/>
    <n v="674"/>
    <n v="128"/>
    <n v="20"/>
    <n v="11"/>
    <n v="1"/>
    <n v="91"/>
    <n v="2"/>
    <n v="11"/>
    <n v="8556"/>
    <n v="184"/>
    <n v="1195"/>
    <n v="71"/>
    <n v="4"/>
    <n v="1"/>
    <n v="53905"/>
  </r>
  <r>
    <n v="106444012"/>
    <x v="394"/>
    <x v="42"/>
    <s v="2900 CHANTICLEER AVENUE"/>
    <s v="SANTA CRUZ"/>
    <s v="95065"/>
    <x v="1"/>
    <x v="5"/>
    <s v="District 17"/>
    <s v="District 29"/>
    <s v="APTOS/CAPITOLA/LIVE OAK/RIO DEL MAR/SANTA CRUZ"/>
    <s v="Urban"/>
    <s v="NA"/>
    <x v="394"/>
    <n v="2663"/>
    <m/>
    <m/>
    <m/>
    <m/>
    <m/>
    <n v="1966"/>
    <n v="697"/>
    <m/>
    <m/>
    <n v="34"/>
    <n v="385"/>
    <n v="668"/>
    <n v="98"/>
    <n v="86"/>
    <n v="150"/>
    <n v="88"/>
    <n v="19"/>
    <m/>
    <n v="1135"/>
    <m/>
    <n v="85"/>
    <n v="15"/>
    <n v="844"/>
    <n v="6"/>
    <n v="37"/>
    <n v="73"/>
    <n v="1603"/>
    <n v="2663"/>
    <m/>
    <m/>
    <n v="1286"/>
    <n v="254"/>
    <n v="1123"/>
    <m/>
    <n v="2661"/>
    <n v="2"/>
    <m/>
    <n v="3"/>
    <n v="3"/>
    <n v="1534"/>
    <m/>
    <m/>
    <m/>
    <n v="1123"/>
    <m/>
    <m/>
    <m/>
    <n v="20"/>
    <m/>
    <m/>
    <m/>
    <n v="218"/>
    <m/>
    <m/>
    <m/>
    <m/>
    <n v="2403"/>
    <n v="21"/>
    <m/>
    <n v="1"/>
    <m/>
    <m/>
    <m/>
    <m/>
    <n v="634"/>
    <n v="200"/>
    <n v="9"/>
    <n v="1621"/>
    <n v="144"/>
    <n v="1"/>
    <n v="52"/>
    <n v="2"/>
    <m/>
    <m/>
    <m/>
    <n v="1"/>
    <n v="72"/>
    <m/>
    <n v="32"/>
    <m/>
    <n v="2"/>
    <m/>
    <n v="26"/>
    <m/>
    <n v="20"/>
    <m/>
    <n v="227"/>
    <n v="2"/>
    <n v="12"/>
    <n v="1"/>
    <n v="3"/>
    <n v="1"/>
    <n v="1129"/>
    <n v="1124"/>
    <n v="11"/>
    <n v="1"/>
    <n v="60"/>
    <n v="45"/>
    <m/>
    <n v="16"/>
    <n v="14"/>
    <n v="17"/>
    <n v="237"/>
    <n v="3"/>
    <n v="1048"/>
    <n v="1"/>
    <n v="35"/>
    <n v="9"/>
    <n v="10"/>
    <m/>
    <m/>
    <m/>
    <n v="22"/>
    <n v="27"/>
    <n v="1118"/>
    <m/>
    <m/>
    <m/>
    <n v="26"/>
    <n v="2"/>
    <n v="1"/>
    <m/>
    <m/>
    <m/>
    <n v="1"/>
    <m/>
    <m/>
    <n v="2621"/>
    <n v="2"/>
    <n v="9"/>
    <n v="1"/>
    <m/>
    <m/>
    <n v="6591"/>
  </r>
  <r>
    <n v="106444013"/>
    <x v="395"/>
    <x v="42"/>
    <s v="75 NIELSON STREET"/>
    <s v="WATSONVILLE"/>
    <s v="95076"/>
    <x v="2"/>
    <x v="0"/>
    <s v="District 17"/>
    <s v="District 30"/>
    <s v="FREEDOM/WATSONVILLE"/>
    <s v="Urban"/>
    <s v="NA"/>
    <x v="395"/>
    <n v="4340"/>
    <m/>
    <m/>
    <m/>
    <m/>
    <m/>
    <n v="2678"/>
    <n v="1662"/>
    <m/>
    <m/>
    <n v="159"/>
    <n v="613"/>
    <n v="544"/>
    <n v="265"/>
    <n v="388"/>
    <n v="418"/>
    <n v="404"/>
    <n v="592"/>
    <m/>
    <n v="892"/>
    <n v="65"/>
    <n v="30"/>
    <n v="14"/>
    <n v="3016"/>
    <m/>
    <n v="2"/>
    <m/>
    <n v="1278"/>
    <n v="1412"/>
    <n v="2928"/>
    <m/>
    <n v="578"/>
    <n v="2947"/>
    <n v="815"/>
    <m/>
    <n v="4117"/>
    <n v="223"/>
    <m/>
    <n v="3"/>
    <n v="12"/>
    <n v="3510"/>
    <m/>
    <m/>
    <n v="2"/>
    <n v="813"/>
    <m/>
    <m/>
    <m/>
    <n v="101"/>
    <n v="40"/>
    <n v="12"/>
    <n v="41"/>
    <n v="201"/>
    <n v="49"/>
    <n v="22"/>
    <n v="20"/>
    <m/>
    <n v="3406"/>
    <n v="445"/>
    <m/>
    <n v="2"/>
    <m/>
    <n v="1"/>
    <m/>
    <m/>
    <n v="2503"/>
    <n v="1284"/>
    <m/>
    <n v="513"/>
    <n v="12"/>
    <n v="18"/>
    <n v="9"/>
    <m/>
    <n v="1"/>
    <m/>
    <n v="1"/>
    <n v="18"/>
    <n v="61"/>
    <n v="306"/>
    <n v="509"/>
    <n v="3"/>
    <n v="133"/>
    <m/>
    <n v="217"/>
    <n v="349"/>
    <n v="186"/>
    <n v="39"/>
    <n v="138"/>
    <n v="62"/>
    <n v="8"/>
    <n v="274"/>
    <n v="86"/>
    <n v="103"/>
    <n v="1013"/>
    <n v="815"/>
    <n v="19"/>
    <n v="45"/>
    <n v="391"/>
    <n v="319"/>
    <m/>
    <n v="50"/>
    <n v="87"/>
    <n v="3"/>
    <n v="167"/>
    <n v="30"/>
    <n v="2008"/>
    <n v="44"/>
    <n v="66"/>
    <n v="38"/>
    <n v="132"/>
    <m/>
    <m/>
    <n v="1"/>
    <n v="1"/>
    <n v="5"/>
    <n v="953"/>
    <m/>
    <m/>
    <m/>
    <n v="48"/>
    <n v="151"/>
    <n v="7"/>
    <n v="2"/>
    <m/>
    <n v="1"/>
    <n v="6"/>
    <m/>
    <m/>
    <n v="4007"/>
    <n v="16"/>
    <n v="97"/>
    <n v="5"/>
    <m/>
    <m/>
    <n v="15754"/>
  </r>
  <r>
    <n v="106444029"/>
    <x v="396"/>
    <x v="42"/>
    <s v="2250 SOQUEL AVE"/>
    <s v="SANTA CRUZ"/>
    <s v="95062"/>
    <x v="2"/>
    <x v="5"/>
    <s v="District 17"/>
    <s v="District 29"/>
    <s v="APTOS/CAPITOLA/LIVE OAK/RIO DEL MAR/SANTA CRUZ"/>
    <s v="Urban"/>
    <s v="NA"/>
    <x v="396"/>
    <m/>
    <m/>
    <m/>
    <m/>
    <n v="515"/>
    <m/>
    <n v="220"/>
    <n v="295"/>
    <m/>
    <m/>
    <n v="12"/>
    <n v="131"/>
    <n v="114"/>
    <n v="105"/>
    <n v="93"/>
    <n v="55"/>
    <n v="4"/>
    <n v="1"/>
    <m/>
    <m/>
    <m/>
    <n v="5"/>
    <n v="24"/>
    <n v="84"/>
    <n v="5"/>
    <n v="37"/>
    <n v="4"/>
    <n v="356"/>
    <n v="515"/>
    <m/>
    <m/>
    <m/>
    <n v="515"/>
    <m/>
    <m/>
    <n v="515"/>
    <m/>
    <m/>
    <m/>
    <m/>
    <n v="454"/>
    <n v="47"/>
    <m/>
    <n v="2"/>
    <m/>
    <n v="8"/>
    <n v="4"/>
    <m/>
    <n v="7"/>
    <n v="23"/>
    <m/>
    <m/>
    <m/>
    <m/>
    <n v="3"/>
    <m/>
    <m/>
    <n v="307"/>
    <n v="1"/>
    <m/>
    <n v="170"/>
    <m/>
    <n v="4"/>
    <m/>
    <m/>
    <n v="335"/>
    <n v="117"/>
    <n v="9"/>
    <n v="32"/>
    <n v="10"/>
    <m/>
    <n v="3"/>
    <m/>
    <n v="9"/>
    <m/>
    <m/>
    <m/>
    <m/>
    <m/>
    <m/>
    <m/>
    <m/>
    <m/>
    <m/>
    <m/>
    <m/>
    <n v="515"/>
    <m/>
    <m/>
    <m/>
    <m/>
    <m/>
    <m/>
    <m/>
    <m/>
    <m/>
    <m/>
    <m/>
    <m/>
    <m/>
    <m/>
    <m/>
    <m/>
    <m/>
    <m/>
    <n v="515"/>
    <m/>
    <m/>
    <m/>
    <m/>
    <m/>
    <m/>
    <m/>
    <m/>
    <m/>
    <m/>
    <m/>
    <m/>
    <m/>
    <m/>
    <m/>
    <m/>
    <m/>
    <m/>
    <m/>
    <m/>
    <m/>
    <m/>
    <n v="515"/>
    <m/>
    <m/>
    <m/>
    <m/>
    <m/>
    <n v="5361"/>
  </r>
  <r>
    <n v="106450936"/>
    <x v="397"/>
    <x v="43"/>
    <s v="43563 STATE HWY. 299 E"/>
    <s v="FALL RIVER MILLS"/>
    <s v="96028"/>
    <x v="3"/>
    <x v="0"/>
    <s v="District 1"/>
    <s v="District 1"/>
    <s v="BURNEY/CASSEL/FALL RIVER MILLS/HAT CREEK/MCARTHUR"/>
    <s v="Frontier"/>
    <s v="Small/Rural"/>
    <x v="397"/>
    <n v="333"/>
    <n v="139"/>
    <m/>
    <m/>
    <m/>
    <m/>
    <n v="284"/>
    <n v="188"/>
    <m/>
    <m/>
    <n v="6"/>
    <n v="35"/>
    <n v="23"/>
    <n v="15"/>
    <n v="39"/>
    <n v="99"/>
    <n v="85"/>
    <n v="146"/>
    <m/>
    <n v="18"/>
    <n v="6"/>
    <m/>
    <m/>
    <n v="27"/>
    <n v="31"/>
    <n v="2"/>
    <m/>
    <n v="412"/>
    <n v="243"/>
    <n v="229"/>
    <m/>
    <n v="123"/>
    <n v="333"/>
    <n v="16"/>
    <m/>
    <n v="416"/>
    <n v="56"/>
    <m/>
    <n v="92"/>
    <n v="11"/>
    <n v="335"/>
    <n v="11"/>
    <m/>
    <n v="7"/>
    <n v="16"/>
    <m/>
    <m/>
    <m/>
    <n v="22"/>
    <n v="10"/>
    <m/>
    <n v="48"/>
    <m/>
    <n v="6"/>
    <n v="1"/>
    <m/>
    <m/>
    <n v="297"/>
    <n v="83"/>
    <m/>
    <n v="1"/>
    <m/>
    <n v="4"/>
    <m/>
    <m/>
    <n v="105"/>
    <n v="273"/>
    <n v="6"/>
    <n v="54"/>
    <n v="6"/>
    <m/>
    <n v="25"/>
    <m/>
    <m/>
    <n v="3"/>
    <m/>
    <n v="2"/>
    <n v="8"/>
    <n v="51"/>
    <n v="45"/>
    <m/>
    <n v="32"/>
    <m/>
    <n v="28"/>
    <n v="19"/>
    <n v="30"/>
    <n v="19"/>
    <n v="29"/>
    <n v="10"/>
    <n v="8"/>
    <n v="91"/>
    <n v="20"/>
    <n v="17"/>
    <n v="46"/>
    <n v="16"/>
    <n v="1"/>
    <m/>
    <n v="6"/>
    <n v="8"/>
    <m/>
    <m/>
    <n v="1"/>
    <m/>
    <n v="7"/>
    <m/>
    <n v="401"/>
    <n v="1"/>
    <n v="6"/>
    <m/>
    <m/>
    <m/>
    <m/>
    <m/>
    <n v="2"/>
    <m/>
    <n v="40"/>
    <m/>
    <m/>
    <m/>
    <n v="11"/>
    <n v="39"/>
    <n v="2"/>
    <n v="2"/>
    <m/>
    <m/>
    <m/>
    <m/>
    <n v="1"/>
    <n v="365"/>
    <n v="2"/>
    <n v="48"/>
    <n v="2"/>
    <m/>
    <m/>
    <n v="23502"/>
  </r>
  <r>
    <n v="106450940"/>
    <x v="398"/>
    <x v="43"/>
    <s v="1100 BUTTE STREET"/>
    <s v="REDDING"/>
    <s v="96001"/>
    <x v="4"/>
    <x v="4"/>
    <s v="District 1"/>
    <s v="District 1"/>
    <s v="REDDING"/>
    <s v="Urban"/>
    <s v="NA"/>
    <x v="398"/>
    <n v="7186"/>
    <m/>
    <m/>
    <m/>
    <n v="104"/>
    <m/>
    <n v="3602"/>
    <n v="3688"/>
    <m/>
    <m/>
    <n v="33"/>
    <n v="243"/>
    <n v="314"/>
    <n v="612"/>
    <n v="1197"/>
    <n v="1760"/>
    <n v="1618"/>
    <n v="1509"/>
    <m/>
    <m/>
    <n v="4"/>
    <n v="78"/>
    <n v="81"/>
    <n v="126"/>
    <n v="132"/>
    <n v="117"/>
    <n v="37"/>
    <n v="6719"/>
    <n v="1508"/>
    <n v="5782"/>
    <m/>
    <n v="1224"/>
    <n v="6066"/>
    <m/>
    <m/>
    <n v="6703"/>
    <n v="587"/>
    <m/>
    <n v="217"/>
    <n v="1"/>
    <n v="6902"/>
    <n v="14"/>
    <m/>
    <n v="139"/>
    <m/>
    <n v="2"/>
    <n v="15"/>
    <m/>
    <n v="343"/>
    <n v="288"/>
    <m/>
    <n v="237"/>
    <n v="960"/>
    <n v="75"/>
    <n v="14"/>
    <m/>
    <n v="1"/>
    <n v="4404"/>
    <n v="939"/>
    <m/>
    <m/>
    <m/>
    <n v="22"/>
    <n v="7"/>
    <m/>
    <n v="1635"/>
    <n v="4915"/>
    <n v="28"/>
    <n v="599"/>
    <n v="40"/>
    <n v="57"/>
    <n v="13"/>
    <n v="3"/>
    <m/>
    <m/>
    <n v="3"/>
    <n v="32"/>
    <n v="120"/>
    <n v="1656"/>
    <n v="892"/>
    <n v="12"/>
    <n v="190"/>
    <n v="2"/>
    <n v="472"/>
    <n v="1024"/>
    <n v="590"/>
    <n v="235"/>
    <n v="714"/>
    <n v="187"/>
    <n v="18"/>
    <n v="727"/>
    <n v="197"/>
    <n v="217"/>
    <n v="2"/>
    <m/>
    <m/>
    <n v="320"/>
    <n v="1232"/>
    <n v="570"/>
    <n v="1"/>
    <n v="29"/>
    <n v="344"/>
    <n v="6"/>
    <n v="903"/>
    <n v="28"/>
    <n v="2496"/>
    <n v="97"/>
    <n v="202"/>
    <n v="80"/>
    <n v="340"/>
    <m/>
    <n v="2"/>
    <n v="587"/>
    <n v="6"/>
    <n v="1"/>
    <m/>
    <m/>
    <n v="46"/>
    <m/>
    <n v="188"/>
    <n v="454"/>
    <n v="31"/>
    <n v="4"/>
    <n v="2"/>
    <m/>
    <n v="14"/>
    <m/>
    <n v="6"/>
    <n v="6202"/>
    <n v="55"/>
    <n v="300"/>
    <n v="33"/>
    <m/>
    <n v="1"/>
    <n v="32982"/>
  </r>
  <r>
    <n v="106450949"/>
    <x v="399"/>
    <x v="43"/>
    <s v="2175 ROSALINE AVENUE"/>
    <s v="REDDING"/>
    <s v="96001"/>
    <x v="1"/>
    <x v="4"/>
    <s v="District 1"/>
    <s v="District 1"/>
    <s v="REDDING"/>
    <s v="Urban"/>
    <s v="NA"/>
    <x v="399"/>
    <n v="15010"/>
    <m/>
    <m/>
    <m/>
    <m/>
    <m/>
    <n v="8438"/>
    <n v="6569"/>
    <n v="3"/>
    <m/>
    <n v="268"/>
    <n v="1664"/>
    <n v="1306"/>
    <n v="862"/>
    <n v="1749"/>
    <n v="2504"/>
    <n v="2326"/>
    <n v="1936"/>
    <m/>
    <n v="2207"/>
    <n v="188"/>
    <n v="346"/>
    <n v="177"/>
    <n v="624"/>
    <n v="225"/>
    <n v="86"/>
    <n v="369"/>
    <n v="13183"/>
    <n v="6964"/>
    <n v="8046"/>
    <m/>
    <n v="2495"/>
    <n v="10468"/>
    <n v="2047"/>
    <m/>
    <n v="11919"/>
    <n v="3091"/>
    <m/>
    <n v="219"/>
    <n v="27"/>
    <n v="11315"/>
    <n v="10"/>
    <n v="67"/>
    <n v="336"/>
    <n v="2034"/>
    <n v="998"/>
    <n v="4"/>
    <m/>
    <n v="375"/>
    <n v="173"/>
    <n v="1"/>
    <n v="528"/>
    <n v="2115"/>
    <n v="183"/>
    <n v="12"/>
    <n v="66"/>
    <n v="22"/>
    <n v="9836"/>
    <n v="1681"/>
    <m/>
    <n v="10"/>
    <m/>
    <n v="8"/>
    <m/>
    <m/>
    <n v="4827"/>
    <n v="6309"/>
    <m/>
    <n v="3236"/>
    <n v="140"/>
    <n v="146"/>
    <n v="352"/>
    <m/>
    <m/>
    <m/>
    <n v="11"/>
    <n v="120"/>
    <n v="493"/>
    <n v="1984"/>
    <n v="1159"/>
    <n v="13"/>
    <n v="394"/>
    <n v="10"/>
    <n v="641"/>
    <n v="1001"/>
    <n v="1534"/>
    <n v="86"/>
    <n v="1346"/>
    <n v="291"/>
    <n v="64"/>
    <n v="1028"/>
    <n v="272"/>
    <n v="268"/>
    <n v="2170"/>
    <n v="2037"/>
    <n v="88"/>
    <n v="742"/>
    <n v="2016"/>
    <n v="950"/>
    <n v="6"/>
    <n v="130"/>
    <n v="402"/>
    <n v="38"/>
    <n v="1900"/>
    <n v="263"/>
    <n v="5107"/>
    <n v="225"/>
    <n v="303"/>
    <n v="183"/>
    <n v="386"/>
    <n v="5"/>
    <n v="4"/>
    <n v="128"/>
    <n v="177"/>
    <n v="35"/>
    <n v="2009"/>
    <m/>
    <m/>
    <n v="1"/>
    <n v="676"/>
    <n v="740"/>
    <n v="323"/>
    <n v="46"/>
    <n v="9"/>
    <n v="2"/>
    <n v="10"/>
    <n v="9"/>
    <n v="18"/>
    <n v="12428"/>
    <n v="98"/>
    <n v="575"/>
    <n v="69"/>
    <n v="6"/>
    <n v="1"/>
    <n v="59809"/>
  </r>
  <r>
    <n v="106454012"/>
    <x v="400"/>
    <x v="43"/>
    <s v="2801 EUREKA WAY"/>
    <s v="REDDING"/>
    <s v="96001"/>
    <x v="4"/>
    <x v="3"/>
    <s v="District 1"/>
    <s v="District 1"/>
    <s v="REDDING"/>
    <s v="Urban"/>
    <s v="NA"/>
    <x v="400"/>
    <n v="644"/>
    <n v="468"/>
    <m/>
    <m/>
    <m/>
    <m/>
    <n v="552"/>
    <n v="560"/>
    <m/>
    <m/>
    <m/>
    <n v="20"/>
    <n v="35"/>
    <n v="48"/>
    <n v="145"/>
    <n v="288"/>
    <n v="293"/>
    <n v="282"/>
    <m/>
    <n v="1"/>
    <m/>
    <n v="3"/>
    <n v="10"/>
    <n v="11"/>
    <n v="8"/>
    <m/>
    <m/>
    <n v="1080"/>
    <n v="1112"/>
    <m/>
    <m/>
    <n v="1111"/>
    <m/>
    <m/>
    <n v="1"/>
    <n v="1041"/>
    <n v="71"/>
    <m/>
    <n v="1100"/>
    <m/>
    <n v="1"/>
    <n v="1"/>
    <m/>
    <n v="10"/>
    <m/>
    <m/>
    <m/>
    <m/>
    <n v="127"/>
    <n v="32"/>
    <m/>
    <n v="67"/>
    <n v="417"/>
    <n v="12"/>
    <m/>
    <n v="9"/>
    <n v="10"/>
    <n v="206"/>
    <n v="222"/>
    <m/>
    <n v="10"/>
    <m/>
    <m/>
    <m/>
    <m/>
    <n v="160"/>
    <n v="906"/>
    <m/>
    <n v="39"/>
    <n v="3"/>
    <n v="4"/>
    <m/>
    <m/>
    <m/>
    <m/>
    <m/>
    <n v="1"/>
    <n v="1"/>
    <n v="117"/>
    <n v="36"/>
    <m/>
    <n v="32"/>
    <m/>
    <n v="40"/>
    <n v="100"/>
    <n v="185"/>
    <n v="2"/>
    <n v="42"/>
    <n v="21"/>
    <n v="129"/>
    <n v="344"/>
    <n v="60"/>
    <n v="1"/>
    <n v="1"/>
    <m/>
    <m/>
    <n v="36"/>
    <n v="368"/>
    <n v="1"/>
    <m/>
    <m/>
    <n v="12"/>
    <m/>
    <n v="39"/>
    <m/>
    <n v="529"/>
    <n v="1"/>
    <n v="81"/>
    <m/>
    <n v="21"/>
    <m/>
    <m/>
    <n v="23"/>
    <m/>
    <m/>
    <m/>
    <m/>
    <n v="1"/>
    <m/>
    <n v="244"/>
    <n v="74"/>
    <n v="15"/>
    <n v="4"/>
    <n v="1"/>
    <m/>
    <m/>
    <m/>
    <n v="1"/>
    <n v="708"/>
    <n v="21"/>
    <n v="43"/>
    <n v="1"/>
    <m/>
    <m/>
    <n v="28230"/>
  </r>
  <r>
    <n v="106454013"/>
    <x v="401"/>
    <x v="43"/>
    <s v="2900 EUREKA WAY"/>
    <s v="REDDING"/>
    <s v="96001"/>
    <x v="7"/>
    <x v="5"/>
    <s v="District 1"/>
    <s v="District 1"/>
    <s v="REDDING"/>
    <s v="Urban"/>
    <s v="NA"/>
    <x v="401"/>
    <n v="199"/>
    <m/>
    <m/>
    <m/>
    <m/>
    <m/>
    <n v="119"/>
    <n v="80"/>
    <m/>
    <m/>
    <m/>
    <n v="9"/>
    <n v="23"/>
    <n v="43"/>
    <n v="33"/>
    <n v="56"/>
    <n v="33"/>
    <n v="2"/>
    <m/>
    <m/>
    <m/>
    <n v="4"/>
    <n v="2"/>
    <m/>
    <n v="3"/>
    <n v="7"/>
    <n v="11"/>
    <n v="172"/>
    <n v="199"/>
    <m/>
    <m/>
    <n v="188"/>
    <n v="11"/>
    <m/>
    <m/>
    <n v="199"/>
    <m/>
    <m/>
    <m/>
    <n v="1"/>
    <n v="197"/>
    <m/>
    <n v="1"/>
    <m/>
    <m/>
    <m/>
    <m/>
    <m/>
    <n v="1"/>
    <m/>
    <m/>
    <m/>
    <n v="12"/>
    <m/>
    <m/>
    <n v="1"/>
    <m/>
    <n v="185"/>
    <m/>
    <m/>
    <m/>
    <m/>
    <m/>
    <m/>
    <m/>
    <n v="7"/>
    <n v="73"/>
    <m/>
    <n v="88"/>
    <n v="2"/>
    <n v="28"/>
    <n v="1"/>
    <m/>
    <m/>
    <m/>
    <m/>
    <m/>
    <n v="47"/>
    <m/>
    <m/>
    <m/>
    <m/>
    <m/>
    <n v="23"/>
    <m/>
    <n v="1"/>
    <m/>
    <n v="116"/>
    <n v="3"/>
    <n v="6"/>
    <m/>
    <m/>
    <n v="3"/>
    <m/>
    <m/>
    <m/>
    <m/>
    <n v="2"/>
    <m/>
    <m/>
    <n v="57"/>
    <n v="2"/>
    <n v="4"/>
    <n v="70"/>
    <n v="50"/>
    <m/>
    <m/>
    <n v="14"/>
    <m/>
    <m/>
    <m/>
    <m/>
    <m/>
    <m/>
    <m/>
    <m/>
    <m/>
    <m/>
    <m/>
    <n v="4"/>
    <n v="1"/>
    <m/>
    <m/>
    <m/>
    <m/>
    <m/>
    <m/>
    <m/>
    <n v="193"/>
    <n v="1"/>
    <m/>
    <m/>
    <m/>
    <m/>
    <n v="407"/>
  </r>
  <r>
    <n v="106454068"/>
    <x v="402"/>
    <x v="43"/>
    <s v="2750 EUREKA WAY"/>
    <s v="REDDING"/>
    <s v="96001"/>
    <x v="2"/>
    <x v="5"/>
    <s v="District 1"/>
    <s v="District 1"/>
    <s v="REDDING"/>
    <s v="Urban"/>
    <s v="NA"/>
    <x v="402"/>
    <m/>
    <m/>
    <m/>
    <m/>
    <n v="672"/>
    <m/>
    <n v="311"/>
    <n v="361"/>
    <m/>
    <m/>
    <n v="31"/>
    <n v="202"/>
    <n v="176"/>
    <n v="119"/>
    <n v="115"/>
    <n v="26"/>
    <n v="1"/>
    <m/>
    <m/>
    <n v="2"/>
    <m/>
    <n v="7"/>
    <n v="23"/>
    <n v="90"/>
    <n v="15"/>
    <m/>
    <n v="12"/>
    <n v="525"/>
    <n v="672"/>
    <m/>
    <m/>
    <m/>
    <n v="672"/>
    <m/>
    <m/>
    <n v="672"/>
    <m/>
    <m/>
    <m/>
    <m/>
    <m/>
    <n v="1"/>
    <m/>
    <m/>
    <m/>
    <n v="671"/>
    <m/>
    <m/>
    <n v="7"/>
    <n v="3"/>
    <m/>
    <m/>
    <m/>
    <m/>
    <m/>
    <m/>
    <n v="128"/>
    <n v="510"/>
    <n v="20"/>
    <m/>
    <m/>
    <m/>
    <n v="4"/>
    <m/>
    <m/>
    <m/>
    <m/>
    <m/>
    <m/>
    <m/>
    <m/>
    <n v="672"/>
    <m/>
    <m/>
    <m/>
    <m/>
    <m/>
    <m/>
    <m/>
    <m/>
    <m/>
    <m/>
    <m/>
    <m/>
    <m/>
    <m/>
    <n v="672"/>
    <m/>
    <m/>
    <m/>
    <m/>
    <m/>
    <m/>
    <m/>
    <m/>
    <m/>
    <m/>
    <m/>
    <m/>
    <m/>
    <m/>
    <m/>
    <m/>
    <m/>
    <m/>
    <n v="672"/>
    <m/>
    <m/>
    <m/>
    <m/>
    <m/>
    <m/>
    <m/>
    <m/>
    <m/>
    <m/>
    <m/>
    <m/>
    <m/>
    <m/>
    <m/>
    <m/>
    <m/>
    <m/>
    <m/>
    <m/>
    <m/>
    <m/>
    <n v="672"/>
    <m/>
    <m/>
    <m/>
    <m/>
    <m/>
    <n v="6325"/>
  </r>
  <r>
    <n v="106470871"/>
    <x v="403"/>
    <x v="44"/>
    <s v="914 PINE STREET,"/>
    <s v="MOUNT SHASTA"/>
    <s v="96067"/>
    <x v="1"/>
    <x v="5"/>
    <s v="District 1"/>
    <s v="District 1"/>
    <s v="CARRICK/EDGEWOOD/MOUNT SHASTA/WEED"/>
    <s v="Rural"/>
    <s v="Small/Rural"/>
    <x v="403"/>
    <n v="1168"/>
    <n v="2"/>
    <m/>
    <m/>
    <m/>
    <m/>
    <n v="689"/>
    <n v="481"/>
    <m/>
    <m/>
    <n v="17"/>
    <n v="111"/>
    <n v="79"/>
    <n v="77"/>
    <n v="138"/>
    <n v="254"/>
    <n v="201"/>
    <n v="145"/>
    <m/>
    <n v="137"/>
    <n v="11"/>
    <n v="19"/>
    <n v="25"/>
    <n v="37"/>
    <n v="11"/>
    <n v="23"/>
    <n v="43"/>
    <n v="1012"/>
    <n v="511"/>
    <n v="658"/>
    <n v="1"/>
    <n v="276"/>
    <n v="766"/>
    <n v="127"/>
    <n v="1"/>
    <n v="795"/>
    <n v="375"/>
    <m/>
    <n v="5"/>
    <n v="2"/>
    <n v="1017"/>
    <n v="1"/>
    <n v="1"/>
    <n v="14"/>
    <n v="127"/>
    <n v="2"/>
    <m/>
    <n v="1"/>
    <n v="48"/>
    <n v="11"/>
    <m/>
    <n v="22"/>
    <n v="30"/>
    <n v="33"/>
    <m/>
    <n v="5"/>
    <m/>
    <n v="950"/>
    <n v="71"/>
    <m/>
    <m/>
    <m/>
    <m/>
    <m/>
    <m/>
    <n v="346"/>
    <n v="555"/>
    <m/>
    <n v="225"/>
    <n v="7"/>
    <n v="24"/>
    <n v="13"/>
    <m/>
    <m/>
    <m/>
    <m/>
    <n v="7"/>
    <n v="29"/>
    <n v="78"/>
    <n v="127"/>
    <n v="1"/>
    <n v="30"/>
    <m/>
    <n v="31"/>
    <n v="52"/>
    <n v="113"/>
    <n v="13"/>
    <n v="180"/>
    <n v="11"/>
    <n v="7"/>
    <n v="158"/>
    <n v="37"/>
    <n v="23"/>
    <n v="137"/>
    <n v="127"/>
    <n v="9"/>
    <n v="2"/>
    <n v="64"/>
    <n v="87"/>
    <m/>
    <n v="17"/>
    <n v="36"/>
    <m/>
    <n v="209"/>
    <n v="25"/>
    <n v="572"/>
    <n v="4"/>
    <n v="18"/>
    <n v="4"/>
    <n v="3"/>
    <m/>
    <m/>
    <m/>
    <m/>
    <n v="2"/>
    <n v="127"/>
    <m/>
    <m/>
    <m/>
    <n v="47"/>
    <n v="60"/>
    <n v="12"/>
    <m/>
    <m/>
    <m/>
    <n v="2"/>
    <m/>
    <n v="2"/>
    <n v="987"/>
    <n v="4"/>
    <n v="48"/>
    <n v="8"/>
    <m/>
    <m/>
    <n v="3089"/>
  </r>
  <r>
    <n v="106474007"/>
    <x v="404"/>
    <x v="44"/>
    <s v="444 BRUCE STREET"/>
    <s v="YREKA"/>
    <s v="96097"/>
    <x v="1"/>
    <x v="5"/>
    <s v="District 1"/>
    <s v="District 1"/>
    <s v="GAZELLE/GRENADA/HILT/HORNBROOK/YREKA"/>
    <s v="Rural"/>
    <s v="Small/Rural"/>
    <x v="404"/>
    <n v="1608"/>
    <m/>
    <m/>
    <m/>
    <m/>
    <m/>
    <n v="922"/>
    <n v="686"/>
    <m/>
    <m/>
    <n v="28"/>
    <n v="173"/>
    <n v="139"/>
    <n v="94"/>
    <n v="181"/>
    <n v="264"/>
    <n v="231"/>
    <n v="251"/>
    <m/>
    <n v="227"/>
    <n v="20"/>
    <n v="12"/>
    <n v="12"/>
    <n v="75"/>
    <n v="59"/>
    <n v="21"/>
    <n v="162"/>
    <n v="1267"/>
    <n v="672"/>
    <n v="936"/>
    <m/>
    <n v="263"/>
    <n v="1129"/>
    <n v="216"/>
    <m/>
    <n v="1575"/>
    <n v="33"/>
    <m/>
    <n v="2"/>
    <n v="5"/>
    <n v="1373"/>
    <n v="1"/>
    <n v="10"/>
    <m/>
    <n v="216"/>
    <m/>
    <n v="1"/>
    <m/>
    <n v="92"/>
    <n v="23"/>
    <m/>
    <n v="24"/>
    <n v="89"/>
    <n v="43"/>
    <n v="5"/>
    <n v="15"/>
    <n v="4"/>
    <n v="1219"/>
    <n v="93"/>
    <m/>
    <m/>
    <m/>
    <n v="1"/>
    <m/>
    <m/>
    <n v="574"/>
    <n v="676"/>
    <n v="22"/>
    <n v="254"/>
    <n v="34"/>
    <n v="5"/>
    <n v="41"/>
    <m/>
    <n v="2"/>
    <m/>
    <n v="1"/>
    <n v="12"/>
    <n v="35"/>
    <n v="135"/>
    <n v="189"/>
    <m/>
    <n v="61"/>
    <m/>
    <n v="92"/>
    <n v="75"/>
    <n v="109"/>
    <n v="5"/>
    <n v="101"/>
    <n v="47"/>
    <n v="2"/>
    <n v="230"/>
    <n v="36"/>
    <n v="43"/>
    <n v="218"/>
    <n v="216"/>
    <n v="1"/>
    <n v="27"/>
    <n v="87"/>
    <n v="101"/>
    <m/>
    <n v="58"/>
    <n v="27"/>
    <m/>
    <n v="126"/>
    <n v="6"/>
    <n v="879"/>
    <n v="23"/>
    <n v="27"/>
    <n v="1"/>
    <n v="8"/>
    <m/>
    <m/>
    <m/>
    <n v="30"/>
    <n v="3"/>
    <n v="205"/>
    <m/>
    <m/>
    <m/>
    <n v="26"/>
    <n v="73"/>
    <n v="8"/>
    <n v="3"/>
    <m/>
    <m/>
    <m/>
    <m/>
    <n v="3"/>
    <n v="1401"/>
    <n v="7"/>
    <n v="81"/>
    <n v="6"/>
    <m/>
    <m/>
    <n v="4972"/>
  </r>
  <r>
    <n v="106480989"/>
    <x v="405"/>
    <x v="45"/>
    <s v="975 SERENO DRIVE"/>
    <s v="VALLEJO"/>
    <s v="94589"/>
    <x v="1"/>
    <x v="4"/>
    <s v="District 3"/>
    <s v="District 14"/>
    <s v="VALLEJO"/>
    <s v="Urban"/>
    <s v="NA"/>
    <x v="405"/>
    <n v="11204"/>
    <m/>
    <n v="1126"/>
    <m/>
    <m/>
    <m/>
    <n v="7087"/>
    <n v="5243"/>
    <m/>
    <m/>
    <n v="143"/>
    <n v="999"/>
    <n v="1274"/>
    <n v="710"/>
    <n v="1361"/>
    <n v="2226"/>
    <n v="1948"/>
    <n v="1953"/>
    <n v="2"/>
    <n v="1710"/>
    <n v="4"/>
    <n v="2082"/>
    <n v="2117"/>
    <n v="1883"/>
    <n v="30"/>
    <n v="232"/>
    <n v="38"/>
    <n v="5948"/>
    <n v="6235"/>
    <n v="6095"/>
    <m/>
    <n v="2362"/>
    <n v="8360"/>
    <n v="1608"/>
    <m/>
    <n v="11105"/>
    <n v="1225"/>
    <m/>
    <n v="1289"/>
    <n v="1"/>
    <n v="8831"/>
    <n v="133"/>
    <n v="59"/>
    <n v="156"/>
    <n v="1598"/>
    <n v="263"/>
    <m/>
    <m/>
    <n v="329"/>
    <n v="83"/>
    <m/>
    <n v="286"/>
    <n v="2714"/>
    <n v="234"/>
    <n v="20"/>
    <n v="87"/>
    <n v="4"/>
    <n v="7736"/>
    <n v="812"/>
    <n v="1"/>
    <n v="23"/>
    <m/>
    <n v="1"/>
    <m/>
    <m/>
    <n v="1594"/>
    <n v="5285"/>
    <m/>
    <n v="5215"/>
    <n v="205"/>
    <n v="8"/>
    <n v="23"/>
    <m/>
    <m/>
    <m/>
    <n v="5"/>
    <n v="97"/>
    <n v="265"/>
    <n v="2422"/>
    <n v="1024"/>
    <n v="10"/>
    <n v="272"/>
    <n v="7"/>
    <n v="353"/>
    <n v="1438"/>
    <n v="694"/>
    <n v="89"/>
    <n v="753"/>
    <n v="376"/>
    <n v="76"/>
    <n v="583"/>
    <n v="147"/>
    <n v="290"/>
    <n v="1717"/>
    <n v="1608"/>
    <n v="104"/>
    <n v="280"/>
    <n v="3537"/>
    <n v="811"/>
    <n v="1"/>
    <n v="43"/>
    <n v="280"/>
    <n v="25"/>
    <n v="988"/>
    <n v="53"/>
    <n v="3252"/>
    <n v="219"/>
    <n v="259"/>
    <n v="193"/>
    <n v="197"/>
    <n v="10"/>
    <n v="8"/>
    <n v="116"/>
    <n v="491"/>
    <n v="13"/>
    <n v="1546"/>
    <m/>
    <n v="8"/>
    <m/>
    <n v="417"/>
    <n v="481"/>
    <n v="126"/>
    <n v="29"/>
    <n v="5"/>
    <m/>
    <n v="32"/>
    <n v="6"/>
    <n v="10"/>
    <n v="10496"/>
    <n v="165"/>
    <n v="500"/>
    <n v="61"/>
    <n v="2"/>
    <m/>
    <n v="58523"/>
  </r>
  <r>
    <n v="106481015"/>
    <x v="406"/>
    <x v="45"/>
    <s v="525 OREGON STREET"/>
    <s v="VALLEJO"/>
    <s v="94590"/>
    <x v="1"/>
    <x v="3"/>
    <s v="District 3"/>
    <s v="District 14"/>
    <s v="VALLEJO"/>
    <s v="Urban"/>
    <s v="NA"/>
    <x v="406"/>
    <m/>
    <m/>
    <m/>
    <m/>
    <n v="2441"/>
    <m/>
    <n v="1337"/>
    <n v="1104"/>
    <m/>
    <m/>
    <n v="859"/>
    <n v="435"/>
    <n v="327"/>
    <n v="250"/>
    <n v="301"/>
    <n v="167"/>
    <n v="29"/>
    <n v="6"/>
    <m/>
    <m/>
    <n v="67"/>
    <n v="119"/>
    <n v="260"/>
    <n v="370"/>
    <n v="11"/>
    <n v="89"/>
    <n v="52"/>
    <n v="1540"/>
    <n v="2441"/>
    <m/>
    <m/>
    <m/>
    <n v="2441"/>
    <m/>
    <m/>
    <n v="2440"/>
    <n v="1"/>
    <m/>
    <m/>
    <m/>
    <n v="495"/>
    <n v="109"/>
    <m/>
    <m/>
    <m/>
    <n v="1837"/>
    <m/>
    <m/>
    <n v="16"/>
    <n v="44"/>
    <m/>
    <m/>
    <m/>
    <m/>
    <n v="5"/>
    <m/>
    <n v="25"/>
    <n v="2324"/>
    <n v="19"/>
    <m/>
    <n v="2"/>
    <m/>
    <n v="2"/>
    <n v="4"/>
    <m/>
    <n v="438"/>
    <n v="720"/>
    <n v="1"/>
    <n v="1197"/>
    <m/>
    <n v="1"/>
    <n v="15"/>
    <m/>
    <n v="69"/>
    <m/>
    <m/>
    <m/>
    <m/>
    <n v="1"/>
    <m/>
    <m/>
    <m/>
    <m/>
    <m/>
    <m/>
    <m/>
    <n v="2436"/>
    <m/>
    <m/>
    <m/>
    <m/>
    <m/>
    <m/>
    <n v="4"/>
    <m/>
    <m/>
    <m/>
    <n v="13"/>
    <m/>
    <m/>
    <m/>
    <m/>
    <m/>
    <m/>
    <m/>
    <n v="2427"/>
    <m/>
    <n v="1"/>
    <m/>
    <m/>
    <m/>
    <m/>
    <m/>
    <m/>
    <m/>
    <m/>
    <m/>
    <m/>
    <m/>
    <n v="2"/>
    <n v="17"/>
    <n v="3"/>
    <n v="4"/>
    <n v="28"/>
    <n v="2"/>
    <m/>
    <m/>
    <n v="1"/>
    <n v="2069"/>
    <n v="198"/>
    <n v="97"/>
    <n v="17"/>
    <n v="3"/>
    <m/>
    <n v="20727"/>
  </r>
  <r>
    <n v="106481094"/>
    <x v="407"/>
    <x v="45"/>
    <s v="300 HOSPITAL DRIVE"/>
    <s v="VALLEJO"/>
    <s v="94589"/>
    <x v="1"/>
    <x v="0"/>
    <s v="District 3"/>
    <s v="District 14"/>
    <s v="VALLEJO"/>
    <s v="Urban"/>
    <s v="NA"/>
    <x v="407"/>
    <n v="4702"/>
    <m/>
    <m/>
    <m/>
    <m/>
    <m/>
    <n v="2671"/>
    <n v="2030"/>
    <n v="1"/>
    <m/>
    <n v="54"/>
    <n v="422"/>
    <n v="422"/>
    <n v="413"/>
    <n v="687"/>
    <n v="945"/>
    <n v="621"/>
    <n v="608"/>
    <m/>
    <n v="530"/>
    <m/>
    <n v="916"/>
    <n v="1121"/>
    <n v="915"/>
    <n v="12"/>
    <n v="133"/>
    <n v="133"/>
    <n v="1472"/>
    <n v="1668"/>
    <n v="3034"/>
    <m/>
    <n v="1022"/>
    <n v="3158"/>
    <n v="520"/>
    <n v="2"/>
    <n v="4525"/>
    <n v="177"/>
    <m/>
    <n v="34"/>
    <n v="4"/>
    <n v="3975"/>
    <n v="7"/>
    <n v="57"/>
    <n v="101"/>
    <n v="518"/>
    <n v="6"/>
    <m/>
    <m/>
    <n v="179"/>
    <n v="107"/>
    <n v="1"/>
    <n v="106"/>
    <n v="699"/>
    <n v="83"/>
    <n v="10"/>
    <n v="11"/>
    <n v="7"/>
    <n v="2785"/>
    <n v="703"/>
    <n v="5"/>
    <n v="6"/>
    <m/>
    <m/>
    <m/>
    <m/>
    <n v="1911"/>
    <n v="1981"/>
    <n v="7"/>
    <n v="652"/>
    <n v="88"/>
    <n v="38"/>
    <n v="25"/>
    <m/>
    <m/>
    <m/>
    <n v="1"/>
    <n v="64"/>
    <n v="128"/>
    <n v="596"/>
    <n v="506"/>
    <n v="6"/>
    <n v="177"/>
    <n v="1"/>
    <n v="181"/>
    <n v="488"/>
    <n v="283"/>
    <n v="49"/>
    <n v="353"/>
    <n v="68"/>
    <n v="12"/>
    <n v="403"/>
    <n v="113"/>
    <n v="170"/>
    <n v="573"/>
    <n v="520"/>
    <n v="10"/>
    <n v="127"/>
    <n v="297"/>
    <n v="345"/>
    <n v="2"/>
    <n v="41"/>
    <n v="165"/>
    <n v="9"/>
    <n v="452"/>
    <n v="26"/>
    <n v="2267"/>
    <n v="108"/>
    <n v="130"/>
    <n v="38"/>
    <n v="31"/>
    <n v="4"/>
    <m/>
    <n v="11"/>
    <n v="117"/>
    <n v="5"/>
    <n v="526"/>
    <n v="1"/>
    <m/>
    <m/>
    <n v="216"/>
    <n v="139"/>
    <n v="7"/>
    <n v="4"/>
    <n v="1"/>
    <n v="1"/>
    <n v="7"/>
    <n v="2"/>
    <n v="2"/>
    <n v="4120"/>
    <n v="27"/>
    <n v="153"/>
    <n v="20"/>
    <n v="3"/>
    <m/>
    <n v="20207"/>
  </r>
  <r>
    <n v="106481357"/>
    <x v="408"/>
    <x v="45"/>
    <s v="1200 B. GALE WILSON BLVD."/>
    <s v="FAIRFIELD"/>
    <s v="94533"/>
    <x v="1"/>
    <x v="0"/>
    <s v="District 3"/>
    <s v="District 11"/>
    <s v="FAIRFIELD"/>
    <s v="Urban"/>
    <s v="NA"/>
    <x v="408"/>
    <n v="10280"/>
    <m/>
    <m/>
    <m/>
    <m/>
    <m/>
    <n v="5989"/>
    <n v="4290"/>
    <m/>
    <n v="1"/>
    <n v="141"/>
    <n v="1048"/>
    <n v="1106"/>
    <n v="782"/>
    <n v="1336"/>
    <n v="1520"/>
    <n v="1263"/>
    <n v="1643"/>
    <m/>
    <n v="1430"/>
    <n v="11"/>
    <n v="919"/>
    <n v="1598"/>
    <n v="2087"/>
    <n v="21"/>
    <n v="393"/>
    <n v="46"/>
    <n v="5216"/>
    <n v="3389"/>
    <n v="6891"/>
    <m/>
    <n v="447"/>
    <n v="8500"/>
    <n v="1332"/>
    <n v="1"/>
    <n v="9513"/>
    <n v="765"/>
    <n v="2"/>
    <n v="106"/>
    <n v="67"/>
    <n v="8450"/>
    <n v="6"/>
    <n v="3"/>
    <n v="274"/>
    <n v="1323"/>
    <n v="1"/>
    <n v="50"/>
    <m/>
    <n v="252"/>
    <n v="188"/>
    <n v="15"/>
    <n v="301"/>
    <n v="1564"/>
    <n v="83"/>
    <n v="8"/>
    <n v="64"/>
    <m/>
    <n v="6557"/>
    <n v="1182"/>
    <m/>
    <n v="8"/>
    <m/>
    <n v="58"/>
    <m/>
    <m/>
    <n v="3831"/>
    <n v="4167"/>
    <n v="17"/>
    <n v="1697"/>
    <n v="314"/>
    <n v="30"/>
    <n v="223"/>
    <m/>
    <n v="1"/>
    <m/>
    <n v="2"/>
    <n v="122"/>
    <n v="240"/>
    <n v="1426"/>
    <n v="947"/>
    <n v="9"/>
    <n v="320"/>
    <n v="7"/>
    <n v="608"/>
    <n v="906"/>
    <n v="877"/>
    <n v="99"/>
    <n v="363"/>
    <n v="195"/>
    <n v="25"/>
    <n v="866"/>
    <n v="270"/>
    <n v="174"/>
    <n v="1403"/>
    <n v="1326"/>
    <n v="95"/>
    <n v="327"/>
    <n v="702"/>
    <n v="560"/>
    <n v="3"/>
    <n v="48"/>
    <n v="353"/>
    <n v="29"/>
    <n v="552"/>
    <n v="154"/>
    <n v="5179"/>
    <n v="258"/>
    <n v="236"/>
    <n v="159"/>
    <n v="117"/>
    <n v="10"/>
    <n v="4"/>
    <n v="54"/>
    <n v="217"/>
    <n v="7"/>
    <n v="1310"/>
    <n v="1"/>
    <m/>
    <m/>
    <n v="394"/>
    <n v="428"/>
    <n v="132"/>
    <n v="37"/>
    <n v="10"/>
    <n v="2"/>
    <n v="22"/>
    <m/>
    <n v="7"/>
    <n v="8236"/>
    <n v="64"/>
    <n v="904"/>
    <n v="40"/>
    <n v="4"/>
    <m/>
    <n v="46419"/>
  </r>
  <r>
    <n v="106484044"/>
    <x v="409"/>
    <x v="45"/>
    <s v="1 QUALITY DRIVE"/>
    <s v="VACAVILLE"/>
    <s v="95688"/>
    <x v="1"/>
    <x v="0"/>
    <s v="District 3"/>
    <s v="District 11"/>
    <s v="VACAVILLE"/>
    <s v="Urban"/>
    <s v="NA"/>
    <x v="409"/>
    <n v="7582"/>
    <m/>
    <m/>
    <m/>
    <m/>
    <m/>
    <n v="4498"/>
    <n v="3084"/>
    <m/>
    <m/>
    <n v="89"/>
    <n v="851"/>
    <n v="898"/>
    <n v="428"/>
    <n v="822"/>
    <n v="1227"/>
    <n v="1028"/>
    <n v="918"/>
    <m/>
    <n v="1312"/>
    <n v="9"/>
    <n v="764"/>
    <n v="853"/>
    <n v="1338"/>
    <n v="43"/>
    <n v="112"/>
    <n v="63"/>
    <n v="4409"/>
    <n v="4183"/>
    <n v="3399"/>
    <m/>
    <n v="1231"/>
    <n v="5044"/>
    <n v="1297"/>
    <n v="10"/>
    <n v="7007"/>
    <n v="575"/>
    <m/>
    <n v="278"/>
    <m/>
    <n v="5645"/>
    <n v="80"/>
    <n v="44"/>
    <n v="89"/>
    <n v="1295"/>
    <n v="145"/>
    <n v="6"/>
    <m/>
    <n v="311"/>
    <n v="41"/>
    <m/>
    <n v="217"/>
    <n v="1202"/>
    <n v="119"/>
    <n v="15"/>
    <n v="114"/>
    <n v="3"/>
    <n v="4989"/>
    <n v="558"/>
    <m/>
    <n v="4"/>
    <m/>
    <n v="9"/>
    <m/>
    <m/>
    <n v="804"/>
    <n v="2754"/>
    <n v="1"/>
    <n v="3907"/>
    <n v="90"/>
    <n v="15"/>
    <n v="11"/>
    <m/>
    <m/>
    <m/>
    <n v="7"/>
    <n v="46"/>
    <n v="132"/>
    <n v="688"/>
    <n v="616"/>
    <n v="3"/>
    <n v="143"/>
    <n v="2"/>
    <n v="199"/>
    <n v="719"/>
    <n v="828"/>
    <n v="23"/>
    <n v="828"/>
    <n v="82"/>
    <n v="14"/>
    <n v="367"/>
    <n v="92"/>
    <n v="145"/>
    <n v="1334"/>
    <n v="1297"/>
    <n v="17"/>
    <n v="34"/>
    <n v="1344"/>
    <n v="458"/>
    <n v="1"/>
    <n v="26"/>
    <n v="183"/>
    <n v="11"/>
    <n v="1200"/>
    <n v="160"/>
    <n v="1937"/>
    <n v="130"/>
    <n v="156"/>
    <n v="90"/>
    <n v="62"/>
    <n v="8"/>
    <n v="4"/>
    <n v="73"/>
    <n v="406"/>
    <n v="35"/>
    <n v="1261"/>
    <m/>
    <n v="3"/>
    <m/>
    <n v="263"/>
    <n v="340"/>
    <n v="248"/>
    <n v="35"/>
    <n v="10"/>
    <n v="1"/>
    <n v="11"/>
    <m/>
    <n v="3"/>
    <n v="6344"/>
    <n v="89"/>
    <n v="200"/>
    <n v="37"/>
    <n v="1"/>
    <m/>
    <n v="26387"/>
  </r>
  <r>
    <n v="106484062"/>
    <x v="410"/>
    <x v="45"/>
    <s v="2201 TUOLUMNE ST"/>
    <s v="VALLEJO"/>
    <s v="94589"/>
    <x v="2"/>
    <x v="5"/>
    <s v="District 3"/>
    <s v="District 14"/>
    <s v="VALLEJO"/>
    <s v="Urban"/>
    <s v="NA"/>
    <x v="410"/>
    <m/>
    <m/>
    <m/>
    <m/>
    <n v="451"/>
    <m/>
    <n v="205"/>
    <n v="246"/>
    <m/>
    <m/>
    <n v="22"/>
    <n v="150"/>
    <n v="134"/>
    <n v="68"/>
    <n v="57"/>
    <n v="20"/>
    <m/>
    <m/>
    <m/>
    <m/>
    <m/>
    <n v="41"/>
    <n v="105"/>
    <n v="89"/>
    <n v="3"/>
    <n v="17"/>
    <m/>
    <n v="196"/>
    <n v="451"/>
    <m/>
    <m/>
    <m/>
    <n v="451"/>
    <m/>
    <m/>
    <n v="451"/>
    <m/>
    <m/>
    <m/>
    <m/>
    <m/>
    <n v="451"/>
    <m/>
    <m/>
    <m/>
    <m/>
    <m/>
    <m/>
    <n v="2"/>
    <n v="1"/>
    <m/>
    <m/>
    <m/>
    <m/>
    <n v="10"/>
    <m/>
    <n v="49"/>
    <n v="386"/>
    <m/>
    <m/>
    <m/>
    <m/>
    <n v="3"/>
    <m/>
    <m/>
    <n v="400"/>
    <m/>
    <m/>
    <m/>
    <m/>
    <m/>
    <m/>
    <m/>
    <n v="51"/>
    <m/>
    <m/>
    <m/>
    <m/>
    <m/>
    <m/>
    <m/>
    <m/>
    <m/>
    <m/>
    <m/>
    <m/>
    <n v="451"/>
    <m/>
    <m/>
    <m/>
    <m/>
    <m/>
    <m/>
    <m/>
    <m/>
    <m/>
    <m/>
    <m/>
    <m/>
    <m/>
    <m/>
    <m/>
    <m/>
    <m/>
    <m/>
    <n v="451"/>
    <m/>
    <m/>
    <m/>
    <m/>
    <m/>
    <m/>
    <m/>
    <m/>
    <m/>
    <m/>
    <m/>
    <m/>
    <m/>
    <m/>
    <m/>
    <m/>
    <m/>
    <m/>
    <m/>
    <m/>
    <m/>
    <m/>
    <n v="451"/>
    <m/>
    <m/>
    <m/>
    <m/>
    <m/>
    <n v="4529"/>
  </r>
  <r>
    <n v="106490964"/>
    <x v="411"/>
    <x v="46"/>
    <s v="1375 UNIVERSITY STREET"/>
    <s v="HEALDSBURG"/>
    <s v="95448"/>
    <x v="3"/>
    <x v="5"/>
    <s v="District 2"/>
    <s v="District 2"/>
    <s v="GEYSERVILLE/HEALDSBURG"/>
    <s v="Rural"/>
    <s v="Small/Rural"/>
    <x v="411"/>
    <n v="705"/>
    <n v="61"/>
    <m/>
    <m/>
    <m/>
    <m/>
    <n v="421"/>
    <n v="345"/>
    <m/>
    <m/>
    <n v="4"/>
    <n v="26"/>
    <n v="36"/>
    <n v="40"/>
    <n v="119"/>
    <n v="155"/>
    <n v="135"/>
    <n v="251"/>
    <m/>
    <m/>
    <m/>
    <n v="8"/>
    <n v="4"/>
    <n v="120"/>
    <n v="12"/>
    <m/>
    <n v="1"/>
    <n v="621"/>
    <n v="188"/>
    <n v="577"/>
    <n v="1"/>
    <n v="138"/>
    <n v="627"/>
    <m/>
    <n v="1"/>
    <n v="581"/>
    <n v="185"/>
    <m/>
    <n v="68"/>
    <n v="7"/>
    <n v="634"/>
    <n v="4"/>
    <n v="39"/>
    <n v="6"/>
    <m/>
    <n v="8"/>
    <m/>
    <m/>
    <n v="27"/>
    <n v="14"/>
    <m/>
    <n v="31"/>
    <m/>
    <n v="7"/>
    <n v="2"/>
    <n v="1"/>
    <m/>
    <n v="501"/>
    <n v="175"/>
    <m/>
    <n v="8"/>
    <m/>
    <m/>
    <m/>
    <m/>
    <n v="115"/>
    <n v="472"/>
    <n v="5"/>
    <n v="118"/>
    <n v="35"/>
    <n v="9"/>
    <n v="12"/>
    <m/>
    <m/>
    <m/>
    <m/>
    <n v="8"/>
    <n v="9"/>
    <n v="83"/>
    <n v="92"/>
    <n v="2"/>
    <n v="45"/>
    <m/>
    <n v="47"/>
    <n v="80"/>
    <n v="76"/>
    <n v="8"/>
    <n v="105"/>
    <n v="17"/>
    <n v="30"/>
    <n v="116"/>
    <n v="29"/>
    <n v="19"/>
    <m/>
    <m/>
    <m/>
    <n v="1"/>
    <m/>
    <n v="28"/>
    <m/>
    <n v="1"/>
    <n v="9"/>
    <m/>
    <n v="126"/>
    <n v="1"/>
    <n v="565"/>
    <n v="4"/>
    <n v="12"/>
    <m/>
    <n v="17"/>
    <m/>
    <m/>
    <n v="1"/>
    <n v="1"/>
    <m/>
    <m/>
    <m/>
    <m/>
    <m/>
    <n v="2"/>
    <n v="38"/>
    <m/>
    <m/>
    <m/>
    <m/>
    <m/>
    <n v="1"/>
    <m/>
    <n v="689"/>
    <n v="7"/>
    <n v="25"/>
    <n v="4"/>
    <m/>
    <m/>
    <n v="3554"/>
  </r>
  <r>
    <n v="106491001"/>
    <x v="412"/>
    <x v="46"/>
    <s v="400 NORTH MCDOWELL BOULEVARD"/>
    <s v="PETALUMA"/>
    <s v="94954"/>
    <x v="1"/>
    <x v="3"/>
    <s v="District 3"/>
    <s v="District 10"/>
    <s v="PETALUMA"/>
    <s v="Urban"/>
    <s v="NA"/>
    <x v="412"/>
    <n v="2802"/>
    <m/>
    <m/>
    <m/>
    <m/>
    <m/>
    <n v="1678"/>
    <n v="1123"/>
    <m/>
    <n v="1"/>
    <n v="36"/>
    <n v="287"/>
    <n v="284"/>
    <n v="188"/>
    <n v="322"/>
    <n v="383"/>
    <n v="342"/>
    <n v="538"/>
    <m/>
    <n v="419"/>
    <n v="3"/>
    <n v="65"/>
    <n v="48"/>
    <n v="579"/>
    <n v="4"/>
    <n v="25"/>
    <n v="16"/>
    <n v="2065"/>
    <n v="1170"/>
    <n v="1632"/>
    <m/>
    <n v="252"/>
    <n v="2133"/>
    <n v="415"/>
    <n v="2"/>
    <n v="2401"/>
    <n v="401"/>
    <m/>
    <n v="18"/>
    <n v="2"/>
    <n v="2108"/>
    <n v="25"/>
    <n v="55"/>
    <n v="77"/>
    <n v="413"/>
    <n v="103"/>
    <n v="1"/>
    <m/>
    <n v="147"/>
    <n v="29"/>
    <n v="1"/>
    <n v="61"/>
    <n v="269"/>
    <n v="67"/>
    <n v="13"/>
    <n v="11"/>
    <n v="20"/>
    <n v="1804"/>
    <n v="374"/>
    <m/>
    <n v="4"/>
    <m/>
    <n v="2"/>
    <m/>
    <m/>
    <n v="1005"/>
    <n v="1180"/>
    <m/>
    <n v="494"/>
    <n v="26"/>
    <n v="22"/>
    <n v="73"/>
    <n v="2"/>
    <m/>
    <m/>
    <n v="2"/>
    <n v="19"/>
    <n v="50"/>
    <n v="289"/>
    <n v="357"/>
    <n v="2"/>
    <n v="95"/>
    <n v="1"/>
    <n v="120"/>
    <n v="208"/>
    <n v="210"/>
    <n v="39"/>
    <n v="130"/>
    <n v="53"/>
    <n v="8"/>
    <n v="260"/>
    <n v="69"/>
    <n v="41"/>
    <n v="431"/>
    <n v="416"/>
    <n v="2"/>
    <n v="65"/>
    <n v="483"/>
    <n v="253"/>
    <m/>
    <n v="18"/>
    <n v="69"/>
    <n v="4"/>
    <n v="210"/>
    <n v="15"/>
    <n v="1116"/>
    <n v="26"/>
    <n v="77"/>
    <n v="11"/>
    <n v="29"/>
    <m/>
    <m/>
    <n v="11"/>
    <n v="10"/>
    <n v="3"/>
    <n v="402"/>
    <m/>
    <m/>
    <m/>
    <n v="99"/>
    <n v="139"/>
    <n v="14"/>
    <n v="2"/>
    <n v="3"/>
    <n v="1"/>
    <n v="10"/>
    <m/>
    <m/>
    <n v="2164"/>
    <n v="19"/>
    <n v="337"/>
    <n v="13"/>
    <n v="1"/>
    <m/>
    <n v="11369"/>
  </r>
  <r>
    <n v="106491064"/>
    <x v="413"/>
    <x v="46"/>
    <s v="1165 MONTGOMERY DRIVE"/>
    <s v="SANTA ROSA"/>
    <s v="95405"/>
    <x v="1"/>
    <x v="4"/>
    <s v="District 2"/>
    <s v="District 10"/>
    <s v="SANTA ROSA"/>
    <s v="Urban"/>
    <s v="NA"/>
    <x v="413"/>
    <n v="12026"/>
    <m/>
    <n v="219"/>
    <m/>
    <m/>
    <m/>
    <n v="6089"/>
    <n v="6153"/>
    <m/>
    <n v="3"/>
    <n v="207"/>
    <n v="777"/>
    <n v="954"/>
    <n v="905"/>
    <n v="1703"/>
    <n v="2351"/>
    <n v="2030"/>
    <n v="2319"/>
    <n v="1"/>
    <n v="797"/>
    <n v="201"/>
    <n v="273"/>
    <n v="268"/>
    <n v="1528"/>
    <n v="55"/>
    <n v="46"/>
    <n v="134"/>
    <n v="9941"/>
    <n v="4425"/>
    <n v="7820"/>
    <m/>
    <n v="1628"/>
    <n v="9993"/>
    <n v="618"/>
    <n v="6"/>
    <n v="11166"/>
    <n v="1079"/>
    <m/>
    <n v="444"/>
    <n v="14"/>
    <n v="9236"/>
    <n v="119"/>
    <n v="147"/>
    <n v="171"/>
    <n v="617"/>
    <n v="1484"/>
    <n v="13"/>
    <m/>
    <n v="510"/>
    <n v="248"/>
    <n v="18"/>
    <n v="416"/>
    <n v="1574"/>
    <n v="260"/>
    <n v="46"/>
    <n v="221"/>
    <n v="70"/>
    <n v="7016"/>
    <n v="1801"/>
    <m/>
    <n v="46"/>
    <m/>
    <n v="19"/>
    <m/>
    <m/>
    <n v="3639"/>
    <n v="6006"/>
    <m/>
    <n v="2240"/>
    <n v="71"/>
    <n v="114"/>
    <n v="172"/>
    <n v="3"/>
    <m/>
    <m/>
    <n v="16"/>
    <n v="123"/>
    <n v="369"/>
    <n v="1992"/>
    <n v="1199"/>
    <n v="17"/>
    <n v="310"/>
    <n v="5"/>
    <n v="452"/>
    <n v="962"/>
    <n v="2220"/>
    <n v="175"/>
    <n v="1111"/>
    <n v="281"/>
    <n v="154"/>
    <n v="1002"/>
    <n v="293"/>
    <n v="196"/>
    <n v="668"/>
    <n v="612"/>
    <n v="88"/>
    <n v="659"/>
    <n v="1884"/>
    <n v="944"/>
    <n v="10"/>
    <n v="35"/>
    <n v="411"/>
    <n v="56"/>
    <n v="1765"/>
    <n v="221"/>
    <n v="4242"/>
    <n v="241"/>
    <n v="547"/>
    <n v="129"/>
    <n v="287"/>
    <n v="8"/>
    <n v="5"/>
    <n v="83"/>
    <n v="67"/>
    <n v="69"/>
    <n v="580"/>
    <n v="1"/>
    <n v="1"/>
    <m/>
    <n v="732"/>
    <n v="1083"/>
    <n v="549"/>
    <n v="91"/>
    <n v="25"/>
    <n v="1"/>
    <n v="67"/>
    <n v="21"/>
    <n v="12"/>
    <n v="7816"/>
    <n v="79"/>
    <n v="1673"/>
    <n v="90"/>
    <n v="6"/>
    <m/>
    <n v="66136"/>
  </r>
  <r>
    <n v="106491076"/>
    <x v="414"/>
    <x v="46"/>
    <s v="347 ANDRIEUX STREET"/>
    <s v="SONOMA"/>
    <s v="95476"/>
    <x v="3"/>
    <x v="3"/>
    <s v="District 3"/>
    <s v="District 10"/>
    <s v="BOYES HOT SPRINGS/GLEN ELLEN/KENWOOD/SONOMA/VINEBURG"/>
    <s v="Urban"/>
    <s v="NA"/>
    <x v="414"/>
    <n v="1354"/>
    <n v="343"/>
    <m/>
    <m/>
    <m/>
    <m/>
    <n v="1069"/>
    <n v="628"/>
    <m/>
    <m/>
    <n v="19"/>
    <n v="98"/>
    <n v="128"/>
    <n v="87"/>
    <n v="117"/>
    <n v="268"/>
    <n v="273"/>
    <n v="549"/>
    <m/>
    <n v="158"/>
    <m/>
    <n v="4"/>
    <n v="18"/>
    <n v="313"/>
    <n v="17"/>
    <n v="6"/>
    <n v="21"/>
    <n v="1318"/>
    <n v="906"/>
    <n v="791"/>
    <m/>
    <n v="634"/>
    <n v="906"/>
    <n v="157"/>
    <m/>
    <n v="1439"/>
    <n v="258"/>
    <m/>
    <n v="314"/>
    <n v="1"/>
    <n v="1044"/>
    <m/>
    <n v="91"/>
    <n v="61"/>
    <n v="157"/>
    <m/>
    <n v="29"/>
    <m/>
    <n v="93"/>
    <n v="11"/>
    <m/>
    <n v="68"/>
    <n v="324"/>
    <n v="34"/>
    <n v="2"/>
    <n v="4"/>
    <n v="24"/>
    <n v="757"/>
    <n v="352"/>
    <m/>
    <n v="1"/>
    <m/>
    <n v="27"/>
    <m/>
    <m/>
    <n v="359"/>
    <n v="859"/>
    <m/>
    <n v="397"/>
    <n v="44"/>
    <n v="15"/>
    <n v="23"/>
    <m/>
    <m/>
    <m/>
    <m/>
    <n v="3"/>
    <n v="43"/>
    <n v="139"/>
    <n v="132"/>
    <n v="1"/>
    <n v="77"/>
    <n v="1"/>
    <n v="64"/>
    <n v="252"/>
    <n v="196"/>
    <n v="20"/>
    <n v="144"/>
    <n v="30"/>
    <n v="71"/>
    <n v="152"/>
    <n v="24"/>
    <n v="22"/>
    <n v="168"/>
    <n v="157"/>
    <n v="1"/>
    <n v="34"/>
    <n v="66"/>
    <n v="140"/>
    <n v="1"/>
    <n v="20"/>
    <n v="29"/>
    <n v="1"/>
    <n v="213"/>
    <n v="9"/>
    <n v="865"/>
    <n v="12"/>
    <n v="21"/>
    <n v="1"/>
    <n v="10"/>
    <m/>
    <n v="1"/>
    <n v="104"/>
    <n v="14"/>
    <m/>
    <n v="156"/>
    <m/>
    <m/>
    <m/>
    <n v="23"/>
    <n v="160"/>
    <n v="4"/>
    <n v="2"/>
    <m/>
    <n v="1"/>
    <n v="7"/>
    <n v="2"/>
    <n v="6"/>
    <n v="1404"/>
    <n v="14"/>
    <n v="67"/>
    <n v="7"/>
    <m/>
    <m/>
    <n v="13082"/>
  </r>
  <r>
    <n v="106491338"/>
    <x v="415"/>
    <x v="46"/>
    <s v="501 PETALUMA AVENUE"/>
    <s v="SEBASTOPOL"/>
    <s v="95472"/>
    <x v="3"/>
    <x v="5"/>
    <s v="District 2"/>
    <s v="District 10"/>
    <s v="BODEGA/SEBASTOPOL"/>
    <s v="Rural"/>
    <s v="Small/Rural"/>
    <x v="415"/>
    <n v="997"/>
    <m/>
    <m/>
    <m/>
    <m/>
    <m/>
    <n v="563"/>
    <n v="434"/>
    <m/>
    <m/>
    <n v="5"/>
    <n v="18"/>
    <n v="43"/>
    <n v="66"/>
    <n v="120"/>
    <n v="194"/>
    <n v="231"/>
    <n v="319"/>
    <m/>
    <m/>
    <n v="1"/>
    <n v="14"/>
    <n v="1"/>
    <n v="28"/>
    <m/>
    <n v="265"/>
    <n v="76"/>
    <n v="613"/>
    <n v="97"/>
    <n v="361"/>
    <n v="539"/>
    <n v="97"/>
    <n v="361"/>
    <m/>
    <n v="539"/>
    <n v="117"/>
    <n v="341"/>
    <n v="539"/>
    <n v="72"/>
    <m/>
    <n v="361"/>
    <m/>
    <m/>
    <m/>
    <m/>
    <n v="25"/>
    <m/>
    <n v="539"/>
    <n v="30"/>
    <n v="12"/>
    <n v="5"/>
    <n v="24"/>
    <n v="16"/>
    <n v="4"/>
    <n v="3"/>
    <n v="2"/>
    <n v="12"/>
    <n v="732"/>
    <n v="147"/>
    <m/>
    <n v="9"/>
    <n v="1"/>
    <m/>
    <m/>
    <m/>
    <n v="78"/>
    <n v="631"/>
    <m/>
    <n v="115"/>
    <n v="27"/>
    <n v="2"/>
    <m/>
    <m/>
    <m/>
    <n v="144"/>
    <n v="1"/>
    <n v="15"/>
    <n v="13"/>
    <n v="102"/>
    <n v="125"/>
    <n v="3"/>
    <n v="51"/>
    <n v="2"/>
    <n v="54"/>
    <n v="59"/>
    <n v="77"/>
    <n v="14"/>
    <n v="110"/>
    <n v="31"/>
    <n v="5"/>
    <n v="122"/>
    <n v="59"/>
    <n v="154"/>
    <m/>
    <m/>
    <m/>
    <n v="2"/>
    <n v="23"/>
    <n v="59"/>
    <m/>
    <m/>
    <n v="19"/>
    <m/>
    <n v="128"/>
    <m/>
    <n v="717"/>
    <n v="12"/>
    <n v="19"/>
    <n v="7"/>
    <n v="5"/>
    <m/>
    <n v="1"/>
    <m/>
    <n v="4"/>
    <n v="1"/>
    <m/>
    <m/>
    <m/>
    <m/>
    <n v="1"/>
    <n v="61"/>
    <n v="4"/>
    <m/>
    <n v="1"/>
    <m/>
    <m/>
    <m/>
    <m/>
    <n v="915"/>
    <n v="5"/>
    <n v="4"/>
    <n v="6"/>
    <m/>
    <m/>
    <n v="4203"/>
  </r>
  <r>
    <n v="106494019"/>
    <x v="416"/>
    <x v="46"/>
    <s v="401 BICENTENNIAL WAY"/>
    <s v="SANTA ROSA"/>
    <s v="95403"/>
    <x v="1"/>
    <x v="2"/>
    <s v="District 2"/>
    <s v="District 2"/>
    <s v="SANTA ROSA"/>
    <s v="Urban"/>
    <s v="Teaching"/>
    <x v="416"/>
    <n v="11510"/>
    <m/>
    <m/>
    <m/>
    <m/>
    <m/>
    <n v="6983"/>
    <n v="4527"/>
    <m/>
    <m/>
    <n v="160"/>
    <n v="1003"/>
    <n v="1533"/>
    <n v="506"/>
    <n v="1030"/>
    <n v="1645"/>
    <n v="1641"/>
    <n v="1708"/>
    <n v="3"/>
    <n v="2196"/>
    <n v="85"/>
    <n v="438"/>
    <n v="226"/>
    <n v="2113"/>
    <n v="91"/>
    <n v="73"/>
    <n v="105"/>
    <n v="8464"/>
    <n v="6189"/>
    <n v="5321"/>
    <m/>
    <n v="1682"/>
    <n v="7756"/>
    <n v="2072"/>
    <m/>
    <n v="10239"/>
    <n v="1271"/>
    <m/>
    <n v="274"/>
    <n v="1"/>
    <n v="8585"/>
    <n v="14"/>
    <n v="168"/>
    <n v="178"/>
    <n v="2066"/>
    <n v="222"/>
    <n v="2"/>
    <m/>
    <n v="301"/>
    <n v="43"/>
    <n v="3"/>
    <n v="182"/>
    <n v="1392"/>
    <n v="258"/>
    <n v="27"/>
    <n v="21"/>
    <n v="56"/>
    <n v="8507"/>
    <n v="701"/>
    <n v="1"/>
    <n v="16"/>
    <m/>
    <n v="2"/>
    <m/>
    <m/>
    <n v="909"/>
    <n v="4441"/>
    <m/>
    <n v="6045"/>
    <n v="82"/>
    <n v="28"/>
    <n v="5"/>
    <m/>
    <m/>
    <m/>
    <n v="10"/>
    <n v="94"/>
    <n v="200"/>
    <n v="952"/>
    <n v="1256"/>
    <n v="2"/>
    <n v="212"/>
    <n v="4"/>
    <n v="320"/>
    <n v="1257"/>
    <n v="701"/>
    <n v="89"/>
    <n v="1003"/>
    <n v="104"/>
    <n v="61"/>
    <n v="555"/>
    <n v="172"/>
    <n v="203"/>
    <n v="2166"/>
    <n v="2069"/>
    <n v="80"/>
    <n v="55"/>
    <n v="2255"/>
    <n v="1016"/>
    <n v="3"/>
    <n v="37"/>
    <n v="284"/>
    <n v="26"/>
    <n v="1324"/>
    <n v="62"/>
    <n v="2808"/>
    <n v="93"/>
    <n v="180"/>
    <n v="200"/>
    <n v="248"/>
    <n v="1"/>
    <n v="5"/>
    <n v="329"/>
    <n v="533"/>
    <n v="29"/>
    <n v="2010"/>
    <m/>
    <n v="12"/>
    <m/>
    <n v="307"/>
    <n v="448"/>
    <n v="60"/>
    <n v="14"/>
    <n v="6"/>
    <n v="1"/>
    <n v="21"/>
    <n v="8"/>
    <n v="12"/>
    <n v="10020"/>
    <n v="113"/>
    <n v="463"/>
    <n v="36"/>
    <n v="1"/>
    <m/>
    <n v="37385"/>
  </r>
  <r>
    <n v="106494048"/>
    <x v="417"/>
    <x v="46"/>
    <s v="1287 FULTON ROAD"/>
    <s v="SANTA ROSA"/>
    <s v="95401"/>
    <x v="4"/>
    <x v="3"/>
    <s v="District 2"/>
    <s v="District 10"/>
    <s v="SANTA ROSA"/>
    <s v="Urban"/>
    <s v="NA"/>
    <x v="417"/>
    <m/>
    <m/>
    <m/>
    <m/>
    <n v="2167"/>
    <m/>
    <n v="1188"/>
    <n v="979"/>
    <m/>
    <m/>
    <n v="724"/>
    <n v="423"/>
    <n v="290"/>
    <n v="259"/>
    <n v="279"/>
    <n v="148"/>
    <n v="40"/>
    <n v="4"/>
    <m/>
    <m/>
    <m/>
    <n v="98"/>
    <n v="131"/>
    <n v="374"/>
    <n v="47"/>
    <n v="155"/>
    <n v="96"/>
    <n v="1266"/>
    <n v="2167"/>
    <m/>
    <m/>
    <n v="108"/>
    <n v="2055"/>
    <m/>
    <n v="4"/>
    <n v="2167"/>
    <m/>
    <m/>
    <n v="135"/>
    <m/>
    <n v="510"/>
    <n v="90"/>
    <n v="8"/>
    <n v="1"/>
    <m/>
    <n v="1417"/>
    <n v="6"/>
    <m/>
    <n v="3"/>
    <n v="80"/>
    <m/>
    <n v="1"/>
    <m/>
    <m/>
    <n v="3"/>
    <n v="1"/>
    <n v="46"/>
    <n v="2020"/>
    <n v="1"/>
    <m/>
    <n v="2"/>
    <m/>
    <n v="10"/>
    <m/>
    <m/>
    <n v="549"/>
    <n v="712"/>
    <m/>
    <n v="717"/>
    <n v="4"/>
    <n v="3"/>
    <n v="5"/>
    <n v="1"/>
    <n v="176"/>
    <m/>
    <m/>
    <m/>
    <m/>
    <m/>
    <n v="1"/>
    <m/>
    <m/>
    <m/>
    <m/>
    <m/>
    <m/>
    <n v="2159"/>
    <m/>
    <n v="3"/>
    <n v="1"/>
    <m/>
    <m/>
    <n v="3"/>
    <m/>
    <m/>
    <m/>
    <m/>
    <n v="60"/>
    <m/>
    <m/>
    <m/>
    <m/>
    <m/>
    <m/>
    <m/>
    <n v="2107"/>
    <m/>
    <m/>
    <m/>
    <m/>
    <m/>
    <m/>
    <m/>
    <m/>
    <m/>
    <m/>
    <m/>
    <m/>
    <m/>
    <m/>
    <m/>
    <m/>
    <m/>
    <m/>
    <m/>
    <m/>
    <m/>
    <m/>
    <n v="2167"/>
    <m/>
    <m/>
    <m/>
    <m/>
    <m/>
    <n v="21210"/>
  </r>
  <r>
    <n v="106494106"/>
    <x v="418"/>
    <x v="46"/>
    <s v="30 MARK WEST SPRINGS RD."/>
    <s v="SANTA ROSA"/>
    <s v="95403"/>
    <x v="1"/>
    <x v="3"/>
    <s v="District 2"/>
    <s v="District 2"/>
    <s v="SANTA ROSA"/>
    <s v="Urban"/>
    <s v="NA"/>
    <x v="418"/>
    <n v="7922"/>
    <m/>
    <m/>
    <m/>
    <m/>
    <m/>
    <n v="4922"/>
    <n v="3000"/>
    <m/>
    <m/>
    <n v="109"/>
    <n v="964"/>
    <n v="1130"/>
    <n v="460"/>
    <n v="746"/>
    <n v="1089"/>
    <n v="878"/>
    <n v="719"/>
    <m/>
    <n v="1827"/>
    <m/>
    <n v="205"/>
    <n v="108"/>
    <n v="2270"/>
    <n v="125"/>
    <n v="125"/>
    <n v="397"/>
    <n v="4692"/>
    <n v="5013"/>
    <n v="2909"/>
    <m/>
    <n v="1955"/>
    <n v="4198"/>
    <n v="1761"/>
    <n v="8"/>
    <n v="7557"/>
    <n v="365"/>
    <m/>
    <n v="195"/>
    <n v="9"/>
    <n v="5700"/>
    <n v="13"/>
    <n v="52"/>
    <n v="40"/>
    <n v="1747"/>
    <n v="133"/>
    <n v="33"/>
    <m/>
    <n v="147"/>
    <n v="57"/>
    <m/>
    <n v="106"/>
    <n v="994"/>
    <n v="105"/>
    <n v="27"/>
    <n v="11"/>
    <n v="7"/>
    <n v="5933"/>
    <n v="525"/>
    <n v="2"/>
    <n v="6"/>
    <m/>
    <n v="2"/>
    <m/>
    <m/>
    <n v="3078"/>
    <n v="2061"/>
    <n v="63"/>
    <n v="2303"/>
    <n v="170"/>
    <n v="50"/>
    <n v="181"/>
    <n v="16"/>
    <m/>
    <m/>
    <n v="6"/>
    <n v="34"/>
    <n v="186"/>
    <n v="700"/>
    <n v="724"/>
    <n v="5"/>
    <n v="268"/>
    <n v="4"/>
    <n v="139"/>
    <n v="509"/>
    <n v="392"/>
    <n v="46"/>
    <n v="703"/>
    <n v="92"/>
    <n v="18"/>
    <n v="240"/>
    <n v="78"/>
    <n v="104"/>
    <n v="1849"/>
    <n v="1756"/>
    <n v="69"/>
    <n v="357"/>
    <n v="351"/>
    <n v="743"/>
    <m/>
    <n v="49"/>
    <n v="186"/>
    <n v="18"/>
    <n v="844"/>
    <n v="57"/>
    <n v="2957"/>
    <n v="65"/>
    <n v="152"/>
    <n v="49"/>
    <n v="67"/>
    <n v="10"/>
    <m/>
    <n v="38"/>
    <n v="214"/>
    <n v="51"/>
    <n v="1712"/>
    <m/>
    <n v="1"/>
    <n v="1"/>
    <n v="276"/>
    <n v="242"/>
    <n v="19"/>
    <n v="5"/>
    <n v="1"/>
    <n v="1"/>
    <n v="19"/>
    <n v="2"/>
    <n v="6"/>
    <n v="7063"/>
    <n v="34"/>
    <n v="230"/>
    <n v="20"/>
    <n v="4"/>
    <m/>
    <n v="31266"/>
  </r>
  <r>
    <n v="106500852"/>
    <x v="419"/>
    <x v="47"/>
    <s v="1441 FLORIDA AVENUE"/>
    <s v="MODESTO"/>
    <s v="95350"/>
    <x v="2"/>
    <x v="1"/>
    <s v="District 5"/>
    <s v="District 21"/>
    <s v="MODESTO WEST"/>
    <s v="Urban"/>
    <s v="NA"/>
    <x v="419"/>
    <n v="25852"/>
    <m/>
    <n v="1"/>
    <n v="22"/>
    <n v="3311"/>
    <m/>
    <n v="15877"/>
    <n v="13309"/>
    <m/>
    <m/>
    <n v="738"/>
    <n v="3859"/>
    <n v="3691"/>
    <n v="2737"/>
    <n v="4234"/>
    <n v="4283"/>
    <n v="2807"/>
    <n v="2234"/>
    <m/>
    <n v="4231"/>
    <n v="372"/>
    <n v="793"/>
    <n v="1165"/>
    <n v="10001"/>
    <n v="47"/>
    <n v="1737"/>
    <n v="529"/>
    <n v="14914"/>
    <n v="15036"/>
    <n v="14150"/>
    <m/>
    <n v="1497"/>
    <n v="23832"/>
    <n v="3857"/>
    <m/>
    <n v="27993"/>
    <n v="1174"/>
    <n v="19"/>
    <n v="1688"/>
    <n v="10"/>
    <n v="21231"/>
    <n v="100"/>
    <n v="63"/>
    <n v="405"/>
    <n v="3831"/>
    <n v="1756"/>
    <n v="102"/>
    <m/>
    <n v="495"/>
    <n v="447"/>
    <n v="53"/>
    <n v="561"/>
    <n v="1342"/>
    <n v="370"/>
    <n v="165"/>
    <n v="232"/>
    <n v="146"/>
    <n v="23018"/>
    <n v="2261"/>
    <m/>
    <n v="17"/>
    <m/>
    <n v="78"/>
    <n v="1"/>
    <m/>
    <n v="15004"/>
    <n v="7292"/>
    <n v="70"/>
    <n v="5829"/>
    <n v="200"/>
    <n v="104"/>
    <n v="592"/>
    <m/>
    <n v="95"/>
    <m/>
    <n v="14"/>
    <n v="185"/>
    <n v="663"/>
    <n v="3015"/>
    <n v="2207"/>
    <n v="21"/>
    <n v="980"/>
    <n v="12"/>
    <n v="1241"/>
    <n v="1464"/>
    <n v="2569"/>
    <n v="3469"/>
    <n v="1262"/>
    <n v="514"/>
    <n v="83"/>
    <n v="1894"/>
    <n v="583"/>
    <n v="869"/>
    <n v="4115"/>
    <n v="3835"/>
    <n v="191"/>
    <n v="999"/>
    <n v="2428"/>
    <n v="1656"/>
    <n v="10"/>
    <n v="201"/>
    <n v="724"/>
    <n v="52"/>
    <n v="2020"/>
    <n v="376"/>
    <n v="14476"/>
    <n v="417"/>
    <n v="547"/>
    <n v="418"/>
    <n v="668"/>
    <n v="50"/>
    <n v="4"/>
    <n v="241"/>
    <n v="84"/>
    <n v="50"/>
    <n v="3764"/>
    <m/>
    <n v="1"/>
    <m/>
    <n v="900"/>
    <n v="949"/>
    <n v="470"/>
    <n v="193"/>
    <n v="44"/>
    <n v="5"/>
    <n v="108"/>
    <n v="21"/>
    <n v="15"/>
    <n v="24795"/>
    <n v="105"/>
    <n v="1431"/>
    <n v="140"/>
    <n v="8"/>
    <n v="2"/>
    <n v="137002"/>
  </r>
  <r>
    <n v="106500867"/>
    <x v="420"/>
    <x v="47"/>
    <s v="825 DELBON AVENUE"/>
    <s v="TURLOCK"/>
    <s v="95382"/>
    <x v="2"/>
    <x v="4"/>
    <s v="District 8"/>
    <s v="District 12"/>
    <s v="DENAIR/TURLOCK"/>
    <s v="Urban"/>
    <s v="NA"/>
    <x v="420"/>
    <n v="9828"/>
    <m/>
    <m/>
    <m/>
    <m/>
    <m/>
    <n v="5832"/>
    <n v="3995"/>
    <n v="1"/>
    <m/>
    <n v="218"/>
    <n v="1112"/>
    <n v="948"/>
    <n v="693"/>
    <n v="1175"/>
    <n v="1377"/>
    <n v="1393"/>
    <n v="1433"/>
    <m/>
    <n v="1414"/>
    <n v="65"/>
    <n v="111"/>
    <n v="238"/>
    <n v="3836"/>
    <n v="6"/>
    <n v="1115"/>
    <n v="22"/>
    <n v="4500"/>
    <n v="3656"/>
    <n v="6172"/>
    <m/>
    <n v="857"/>
    <n v="7586"/>
    <n v="1379"/>
    <n v="6"/>
    <n v="9540"/>
    <n v="288"/>
    <m/>
    <n v="86"/>
    <n v="5"/>
    <n v="8119"/>
    <m/>
    <n v="77"/>
    <n v="155"/>
    <n v="1376"/>
    <n v="2"/>
    <n v="6"/>
    <n v="2"/>
    <n v="3"/>
    <n v="1124"/>
    <n v="322"/>
    <n v="189"/>
    <n v="894"/>
    <n v="126"/>
    <m/>
    <m/>
    <n v="26"/>
    <n v="7128"/>
    <n v="9"/>
    <m/>
    <n v="2"/>
    <m/>
    <n v="5"/>
    <m/>
    <m/>
    <n v="4277"/>
    <n v="3693"/>
    <m/>
    <n v="1699"/>
    <n v="82"/>
    <n v="23"/>
    <n v="49"/>
    <n v="3"/>
    <m/>
    <n v="2"/>
    <n v="2"/>
    <n v="89"/>
    <n v="206"/>
    <n v="1592"/>
    <n v="996"/>
    <n v="8"/>
    <n v="355"/>
    <n v="2"/>
    <n v="392"/>
    <n v="723"/>
    <n v="317"/>
    <n v="80"/>
    <n v="268"/>
    <n v="131"/>
    <n v="22"/>
    <n v="835"/>
    <n v="199"/>
    <n v="698"/>
    <n v="1518"/>
    <n v="1380"/>
    <n v="15"/>
    <n v="561"/>
    <n v="1047"/>
    <n v="848"/>
    <n v="1"/>
    <n v="77"/>
    <n v="262"/>
    <n v="19"/>
    <n v="296"/>
    <n v="65"/>
    <n v="4619"/>
    <n v="64"/>
    <n v="251"/>
    <n v="12"/>
    <n v="119"/>
    <n v="4"/>
    <m/>
    <n v="160"/>
    <m/>
    <n v="7"/>
    <n v="1415"/>
    <n v="1"/>
    <m/>
    <m/>
    <n v="307"/>
    <n v="250"/>
    <n v="18"/>
    <n v="13"/>
    <m/>
    <n v="1"/>
    <m/>
    <n v="1"/>
    <n v="14"/>
    <n v="8738"/>
    <n v="41"/>
    <n v="432"/>
    <n v="12"/>
    <n v="1"/>
    <m/>
    <n v="38100"/>
  </r>
  <r>
    <n v="106500939"/>
    <x v="421"/>
    <x v="47"/>
    <s v="1700 COFFEE ROAD"/>
    <s v="MODESTO"/>
    <s v="95355"/>
    <x v="1"/>
    <x v="1"/>
    <s v="District 5"/>
    <s v="District 12"/>
    <s v="MODESTO EAST"/>
    <s v="Urban"/>
    <s v="NA"/>
    <x v="421"/>
    <n v="18990"/>
    <m/>
    <m/>
    <m/>
    <m/>
    <m/>
    <n v="10898"/>
    <n v="8092"/>
    <m/>
    <m/>
    <n v="335"/>
    <n v="1841"/>
    <n v="2003"/>
    <n v="1425"/>
    <n v="2305"/>
    <n v="2840"/>
    <n v="2999"/>
    <n v="3015"/>
    <m/>
    <n v="2123"/>
    <n v="104"/>
    <n v="699"/>
    <n v="699"/>
    <n v="4987"/>
    <n v="76"/>
    <n v="427"/>
    <n v="108"/>
    <n v="11994"/>
    <n v="7021"/>
    <n v="11969"/>
    <m/>
    <n v="3039"/>
    <n v="13899"/>
    <n v="2044"/>
    <n v="8"/>
    <n v="18004"/>
    <n v="986"/>
    <m/>
    <n v="610"/>
    <n v="28"/>
    <n v="15265"/>
    <n v="72"/>
    <n v="179"/>
    <n v="412"/>
    <n v="2042"/>
    <n v="379"/>
    <n v="3"/>
    <m/>
    <n v="375"/>
    <n v="233"/>
    <n v="3"/>
    <n v="462"/>
    <n v="2970"/>
    <n v="416"/>
    <n v="33"/>
    <n v="166"/>
    <n v="31"/>
    <n v="12323"/>
    <n v="1965"/>
    <n v="4"/>
    <n v="8"/>
    <m/>
    <n v="1"/>
    <m/>
    <m/>
    <n v="4613"/>
    <n v="8552"/>
    <n v="172"/>
    <n v="5038"/>
    <n v="308"/>
    <n v="39"/>
    <n v="253"/>
    <n v="15"/>
    <m/>
    <m/>
    <n v="7"/>
    <n v="154"/>
    <n v="441"/>
    <n v="2780"/>
    <n v="2292"/>
    <n v="11"/>
    <n v="1064"/>
    <n v="3"/>
    <n v="842"/>
    <n v="2025"/>
    <n v="1881"/>
    <n v="50"/>
    <n v="730"/>
    <n v="458"/>
    <n v="63"/>
    <n v="1177"/>
    <n v="291"/>
    <n v="492"/>
    <n v="2143"/>
    <n v="2043"/>
    <n v="43"/>
    <n v="1111"/>
    <n v="1385"/>
    <n v="2454"/>
    <n v="7"/>
    <n v="136"/>
    <n v="614"/>
    <n v="45"/>
    <n v="1253"/>
    <n v="238"/>
    <n v="7799"/>
    <n v="346"/>
    <n v="514"/>
    <n v="308"/>
    <n v="547"/>
    <n v="20"/>
    <n v="7"/>
    <n v="98"/>
    <n v="34"/>
    <n v="34"/>
    <n v="2035"/>
    <n v="4"/>
    <n v="1"/>
    <m/>
    <n v="942"/>
    <n v="909"/>
    <n v="414"/>
    <n v="109"/>
    <n v="10"/>
    <n v="1"/>
    <n v="38"/>
    <n v="6"/>
    <n v="13"/>
    <n v="15685"/>
    <n v="116"/>
    <n v="650"/>
    <n v="82"/>
    <n v="14"/>
    <n v="1"/>
    <n v="85616"/>
  </r>
  <r>
    <n v="106500954"/>
    <x v="422"/>
    <x v="47"/>
    <s v="730 17TH STREET"/>
    <s v="MODESTO"/>
    <s v="95354"/>
    <x v="4"/>
    <x v="0"/>
    <s v="District 5"/>
    <s v="District 21"/>
    <s v="CERES/MODESTO SOUTH CENTRAL"/>
    <s v="Urban"/>
    <s v="NA"/>
    <x v="422"/>
    <n v="879"/>
    <n v="2"/>
    <m/>
    <m/>
    <m/>
    <m/>
    <n v="350"/>
    <n v="531"/>
    <m/>
    <m/>
    <n v="3"/>
    <n v="31"/>
    <n v="66"/>
    <n v="117"/>
    <n v="223"/>
    <n v="215"/>
    <n v="150"/>
    <n v="76"/>
    <m/>
    <m/>
    <m/>
    <n v="23"/>
    <n v="69"/>
    <n v="221"/>
    <n v="2"/>
    <n v="25"/>
    <n v="1"/>
    <n v="540"/>
    <n v="881"/>
    <m/>
    <m/>
    <n v="881"/>
    <m/>
    <m/>
    <m/>
    <n v="309"/>
    <n v="572"/>
    <m/>
    <n v="877"/>
    <m/>
    <n v="2"/>
    <n v="2"/>
    <m/>
    <m/>
    <m/>
    <m/>
    <m/>
    <m/>
    <n v="128"/>
    <n v="46"/>
    <m/>
    <n v="61"/>
    <n v="208"/>
    <n v="7"/>
    <m/>
    <m/>
    <n v="10"/>
    <n v="139"/>
    <n v="279"/>
    <m/>
    <n v="1"/>
    <m/>
    <n v="2"/>
    <m/>
    <m/>
    <n v="402"/>
    <n v="394"/>
    <m/>
    <n v="83"/>
    <m/>
    <m/>
    <n v="2"/>
    <m/>
    <m/>
    <m/>
    <m/>
    <n v="1"/>
    <n v="20"/>
    <n v="108"/>
    <n v="39"/>
    <m/>
    <n v="32"/>
    <m/>
    <n v="21"/>
    <n v="46"/>
    <n v="96"/>
    <m/>
    <n v="70"/>
    <n v="25"/>
    <n v="25"/>
    <n v="284"/>
    <n v="109"/>
    <n v="5"/>
    <m/>
    <m/>
    <m/>
    <n v="2"/>
    <n v="567"/>
    <n v="1"/>
    <m/>
    <m/>
    <n v="4"/>
    <m/>
    <n v="4"/>
    <m/>
    <n v="78"/>
    <m/>
    <n v="11"/>
    <m/>
    <m/>
    <m/>
    <m/>
    <n v="214"/>
    <m/>
    <m/>
    <m/>
    <m/>
    <m/>
    <m/>
    <n v="23"/>
    <n v="26"/>
    <n v="32"/>
    <n v="6"/>
    <n v="1"/>
    <m/>
    <n v="3"/>
    <n v="4"/>
    <n v="2"/>
    <n v="747"/>
    <n v="11"/>
    <n v="17"/>
    <n v="6"/>
    <n v="3"/>
    <m/>
    <n v="28792"/>
  </r>
  <r>
    <n v="106500967"/>
    <x v="423"/>
    <x v="47"/>
    <s v="350 SOUTH OAK STREET"/>
    <s v="OAKDALE"/>
    <s v="95361"/>
    <x v="3"/>
    <x v="5"/>
    <s v="District 8"/>
    <s v="District 12"/>
    <s v="OAKDALE/RIVERBANK"/>
    <s v="Rural"/>
    <s v="Small/Rural"/>
    <x v="423"/>
    <n v="833"/>
    <n v="225"/>
    <m/>
    <m/>
    <m/>
    <m/>
    <n v="582"/>
    <n v="476"/>
    <m/>
    <m/>
    <n v="25"/>
    <n v="48"/>
    <n v="62"/>
    <n v="109"/>
    <n v="121"/>
    <n v="170"/>
    <n v="182"/>
    <n v="320"/>
    <m/>
    <n v="2"/>
    <n v="19"/>
    <n v="3"/>
    <n v="6"/>
    <n v="143"/>
    <m/>
    <n v="7"/>
    <n v="14"/>
    <n v="885"/>
    <n v="283"/>
    <n v="775"/>
    <m/>
    <n v="245"/>
    <n v="813"/>
    <m/>
    <m/>
    <n v="942"/>
    <n v="116"/>
    <m/>
    <n v="209"/>
    <m/>
    <n v="814"/>
    <n v="1"/>
    <n v="2"/>
    <n v="32"/>
    <m/>
    <m/>
    <m/>
    <m/>
    <n v="63"/>
    <n v="32"/>
    <m/>
    <n v="33"/>
    <n v="136"/>
    <n v="11"/>
    <n v="5"/>
    <n v="3"/>
    <m/>
    <n v="657"/>
    <n v="115"/>
    <n v="2"/>
    <n v="1"/>
    <m/>
    <m/>
    <m/>
    <m/>
    <n v="302"/>
    <n v="599"/>
    <n v="13"/>
    <n v="129"/>
    <n v="11"/>
    <m/>
    <m/>
    <m/>
    <m/>
    <n v="4"/>
    <m/>
    <n v="16"/>
    <n v="19"/>
    <n v="119"/>
    <n v="210"/>
    <n v="1"/>
    <n v="65"/>
    <m/>
    <n v="59"/>
    <n v="57"/>
    <n v="102"/>
    <n v="17"/>
    <n v="24"/>
    <n v="47"/>
    <n v="12"/>
    <n v="213"/>
    <n v="57"/>
    <n v="37"/>
    <n v="3"/>
    <m/>
    <m/>
    <n v="9"/>
    <n v="272"/>
    <n v="135"/>
    <n v="1"/>
    <n v="5"/>
    <n v="19"/>
    <m/>
    <n v="15"/>
    <n v="1"/>
    <n v="551"/>
    <n v="6"/>
    <n v="16"/>
    <n v="2"/>
    <n v="10"/>
    <m/>
    <m/>
    <n v="15"/>
    <n v="1"/>
    <m/>
    <m/>
    <m/>
    <m/>
    <m/>
    <n v="7"/>
    <n v="28"/>
    <n v="2"/>
    <m/>
    <m/>
    <m/>
    <m/>
    <m/>
    <m/>
    <n v="956"/>
    <n v="9"/>
    <n v="52"/>
    <n v="4"/>
    <m/>
    <m/>
    <n v="10597"/>
  </r>
  <r>
    <n v="106504038"/>
    <x v="424"/>
    <x v="47"/>
    <s v="1421 OAKDALE ROAD"/>
    <s v="MODESTO"/>
    <s v="95355"/>
    <x v="4"/>
    <x v="5"/>
    <s v="District 5"/>
    <s v="District 21"/>
    <s v="MODESTO EAST"/>
    <s v="Urban"/>
    <s v="NA"/>
    <x v="424"/>
    <n v="504"/>
    <m/>
    <m/>
    <m/>
    <m/>
    <m/>
    <n v="320"/>
    <n v="184"/>
    <m/>
    <m/>
    <n v="1"/>
    <n v="7"/>
    <n v="5"/>
    <n v="37"/>
    <n v="87"/>
    <n v="192"/>
    <n v="130"/>
    <n v="45"/>
    <m/>
    <m/>
    <m/>
    <n v="11"/>
    <n v="9"/>
    <n v="72"/>
    <m/>
    <n v="28"/>
    <n v="1"/>
    <n v="383"/>
    <n v="504"/>
    <m/>
    <m/>
    <n v="504"/>
    <m/>
    <m/>
    <m/>
    <n v="458"/>
    <n v="42"/>
    <n v="4"/>
    <m/>
    <m/>
    <n v="504"/>
    <m/>
    <m/>
    <m/>
    <m/>
    <m/>
    <m/>
    <m/>
    <n v="8"/>
    <m/>
    <m/>
    <m/>
    <n v="210"/>
    <m/>
    <m/>
    <n v="45"/>
    <m/>
    <n v="241"/>
    <m/>
    <m/>
    <m/>
    <m/>
    <m/>
    <m/>
    <m/>
    <m/>
    <n v="271"/>
    <m/>
    <n v="209"/>
    <n v="2"/>
    <n v="22"/>
    <m/>
    <m/>
    <m/>
    <m/>
    <m/>
    <m/>
    <n v="25"/>
    <m/>
    <n v="3"/>
    <m/>
    <m/>
    <m/>
    <n v="43"/>
    <m/>
    <n v="33"/>
    <m/>
    <n v="394"/>
    <m/>
    <n v="1"/>
    <m/>
    <n v="3"/>
    <n v="2"/>
    <m/>
    <m/>
    <m/>
    <m/>
    <n v="1"/>
    <n v="3"/>
    <m/>
    <n v="59"/>
    <n v="3"/>
    <m/>
    <n v="420"/>
    <n v="3"/>
    <n v="1"/>
    <m/>
    <n v="8"/>
    <m/>
    <m/>
    <m/>
    <m/>
    <n v="1"/>
    <n v="5"/>
    <m/>
    <m/>
    <m/>
    <m/>
    <m/>
    <m/>
    <n v="5"/>
    <m/>
    <m/>
    <m/>
    <m/>
    <m/>
    <m/>
    <m/>
    <n v="477"/>
    <n v="10"/>
    <n v="12"/>
    <m/>
    <m/>
    <m/>
    <n v="1037"/>
  </r>
  <r>
    <n v="106504079"/>
    <x v="425"/>
    <x v="47"/>
    <s v="1303 MABLE AVE"/>
    <s v="MODESTO"/>
    <s v="95355"/>
    <x v="4"/>
    <x v="3"/>
    <s v="District 5"/>
    <s v="District 12"/>
    <s v="MODESTO EAST"/>
    <s v="Urban"/>
    <s v="NA"/>
    <x v="425"/>
    <m/>
    <m/>
    <n v="59"/>
    <m/>
    <m/>
    <m/>
    <n v="28"/>
    <n v="31"/>
    <m/>
    <m/>
    <n v="1"/>
    <n v="2"/>
    <n v="3"/>
    <n v="4"/>
    <n v="4"/>
    <n v="12"/>
    <n v="13"/>
    <n v="20"/>
    <m/>
    <m/>
    <m/>
    <n v="3"/>
    <n v="2"/>
    <n v="12"/>
    <m/>
    <n v="3"/>
    <m/>
    <n v="39"/>
    <n v="59"/>
    <m/>
    <m/>
    <n v="59"/>
    <m/>
    <m/>
    <m/>
    <n v="59"/>
    <m/>
    <m/>
    <n v="42"/>
    <m/>
    <n v="14"/>
    <m/>
    <m/>
    <n v="3"/>
    <m/>
    <m/>
    <m/>
    <m/>
    <n v="4"/>
    <n v="1"/>
    <m/>
    <m/>
    <n v="27"/>
    <n v="1"/>
    <m/>
    <m/>
    <m/>
    <n v="24"/>
    <n v="1"/>
    <m/>
    <m/>
    <m/>
    <n v="1"/>
    <m/>
    <m/>
    <n v="5"/>
    <n v="36"/>
    <m/>
    <n v="12"/>
    <n v="6"/>
    <m/>
    <m/>
    <m/>
    <m/>
    <m/>
    <m/>
    <m/>
    <n v="3"/>
    <n v="27"/>
    <m/>
    <m/>
    <n v="1"/>
    <m/>
    <m/>
    <n v="1"/>
    <n v="16"/>
    <m/>
    <n v="3"/>
    <n v="2"/>
    <n v="6"/>
    <m/>
    <m/>
    <m/>
    <m/>
    <m/>
    <m/>
    <m/>
    <m/>
    <m/>
    <m/>
    <m/>
    <m/>
    <m/>
    <m/>
    <m/>
    <n v="59"/>
    <m/>
    <m/>
    <m/>
    <m/>
    <m/>
    <m/>
    <m/>
    <m/>
    <m/>
    <m/>
    <m/>
    <m/>
    <m/>
    <m/>
    <n v="1"/>
    <m/>
    <m/>
    <m/>
    <m/>
    <m/>
    <m/>
    <m/>
    <n v="57"/>
    <n v="1"/>
    <m/>
    <m/>
    <m/>
    <m/>
    <n v="724"/>
  </r>
  <r>
    <n v="106504081"/>
    <x v="426"/>
    <x v="47"/>
    <s v="1904 RICHLAND AVENUE"/>
    <s v="CERES"/>
    <s v="95307"/>
    <x v="2"/>
    <x v="5"/>
    <s v="District 12"/>
    <s v="District 21"/>
    <s v="CERES/MODESTO SOUTH CENTRAL"/>
    <s v="Urban"/>
    <s v="NA"/>
    <x v="426"/>
    <m/>
    <m/>
    <m/>
    <m/>
    <n v="1108"/>
    <m/>
    <n v="433"/>
    <n v="675"/>
    <m/>
    <m/>
    <n v="41"/>
    <n v="364"/>
    <n v="324"/>
    <n v="214"/>
    <n v="144"/>
    <n v="21"/>
    <m/>
    <m/>
    <m/>
    <m/>
    <m/>
    <n v="45"/>
    <n v="84"/>
    <n v="358"/>
    <n v="22"/>
    <n v="31"/>
    <n v="9"/>
    <n v="559"/>
    <n v="1108"/>
    <m/>
    <m/>
    <n v="5"/>
    <n v="1101"/>
    <m/>
    <n v="2"/>
    <n v="1108"/>
    <m/>
    <m/>
    <m/>
    <m/>
    <n v="1089"/>
    <m/>
    <n v="2"/>
    <m/>
    <m/>
    <n v="17"/>
    <m/>
    <m/>
    <m/>
    <m/>
    <n v="3"/>
    <m/>
    <m/>
    <m/>
    <m/>
    <m/>
    <m/>
    <n v="1099"/>
    <m/>
    <m/>
    <m/>
    <n v="6"/>
    <m/>
    <m/>
    <m/>
    <n v="1035"/>
    <n v="17"/>
    <n v="10"/>
    <n v="43"/>
    <n v="3"/>
    <m/>
    <m/>
    <m/>
    <m/>
    <m/>
    <m/>
    <m/>
    <m/>
    <m/>
    <m/>
    <m/>
    <m/>
    <m/>
    <m/>
    <m/>
    <m/>
    <n v="1108"/>
    <m/>
    <m/>
    <m/>
    <m/>
    <m/>
    <m/>
    <m/>
    <m/>
    <m/>
    <m/>
    <m/>
    <m/>
    <m/>
    <m/>
    <m/>
    <m/>
    <m/>
    <m/>
    <n v="1108"/>
    <m/>
    <m/>
    <m/>
    <m/>
    <m/>
    <m/>
    <m/>
    <m/>
    <m/>
    <m/>
    <m/>
    <m/>
    <m/>
    <m/>
    <m/>
    <m/>
    <m/>
    <m/>
    <m/>
    <m/>
    <m/>
    <m/>
    <n v="1108"/>
    <m/>
    <m/>
    <m/>
    <m/>
    <m/>
    <n v="4673"/>
  </r>
  <r>
    <n v="106514001"/>
    <x v="427"/>
    <x v="48"/>
    <s v="1965 LIVE OAK BOULEVARD"/>
    <s v="YUBA CITY"/>
    <s v="95991"/>
    <x v="0"/>
    <x v="5"/>
    <s v="District 4"/>
    <s v="District 3"/>
    <s v="MERIDIAN/ROBBINS/YUBA CITY"/>
    <s v="Rural"/>
    <s v="NA"/>
    <x v="427"/>
    <m/>
    <m/>
    <m/>
    <m/>
    <n v="295"/>
    <m/>
    <n v="156"/>
    <n v="139"/>
    <m/>
    <m/>
    <n v="11"/>
    <n v="79"/>
    <n v="65"/>
    <n v="53"/>
    <n v="58"/>
    <n v="27"/>
    <n v="2"/>
    <m/>
    <m/>
    <m/>
    <m/>
    <n v="26"/>
    <n v="17"/>
    <n v="62"/>
    <n v="5"/>
    <m/>
    <n v="3"/>
    <n v="182"/>
    <n v="295"/>
    <m/>
    <m/>
    <n v="2"/>
    <n v="293"/>
    <m/>
    <m/>
    <n v="295"/>
    <m/>
    <m/>
    <n v="7"/>
    <m/>
    <n v="10"/>
    <n v="1"/>
    <n v="3"/>
    <n v="4"/>
    <m/>
    <n v="270"/>
    <m/>
    <m/>
    <n v="3"/>
    <m/>
    <m/>
    <m/>
    <m/>
    <m/>
    <m/>
    <n v="3"/>
    <n v="11"/>
    <n v="262"/>
    <n v="9"/>
    <m/>
    <n v="2"/>
    <m/>
    <n v="5"/>
    <m/>
    <m/>
    <n v="258"/>
    <m/>
    <n v="2"/>
    <n v="11"/>
    <n v="12"/>
    <m/>
    <n v="12"/>
    <m/>
    <m/>
    <m/>
    <m/>
    <m/>
    <m/>
    <m/>
    <m/>
    <m/>
    <m/>
    <m/>
    <m/>
    <m/>
    <m/>
    <n v="295"/>
    <m/>
    <m/>
    <m/>
    <m/>
    <m/>
    <m/>
    <m/>
    <m/>
    <m/>
    <m/>
    <m/>
    <m/>
    <m/>
    <m/>
    <m/>
    <m/>
    <m/>
    <m/>
    <n v="295"/>
    <m/>
    <m/>
    <m/>
    <m/>
    <m/>
    <m/>
    <m/>
    <m/>
    <m/>
    <m/>
    <m/>
    <m/>
    <m/>
    <m/>
    <m/>
    <m/>
    <m/>
    <m/>
    <m/>
    <m/>
    <m/>
    <m/>
    <n v="295"/>
    <m/>
    <m/>
    <m/>
    <m/>
    <m/>
    <n v="3915"/>
  </r>
  <r>
    <n v="106514030"/>
    <x v="428"/>
    <x v="48"/>
    <s v="455 PLUMAS BOULEVARD"/>
    <s v="YUBA CITY"/>
    <s v="95991"/>
    <x v="4"/>
    <x v="5"/>
    <s v="District 4"/>
    <s v="District 3"/>
    <s v="MERIDIAN/ROBBINS/YUBA CITY"/>
    <s v="Rural"/>
    <s v="NA"/>
    <x v="428"/>
    <n v="491"/>
    <m/>
    <m/>
    <m/>
    <m/>
    <m/>
    <n v="319"/>
    <n v="172"/>
    <m/>
    <m/>
    <n v="1"/>
    <n v="8"/>
    <n v="44"/>
    <n v="71"/>
    <n v="83"/>
    <n v="140"/>
    <n v="119"/>
    <n v="25"/>
    <m/>
    <m/>
    <m/>
    <n v="36"/>
    <n v="9"/>
    <n v="80"/>
    <n v="2"/>
    <n v="13"/>
    <n v="1"/>
    <n v="350"/>
    <n v="491"/>
    <m/>
    <m/>
    <n v="487"/>
    <n v="4"/>
    <m/>
    <m/>
    <n v="483"/>
    <n v="8"/>
    <m/>
    <m/>
    <n v="1"/>
    <n v="489"/>
    <n v="1"/>
    <m/>
    <m/>
    <m/>
    <m/>
    <m/>
    <m/>
    <n v="10"/>
    <n v="1"/>
    <m/>
    <m/>
    <n v="54"/>
    <n v="1"/>
    <m/>
    <m/>
    <m/>
    <n v="382"/>
    <n v="43"/>
    <m/>
    <m/>
    <m/>
    <m/>
    <m/>
    <m/>
    <n v="56"/>
    <n v="259"/>
    <m/>
    <n v="141"/>
    <n v="7"/>
    <n v="10"/>
    <n v="18"/>
    <m/>
    <m/>
    <m/>
    <m/>
    <m/>
    <n v="81"/>
    <m/>
    <n v="51"/>
    <m/>
    <n v="3"/>
    <n v="1"/>
    <n v="35"/>
    <m/>
    <n v="35"/>
    <m/>
    <n v="270"/>
    <n v="2"/>
    <n v="8"/>
    <m/>
    <n v="3"/>
    <n v="1"/>
    <n v="1"/>
    <m/>
    <m/>
    <m/>
    <m/>
    <n v="47"/>
    <n v="1"/>
    <n v="74"/>
    <n v="27"/>
    <n v="2"/>
    <n v="289"/>
    <n v="8"/>
    <n v="6"/>
    <n v="8"/>
    <n v="26"/>
    <n v="1"/>
    <m/>
    <n v="1"/>
    <m/>
    <m/>
    <m/>
    <n v="1"/>
    <m/>
    <m/>
    <m/>
    <m/>
    <n v="57"/>
    <n v="4"/>
    <n v="1"/>
    <m/>
    <m/>
    <m/>
    <n v="2"/>
    <n v="2"/>
    <m/>
    <n v="397"/>
    <n v="17"/>
    <n v="11"/>
    <m/>
    <m/>
    <m/>
    <n v="1171"/>
  </r>
  <r>
    <n v="106514033"/>
    <x v="429"/>
    <x v="48"/>
    <s v="1535 PLUMAS COURT"/>
    <s v="YUBA CITY"/>
    <s v="95993"/>
    <x v="4"/>
    <x v="5"/>
    <s v="District 4"/>
    <s v="District 3"/>
    <s v="MERIDIAN/ROBBINS/YUBA CITY"/>
    <s v="Rural"/>
    <s v="NA"/>
    <x v="429"/>
    <m/>
    <m/>
    <m/>
    <m/>
    <n v="525"/>
    <m/>
    <n v="280"/>
    <n v="245"/>
    <m/>
    <m/>
    <n v="20"/>
    <n v="177"/>
    <n v="150"/>
    <n v="95"/>
    <n v="69"/>
    <n v="13"/>
    <n v="1"/>
    <m/>
    <m/>
    <m/>
    <m/>
    <n v="9"/>
    <n v="20"/>
    <n v="61"/>
    <n v="15"/>
    <n v="4"/>
    <m/>
    <n v="416"/>
    <n v="525"/>
    <m/>
    <m/>
    <m/>
    <n v="525"/>
    <m/>
    <m/>
    <n v="525"/>
    <m/>
    <m/>
    <m/>
    <m/>
    <n v="502"/>
    <n v="1"/>
    <n v="21"/>
    <m/>
    <m/>
    <m/>
    <n v="1"/>
    <m/>
    <n v="15"/>
    <n v="2"/>
    <m/>
    <m/>
    <m/>
    <m/>
    <n v="8"/>
    <n v="46"/>
    <m/>
    <n v="451"/>
    <m/>
    <m/>
    <m/>
    <m/>
    <n v="3"/>
    <m/>
    <m/>
    <m/>
    <m/>
    <m/>
    <m/>
    <m/>
    <m/>
    <n v="525"/>
    <m/>
    <m/>
    <m/>
    <m/>
    <m/>
    <m/>
    <m/>
    <m/>
    <m/>
    <m/>
    <m/>
    <m/>
    <m/>
    <m/>
    <n v="525"/>
    <m/>
    <m/>
    <m/>
    <m/>
    <m/>
    <m/>
    <m/>
    <m/>
    <m/>
    <m/>
    <m/>
    <m/>
    <m/>
    <m/>
    <m/>
    <m/>
    <m/>
    <m/>
    <n v="525"/>
    <m/>
    <m/>
    <m/>
    <m/>
    <m/>
    <m/>
    <m/>
    <m/>
    <m/>
    <m/>
    <m/>
    <m/>
    <m/>
    <m/>
    <m/>
    <m/>
    <m/>
    <m/>
    <m/>
    <m/>
    <m/>
    <m/>
    <n v="525"/>
    <m/>
    <m/>
    <m/>
    <m/>
    <m/>
    <n v="5261"/>
  </r>
  <r>
    <n v="106521041"/>
    <x v="430"/>
    <x v="49"/>
    <s v="2550 SISTER MARY COLUMBA DRIVE"/>
    <s v="RED BLUFF"/>
    <s v="96080"/>
    <x v="1"/>
    <x v="3"/>
    <s v="District 4"/>
    <s v="District 3"/>
    <s v="GERBER/LOS FLORES/PROBERTA/RED BLUFF"/>
    <s v="Rural"/>
    <s v="Small/Rural"/>
    <x v="430"/>
    <n v="3399"/>
    <m/>
    <m/>
    <m/>
    <m/>
    <m/>
    <n v="2138"/>
    <n v="1261"/>
    <m/>
    <m/>
    <n v="71"/>
    <n v="456"/>
    <n v="351"/>
    <n v="168"/>
    <n v="345"/>
    <n v="479"/>
    <n v="438"/>
    <n v="470"/>
    <m/>
    <n v="586"/>
    <n v="35"/>
    <n v="28"/>
    <n v="14"/>
    <n v="487"/>
    <n v="30"/>
    <n v="24"/>
    <n v="37"/>
    <n v="2779"/>
    <n v="1379"/>
    <n v="2020"/>
    <m/>
    <n v="438"/>
    <n v="2417"/>
    <n v="544"/>
    <m/>
    <n v="3002"/>
    <n v="397"/>
    <m/>
    <n v="5"/>
    <n v="6"/>
    <n v="2751"/>
    <m/>
    <n v="32"/>
    <n v="62"/>
    <n v="543"/>
    <m/>
    <m/>
    <m/>
    <n v="120"/>
    <n v="56"/>
    <m/>
    <n v="82"/>
    <n v="287"/>
    <n v="38"/>
    <n v="25"/>
    <n v="10"/>
    <n v="1"/>
    <n v="2462"/>
    <n v="317"/>
    <m/>
    <m/>
    <m/>
    <n v="1"/>
    <m/>
    <m/>
    <n v="1359"/>
    <n v="1368"/>
    <m/>
    <n v="589"/>
    <n v="25"/>
    <n v="7"/>
    <n v="51"/>
    <m/>
    <m/>
    <m/>
    <m/>
    <n v="21"/>
    <n v="69"/>
    <n v="253"/>
    <n v="365"/>
    <n v="3"/>
    <n v="127"/>
    <n v="1"/>
    <n v="133"/>
    <n v="392"/>
    <n v="280"/>
    <n v="35"/>
    <n v="106"/>
    <n v="36"/>
    <n v="6"/>
    <n v="315"/>
    <n v="85"/>
    <n v="36"/>
    <n v="574"/>
    <n v="545"/>
    <n v="17"/>
    <n v="35"/>
    <n v="303"/>
    <n v="224"/>
    <m/>
    <n v="81"/>
    <n v="70"/>
    <m/>
    <n v="205"/>
    <n v="14"/>
    <n v="1802"/>
    <n v="33"/>
    <n v="74"/>
    <m/>
    <n v="14"/>
    <m/>
    <m/>
    <m/>
    <n v="2"/>
    <m/>
    <n v="542"/>
    <m/>
    <m/>
    <m/>
    <n v="101"/>
    <n v="178"/>
    <n v="22"/>
    <n v="10"/>
    <n v="1"/>
    <n v="2"/>
    <n v="3"/>
    <m/>
    <n v="6"/>
    <n v="2890"/>
    <n v="31"/>
    <n v="129"/>
    <n v="25"/>
    <n v="1"/>
    <m/>
    <n v="9897"/>
  </r>
  <r>
    <n v="106531059"/>
    <x v="431"/>
    <x v="50"/>
    <s v="60  EASTER AVENUE"/>
    <s v="WEAVERVILLE"/>
    <s v="96093"/>
    <x v="3"/>
    <x v="3"/>
    <s v="District 2"/>
    <s v="District 2"/>
    <s v="DOUGLAS CITY/LEWISTON/TRINITY CENTER/WEAVERVILLE"/>
    <s v="Frontier"/>
    <s v="Small/Rural"/>
    <x v="431"/>
    <n v="286"/>
    <n v="73"/>
    <m/>
    <m/>
    <m/>
    <m/>
    <n v="163"/>
    <n v="196"/>
    <m/>
    <m/>
    <n v="2"/>
    <n v="6"/>
    <n v="11"/>
    <n v="13"/>
    <n v="55"/>
    <n v="83"/>
    <n v="99"/>
    <n v="90"/>
    <m/>
    <m/>
    <m/>
    <n v="3"/>
    <m/>
    <n v="2"/>
    <n v="14"/>
    <n v="1"/>
    <n v="2"/>
    <n v="337"/>
    <n v="70"/>
    <n v="289"/>
    <m/>
    <n v="48"/>
    <n v="311"/>
    <m/>
    <m/>
    <n v="329"/>
    <n v="30"/>
    <m/>
    <n v="58"/>
    <m/>
    <n v="299"/>
    <m/>
    <m/>
    <n v="2"/>
    <m/>
    <m/>
    <m/>
    <m/>
    <n v="38"/>
    <n v="9"/>
    <m/>
    <n v="17"/>
    <m/>
    <m/>
    <m/>
    <n v="2"/>
    <m/>
    <n v="230"/>
    <n v="61"/>
    <n v="2"/>
    <m/>
    <m/>
    <m/>
    <m/>
    <m/>
    <n v="15"/>
    <n v="261"/>
    <n v="3"/>
    <n v="26"/>
    <n v="51"/>
    <m/>
    <n v="3"/>
    <m/>
    <m/>
    <m/>
    <m/>
    <n v="12"/>
    <n v="18"/>
    <n v="54"/>
    <n v="45"/>
    <m/>
    <n v="27"/>
    <m/>
    <n v="24"/>
    <n v="5"/>
    <n v="24"/>
    <n v="7"/>
    <n v="4"/>
    <n v="8"/>
    <m/>
    <n v="81"/>
    <n v="27"/>
    <n v="23"/>
    <m/>
    <m/>
    <m/>
    <m/>
    <n v="98"/>
    <n v="10"/>
    <m/>
    <m/>
    <n v="6"/>
    <m/>
    <n v="2"/>
    <m/>
    <n v="218"/>
    <m/>
    <n v="3"/>
    <n v="21"/>
    <n v="1"/>
    <m/>
    <m/>
    <m/>
    <m/>
    <m/>
    <m/>
    <m/>
    <m/>
    <m/>
    <m/>
    <n v="6"/>
    <n v="2"/>
    <m/>
    <m/>
    <m/>
    <m/>
    <n v="1"/>
    <n v="3"/>
    <n v="346"/>
    <m/>
    <n v="1"/>
    <m/>
    <m/>
    <m/>
    <n v="2852"/>
  </r>
  <r>
    <n v="106540734"/>
    <x v="432"/>
    <x v="51"/>
    <s v="400 WEST MINERAL KING"/>
    <s v="VISALIA"/>
    <s v="93291"/>
    <x v="3"/>
    <x v="1"/>
    <s v="District 16"/>
    <s v="District 26"/>
    <s v="FARMERSVILLE/GOSHEN/VISALIA"/>
    <s v="Urban"/>
    <s v="NA"/>
    <x v="432"/>
    <n v="25817"/>
    <n v="612"/>
    <n v="593"/>
    <m/>
    <n v="2213"/>
    <m/>
    <n v="16757"/>
    <n v="12478"/>
    <m/>
    <m/>
    <n v="729"/>
    <n v="4260"/>
    <n v="3548"/>
    <n v="2287"/>
    <n v="3368"/>
    <n v="3592"/>
    <n v="3374"/>
    <n v="3104"/>
    <m/>
    <n v="4797"/>
    <n v="176"/>
    <n v="607"/>
    <n v="710"/>
    <n v="13882"/>
    <n v="58"/>
    <n v="1886"/>
    <n v="290"/>
    <n v="11802"/>
    <n v="14756"/>
    <n v="14479"/>
    <m/>
    <n v="5065"/>
    <n v="19562"/>
    <n v="4559"/>
    <n v="49"/>
    <n v="28139"/>
    <n v="1096"/>
    <m/>
    <n v="1803"/>
    <n v="6"/>
    <n v="21958"/>
    <n v="113"/>
    <n v="165"/>
    <n v="580"/>
    <n v="4545"/>
    <n v="5"/>
    <n v="60"/>
    <m/>
    <n v="396"/>
    <n v="241"/>
    <n v="71"/>
    <n v="708"/>
    <n v="2575"/>
    <n v="203"/>
    <n v="95"/>
    <n v="486"/>
    <n v="4"/>
    <n v="22102"/>
    <n v="2215"/>
    <m/>
    <n v="39"/>
    <m/>
    <n v="100"/>
    <m/>
    <m/>
    <n v="12246"/>
    <n v="9760"/>
    <m/>
    <n v="6857"/>
    <n v="105"/>
    <n v="99"/>
    <m/>
    <m/>
    <n v="168"/>
    <m/>
    <n v="18"/>
    <n v="168"/>
    <n v="570"/>
    <n v="3716"/>
    <n v="2157"/>
    <n v="10"/>
    <n v="987"/>
    <n v="3"/>
    <n v="932"/>
    <n v="1534"/>
    <n v="2007"/>
    <n v="2378"/>
    <n v="1019"/>
    <n v="537"/>
    <n v="915"/>
    <n v="1636"/>
    <n v="432"/>
    <n v="745"/>
    <n v="4815"/>
    <n v="4548"/>
    <n v="108"/>
    <n v="1052"/>
    <n v="2145"/>
    <n v="1308"/>
    <n v="1"/>
    <n v="200"/>
    <n v="731"/>
    <n v="46"/>
    <n v="1392"/>
    <n v="318"/>
    <n v="13031"/>
    <n v="268"/>
    <n v="578"/>
    <n v="159"/>
    <n v="727"/>
    <n v="14"/>
    <n v="1"/>
    <n v="2626"/>
    <n v="45"/>
    <n v="61"/>
    <n v="4486"/>
    <n v="22"/>
    <n v="24"/>
    <m/>
    <n v="787"/>
    <n v="880"/>
    <n v="460"/>
    <n v="121"/>
    <n v="59"/>
    <n v="4"/>
    <n v="7"/>
    <n v="9"/>
    <n v="33"/>
    <n v="25159"/>
    <n v="251"/>
    <n v="1329"/>
    <n v="128"/>
    <n v="7"/>
    <n v="1"/>
    <n v="144862"/>
  </r>
  <r>
    <n v="106540798"/>
    <x v="433"/>
    <x v="51"/>
    <s v="465 WEST PUTNAM AVENUE"/>
    <s v="PORTERVILLE"/>
    <s v="93257"/>
    <x v="3"/>
    <x v="2"/>
    <s v="District 14"/>
    <s v="District 26"/>
    <s v="ALPAUGH/EARLIMART/PIXLEY/PORTERVILLE/RICH GROVE/TERRA BELLA"/>
    <s v="Rural"/>
    <s v="NA"/>
    <x v="433"/>
    <n v="6857"/>
    <n v="11"/>
    <m/>
    <m/>
    <m/>
    <m/>
    <n v="4224"/>
    <n v="2644"/>
    <m/>
    <m/>
    <n v="249"/>
    <n v="1058"/>
    <n v="704"/>
    <n v="416"/>
    <n v="602"/>
    <n v="799"/>
    <n v="724"/>
    <n v="674"/>
    <m/>
    <n v="1565"/>
    <n v="77"/>
    <n v="140"/>
    <n v="42"/>
    <n v="4066"/>
    <n v="139"/>
    <n v="61"/>
    <n v="2"/>
    <n v="2418"/>
    <n v="3442"/>
    <n v="3426"/>
    <m/>
    <n v="1835"/>
    <n v="3556"/>
    <n v="1477"/>
    <m/>
    <n v="6666"/>
    <n v="202"/>
    <m/>
    <n v="16"/>
    <m/>
    <n v="5209"/>
    <n v="2"/>
    <n v="69"/>
    <n v="91"/>
    <n v="1468"/>
    <n v="13"/>
    <m/>
    <m/>
    <n v="178"/>
    <n v="71"/>
    <n v="12"/>
    <n v="158"/>
    <n v="200"/>
    <n v="35"/>
    <m/>
    <m/>
    <n v="3"/>
    <n v="5396"/>
    <n v="778"/>
    <m/>
    <n v="37"/>
    <m/>
    <m/>
    <m/>
    <m/>
    <n v="3784"/>
    <n v="2141"/>
    <m/>
    <n v="890"/>
    <n v="12"/>
    <n v="8"/>
    <n v="33"/>
    <m/>
    <m/>
    <m/>
    <m/>
    <n v="43"/>
    <n v="138"/>
    <n v="663"/>
    <n v="610"/>
    <n v="2"/>
    <n v="277"/>
    <n v="2"/>
    <n v="322"/>
    <n v="372"/>
    <n v="251"/>
    <n v="31"/>
    <n v="122"/>
    <n v="91"/>
    <n v="11"/>
    <n v="643"/>
    <n v="121"/>
    <n v="110"/>
    <n v="1544"/>
    <n v="1471"/>
    <n v="44"/>
    <n v="60"/>
    <n v="2377"/>
    <n v="449"/>
    <n v="4"/>
    <n v="101"/>
    <n v="179"/>
    <n v="7"/>
    <n v="197"/>
    <n v="33"/>
    <n v="1543"/>
    <n v="41"/>
    <n v="76"/>
    <n v="292"/>
    <n v="60"/>
    <n v="2"/>
    <m/>
    <n v="17"/>
    <m/>
    <n v="4"/>
    <n v="1426"/>
    <m/>
    <m/>
    <m/>
    <n v="105"/>
    <n v="218"/>
    <n v="14"/>
    <n v="3"/>
    <n v="3"/>
    <m/>
    <n v="14"/>
    <n v="8"/>
    <n v="2"/>
    <n v="6129"/>
    <n v="66"/>
    <n v="284"/>
    <n v="21"/>
    <n v="1"/>
    <m/>
    <n v="34659"/>
  </r>
  <r>
    <n v="106540816"/>
    <x v="434"/>
    <x v="51"/>
    <s v="869 NORTH CHERRY STREET"/>
    <s v="TULARE"/>
    <s v="93274"/>
    <x v="3"/>
    <x v="0"/>
    <s v="District 16"/>
    <s v="District 26"/>
    <s v="TIPTON/TULARE/WOODVILLE"/>
    <s v="Rural"/>
    <s v="NA"/>
    <x v="434"/>
    <n v="3546"/>
    <m/>
    <m/>
    <m/>
    <m/>
    <m/>
    <n v="2206"/>
    <n v="1340"/>
    <m/>
    <m/>
    <n v="95"/>
    <n v="483"/>
    <n v="413"/>
    <n v="298"/>
    <n v="437"/>
    <n v="449"/>
    <n v="347"/>
    <n v="454"/>
    <n v="1"/>
    <n v="565"/>
    <n v="4"/>
    <n v="58"/>
    <n v="112"/>
    <n v="1895"/>
    <n v="57"/>
    <n v="97"/>
    <n v="16"/>
    <n v="1311"/>
    <n v="1478"/>
    <n v="2068"/>
    <m/>
    <n v="493"/>
    <n v="2494"/>
    <n v="558"/>
    <n v="1"/>
    <n v="3401"/>
    <n v="145"/>
    <m/>
    <n v="7"/>
    <n v="1"/>
    <n v="2893"/>
    <m/>
    <m/>
    <n v="85"/>
    <n v="559"/>
    <m/>
    <n v="1"/>
    <m/>
    <n v="115"/>
    <n v="75"/>
    <m/>
    <n v="97"/>
    <n v="119"/>
    <n v="33"/>
    <n v="4"/>
    <n v="3"/>
    <n v="2"/>
    <n v="2720"/>
    <n v="363"/>
    <m/>
    <n v="14"/>
    <n v="1"/>
    <m/>
    <m/>
    <m/>
    <n v="1829"/>
    <n v="1179"/>
    <m/>
    <n v="471"/>
    <n v="43"/>
    <n v="1"/>
    <n v="20"/>
    <n v="3"/>
    <m/>
    <m/>
    <n v="1"/>
    <n v="46"/>
    <n v="62"/>
    <n v="316"/>
    <n v="562"/>
    <m/>
    <n v="147"/>
    <n v="1"/>
    <n v="202"/>
    <n v="213"/>
    <n v="133"/>
    <n v="11"/>
    <n v="47"/>
    <n v="29"/>
    <n v="6"/>
    <n v="328"/>
    <n v="117"/>
    <n v="160"/>
    <n v="606"/>
    <n v="559"/>
    <m/>
    <n v="4"/>
    <n v="297"/>
    <n v="427"/>
    <m/>
    <n v="39"/>
    <n v="89"/>
    <n v="7"/>
    <n v="86"/>
    <n v="9"/>
    <n v="1682"/>
    <n v="13"/>
    <n v="59"/>
    <n v="171"/>
    <n v="111"/>
    <n v="1"/>
    <n v="3"/>
    <n v="1"/>
    <n v="2"/>
    <n v="3"/>
    <n v="542"/>
    <m/>
    <m/>
    <m/>
    <n v="99"/>
    <n v="119"/>
    <n v="6"/>
    <n v="1"/>
    <n v="2"/>
    <m/>
    <n v="2"/>
    <n v="2"/>
    <n v="1"/>
    <n v="3165"/>
    <n v="28"/>
    <n v="114"/>
    <n v="7"/>
    <m/>
    <m/>
    <n v="15034"/>
  </r>
  <r>
    <n v="106554011"/>
    <x v="435"/>
    <x v="52"/>
    <s v="1000 GREENLEY RD"/>
    <s v="SONORA"/>
    <s v="95370"/>
    <x v="1"/>
    <x v="3"/>
    <s v="District 8"/>
    <s v="District 5"/>
    <s v="COLUMBIA/JAMESTOWN/SONORA"/>
    <s v="Rural"/>
    <s v="Small/Rural"/>
    <x v="435"/>
    <n v="5007"/>
    <n v="260"/>
    <m/>
    <m/>
    <m/>
    <m/>
    <n v="3016"/>
    <n v="2251"/>
    <m/>
    <m/>
    <n v="58"/>
    <n v="464"/>
    <n v="362"/>
    <n v="223"/>
    <n v="574"/>
    <n v="1006"/>
    <n v="966"/>
    <n v="1030"/>
    <m/>
    <n v="570"/>
    <n v="14"/>
    <n v="40"/>
    <n v="46"/>
    <n v="301"/>
    <n v="17"/>
    <n v="58"/>
    <n v="27"/>
    <n v="4778"/>
    <n v="1985"/>
    <n v="3268"/>
    <n v="14"/>
    <n v="1266"/>
    <n v="3448"/>
    <n v="553"/>
    <m/>
    <n v="4463"/>
    <n v="804"/>
    <m/>
    <n v="228"/>
    <m/>
    <n v="4301"/>
    <n v="22"/>
    <n v="10"/>
    <n v="130"/>
    <n v="551"/>
    <n v="5"/>
    <n v="20"/>
    <m/>
    <n v="277"/>
    <n v="67"/>
    <m/>
    <n v="157"/>
    <n v="1125"/>
    <n v="8"/>
    <n v="2"/>
    <n v="1"/>
    <m/>
    <n v="3045"/>
    <n v="564"/>
    <m/>
    <m/>
    <m/>
    <n v="15"/>
    <n v="6"/>
    <m/>
    <n v="1298"/>
    <n v="2783"/>
    <m/>
    <n v="1059"/>
    <n v="13"/>
    <n v="17"/>
    <n v="96"/>
    <m/>
    <m/>
    <n v="1"/>
    <n v="7"/>
    <n v="33"/>
    <n v="115"/>
    <n v="646"/>
    <n v="556"/>
    <n v="4"/>
    <n v="169"/>
    <n v="2"/>
    <n v="213"/>
    <n v="501"/>
    <n v="499"/>
    <n v="36"/>
    <n v="514"/>
    <n v="74"/>
    <n v="60"/>
    <n v="487"/>
    <n v="127"/>
    <n v="71"/>
    <n v="583"/>
    <n v="552"/>
    <n v="18"/>
    <n v="49"/>
    <n v="714"/>
    <n v="396"/>
    <n v="2"/>
    <n v="37"/>
    <n v="167"/>
    <n v="7"/>
    <n v="654"/>
    <n v="29"/>
    <n v="2141"/>
    <n v="38"/>
    <n v="100"/>
    <n v="97"/>
    <n v="253"/>
    <n v="1"/>
    <m/>
    <n v="24"/>
    <n v="7"/>
    <n v="3"/>
    <n v="548"/>
    <m/>
    <m/>
    <m/>
    <n v="61"/>
    <n v="285"/>
    <n v="29"/>
    <n v="4"/>
    <m/>
    <m/>
    <n v="2"/>
    <m/>
    <n v="12"/>
    <n v="4473"/>
    <n v="52"/>
    <n v="306"/>
    <n v="43"/>
    <m/>
    <m/>
    <n v="45108"/>
  </r>
  <r>
    <n v="106560203"/>
    <x v="436"/>
    <x v="53"/>
    <s v="801 SENECA STREET"/>
    <s v="VENTURA"/>
    <s v="93001"/>
    <x v="4"/>
    <x v="3"/>
    <s v="District 19"/>
    <s v="District 37"/>
    <s v="VENTURA"/>
    <s v="Urban"/>
    <s v="NA"/>
    <x v="436"/>
    <m/>
    <m/>
    <m/>
    <m/>
    <n v="3173"/>
    <m/>
    <n v="1646"/>
    <n v="1527"/>
    <m/>
    <m/>
    <n v="1138"/>
    <n v="678"/>
    <n v="437"/>
    <n v="375"/>
    <n v="380"/>
    <n v="152"/>
    <n v="12"/>
    <n v="1"/>
    <m/>
    <m/>
    <m/>
    <n v="72"/>
    <n v="108"/>
    <n v="810"/>
    <n v="15"/>
    <n v="75"/>
    <n v="199"/>
    <n v="1894"/>
    <n v="3173"/>
    <m/>
    <m/>
    <n v="1001"/>
    <n v="2171"/>
    <m/>
    <n v="1"/>
    <n v="3173"/>
    <m/>
    <m/>
    <n v="86"/>
    <m/>
    <n v="1074"/>
    <n v="59"/>
    <n v="5"/>
    <m/>
    <m/>
    <n v="1947"/>
    <n v="2"/>
    <m/>
    <n v="12"/>
    <n v="261"/>
    <m/>
    <m/>
    <m/>
    <m/>
    <n v="33"/>
    <n v="9"/>
    <n v="345"/>
    <n v="2473"/>
    <n v="3"/>
    <m/>
    <n v="21"/>
    <m/>
    <n v="16"/>
    <m/>
    <m/>
    <n v="637"/>
    <n v="584"/>
    <m/>
    <n v="1308"/>
    <n v="12"/>
    <m/>
    <n v="161"/>
    <n v="7"/>
    <n v="464"/>
    <m/>
    <m/>
    <m/>
    <m/>
    <m/>
    <m/>
    <m/>
    <m/>
    <m/>
    <m/>
    <m/>
    <m/>
    <n v="3173"/>
    <m/>
    <m/>
    <m/>
    <m/>
    <m/>
    <m/>
    <m/>
    <m/>
    <m/>
    <m/>
    <n v="445"/>
    <m/>
    <m/>
    <m/>
    <m/>
    <m/>
    <m/>
    <m/>
    <n v="2728"/>
    <m/>
    <m/>
    <m/>
    <m/>
    <m/>
    <m/>
    <m/>
    <m/>
    <m/>
    <m/>
    <m/>
    <m/>
    <m/>
    <m/>
    <m/>
    <m/>
    <m/>
    <m/>
    <m/>
    <m/>
    <m/>
    <m/>
    <n v="3173"/>
    <m/>
    <m/>
    <m/>
    <m/>
    <m/>
    <n v="22176"/>
  </r>
  <r>
    <n v="106560473"/>
    <x v="437"/>
    <x v="53"/>
    <s v="147 N. BRENT STREET"/>
    <s v="VENTURA"/>
    <s v="93003"/>
    <x v="1"/>
    <x v="4"/>
    <s v="District 19"/>
    <s v="District 37"/>
    <s v="VENTURA"/>
    <s v="Urban"/>
    <s v="NA"/>
    <x v="437"/>
    <n v="14674"/>
    <m/>
    <m/>
    <m/>
    <m/>
    <m/>
    <n v="8877"/>
    <n v="5797"/>
    <m/>
    <m/>
    <n v="216"/>
    <n v="1630"/>
    <n v="1726"/>
    <n v="870"/>
    <n v="1313"/>
    <n v="1962"/>
    <n v="1875"/>
    <n v="2176"/>
    <m/>
    <n v="2842"/>
    <n v="64"/>
    <n v="278"/>
    <n v="236"/>
    <n v="4746"/>
    <n v="9"/>
    <n v="62"/>
    <n v="17"/>
    <n v="9326"/>
    <n v="8625"/>
    <n v="6049"/>
    <m/>
    <n v="2774"/>
    <n v="9121"/>
    <n v="2779"/>
    <m/>
    <n v="13581"/>
    <n v="1093"/>
    <m/>
    <n v="192"/>
    <n v="459"/>
    <n v="11022"/>
    <n v="8"/>
    <n v="33"/>
    <n v="175"/>
    <n v="2773"/>
    <n v="6"/>
    <n v="1"/>
    <n v="5"/>
    <n v="151"/>
    <n v="1377"/>
    <m/>
    <n v="281"/>
    <n v="2612"/>
    <m/>
    <m/>
    <m/>
    <n v="10"/>
    <n v="10243"/>
    <m/>
    <m/>
    <m/>
    <m/>
    <m/>
    <m/>
    <m/>
    <n v="3423"/>
    <n v="5406"/>
    <n v="11"/>
    <n v="5695"/>
    <n v="96"/>
    <n v="43"/>
    <m/>
    <m/>
    <m/>
    <m/>
    <n v="10"/>
    <n v="112"/>
    <n v="620"/>
    <n v="1650"/>
    <n v="1246"/>
    <n v="6"/>
    <n v="371"/>
    <n v="7"/>
    <n v="554"/>
    <n v="1033"/>
    <n v="707"/>
    <n v="63"/>
    <n v="1178"/>
    <n v="143"/>
    <n v="51"/>
    <n v="753"/>
    <n v="207"/>
    <n v="270"/>
    <n v="2886"/>
    <n v="2780"/>
    <n v="27"/>
    <n v="523"/>
    <n v="1239"/>
    <n v="1056"/>
    <n v="1"/>
    <n v="324"/>
    <n v="419"/>
    <n v="28"/>
    <n v="1479"/>
    <n v="180"/>
    <n v="5396"/>
    <n v="208"/>
    <n v="312"/>
    <n v="162"/>
    <n v="240"/>
    <n v="4"/>
    <n v="1"/>
    <n v="35"/>
    <n v="516"/>
    <n v="8"/>
    <n v="2538"/>
    <n v="5"/>
    <m/>
    <m/>
    <n v="453"/>
    <n v="462"/>
    <n v="45"/>
    <n v="11"/>
    <n v="4"/>
    <m/>
    <n v="19"/>
    <n v="5"/>
    <n v="3"/>
    <n v="12969"/>
    <n v="83"/>
    <n v="597"/>
    <n v="22"/>
    <n v="1"/>
    <m/>
    <n v="53179"/>
  </r>
  <r>
    <n v="106560481"/>
    <x v="438"/>
    <x v="53"/>
    <s v="3291 LOMA VISTA ROAD"/>
    <s v="VENTURA"/>
    <s v="93003"/>
    <x v="0"/>
    <x v="4"/>
    <s v="District 19"/>
    <s v="District 37"/>
    <s v="VENTURA"/>
    <s v="Urban"/>
    <s v="NA"/>
    <x v="438"/>
    <n v="9891"/>
    <m/>
    <m/>
    <m/>
    <n v="1129"/>
    <m/>
    <n v="6176"/>
    <n v="4841"/>
    <m/>
    <n v="3"/>
    <n v="399"/>
    <n v="1807"/>
    <n v="1612"/>
    <n v="1193"/>
    <n v="1458"/>
    <n v="1145"/>
    <n v="649"/>
    <n v="629"/>
    <m/>
    <n v="1906"/>
    <n v="222"/>
    <n v="237"/>
    <n v="229"/>
    <n v="6557"/>
    <n v="37"/>
    <n v="163"/>
    <n v="25"/>
    <n v="3772"/>
    <n v="6811"/>
    <n v="4207"/>
    <n v="2"/>
    <m/>
    <n v="9246"/>
    <n v="1774"/>
    <m/>
    <n v="10780"/>
    <n v="240"/>
    <m/>
    <n v="44"/>
    <n v="769"/>
    <n v="8421"/>
    <m/>
    <m/>
    <m/>
    <n v="1774"/>
    <n v="8"/>
    <n v="4"/>
    <m/>
    <n v="38"/>
    <n v="186"/>
    <m/>
    <n v="139"/>
    <n v="175"/>
    <n v="68"/>
    <n v="94"/>
    <n v="74"/>
    <n v="61"/>
    <n v="9046"/>
    <n v="740"/>
    <n v="17"/>
    <n v="326"/>
    <m/>
    <n v="56"/>
    <m/>
    <m/>
    <n v="6741"/>
    <n v="1989"/>
    <n v="67"/>
    <n v="1847"/>
    <n v="206"/>
    <n v="24"/>
    <n v="143"/>
    <n v="2"/>
    <m/>
    <n v="1"/>
    <n v="34"/>
    <n v="107"/>
    <n v="389"/>
    <n v="607"/>
    <n v="1034"/>
    <n v="14"/>
    <n v="409"/>
    <n v="10"/>
    <n v="380"/>
    <n v="547"/>
    <n v="865"/>
    <n v="1301"/>
    <n v="379"/>
    <n v="154"/>
    <n v="67"/>
    <n v="426"/>
    <n v="188"/>
    <n v="391"/>
    <n v="1896"/>
    <n v="1775"/>
    <n v="47"/>
    <n v="42"/>
    <n v="775"/>
    <n v="852"/>
    <n v="6"/>
    <n v="134"/>
    <n v="385"/>
    <n v="33"/>
    <n v="647"/>
    <n v="177"/>
    <n v="5239"/>
    <n v="149"/>
    <n v="273"/>
    <n v="113"/>
    <n v="186"/>
    <n v="51"/>
    <n v="9"/>
    <n v="9"/>
    <n v="178"/>
    <n v="35"/>
    <n v="1727"/>
    <m/>
    <m/>
    <m/>
    <n v="266"/>
    <n v="373"/>
    <n v="240"/>
    <n v="102"/>
    <n v="56"/>
    <n v="2"/>
    <n v="27"/>
    <n v="2"/>
    <n v="17"/>
    <n v="8997"/>
    <n v="102"/>
    <n v="752"/>
    <n v="79"/>
    <n v="5"/>
    <m/>
    <n v="49052"/>
  </r>
  <r>
    <n v="106560492"/>
    <x v="439"/>
    <x v="53"/>
    <s v="215 WEST JANSS ROAD"/>
    <s v="THOUSAND OAKS"/>
    <s v="91360"/>
    <x v="2"/>
    <x v="1"/>
    <s v="District 27"/>
    <s v="District 44"/>
    <s v="THOUSAND OAKS CENTRAL AND WEST"/>
    <s v="Urban"/>
    <s v="NA"/>
    <x v="439"/>
    <n v="16997"/>
    <n v="62"/>
    <n v="470"/>
    <m/>
    <m/>
    <m/>
    <n v="10049"/>
    <n v="7468"/>
    <n v="7"/>
    <n v="5"/>
    <n v="218"/>
    <n v="1124"/>
    <n v="1807"/>
    <n v="1101"/>
    <n v="1917"/>
    <n v="2558"/>
    <n v="2856"/>
    <n v="3698"/>
    <m/>
    <n v="2100"/>
    <n v="150"/>
    <n v="842"/>
    <n v="210"/>
    <n v="1939"/>
    <n v="4"/>
    <n v="2111"/>
    <n v="53"/>
    <n v="12370"/>
    <n v="6858"/>
    <n v="10671"/>
    <m/>
    <n v="4272"/>
    <n v="11260"/>
    <n v="1997"/>
    <m/>
    <n v="16757"/>
    <n v="772"/>
    <m/>
    <n v="620"/>
    <m/>
    <n v="14859"/>
    <n v="28"/>
    <n v="4"/>
    <n v="8"/>
    <n v="1998"/>
    <n v="9"/>
    <n v="3"/>
    <m/>
    <n v="253"/>
    <n v="101"/>
    <n v="7"/>
    <n v="444"/>
    <n v="2819"/>
    <n v="230"/>
    <n v="41"/>
    <n v="441"/>
    <n v="34"/>
    <n v="11633"/>
    <n v="1431"/>
    <n v="8"/>
    <n v="83"/>
    <m/>
    <n v="4"/>
    <m/>
    <m/>
    <n v="1945"/>
    <n v="7914"/>
    <n v="11"/>
    <n v="6537"/>
    <n v="234"/>
    <n v="208"/>
    <n v="594"/>
    <n v="54"/>
    <m/>
    <n v="32"/>
    <n v="11"/>
    <n v="114"/>
    <n v="659"/>
    <n v="2224"/>
    <n v="1598"/>
    <n v="32"/>
    <n v="384"/>
    <n v="13"/>
    <n v="741"/>
    <n v="1115"/>
    <n v="1880"/>
    <n v="162"/>
    <n v="2010"/>
    <n v="364"/>
    <n v="192"/>
    <n v="1009"/>
    <n v="279"/>
    <n v="640"/>
    <n v="2060"/>
    <n v="1991"/>
    <n v="51"/>
    <n v="767"/>
    <n v="1512"/>
    <n v="1271"/>
    <n v="11"/>
    <n v="225"/>
    <n v="446"/>
    <n v="41"/>
    <n v="2347"/>
    <n v="278"/>
    <n v="6780"/>
    <n v="248"/>
    <n v="464"/>
    <n v="131"/>
    <n v="365"/>
    <n v="14"/>
    <n v="8"/>
    <n v="133"/>
    <n v="609"/>
    <n v="19"/>
    <n v="1857"/>
    <n v="2"/>
    <n v="1"/>
    <m/>
    <n v="507"/>
    <n v="1080"/>
    <n v="282"/>
    <n v="22"/>
    <n v="7"/>
    <m/>
    <n v="30"/>
    <n v="11"/>
    <n v="6"/>
    <n v="15010"/>
    <n v="192"/>
    <n v="322"/>
    <n v="59"/>
    <n v="1"/>
    <m/>
    <n v="82090"/>
  </r>
  <r>
    <n v="106560501"/>
    <x v="440"/>
    <x v="53"/>
    <s v="1306 MARICOPA HIGHWAY"/>
    <s v="OJAI"/>
    <s v="93023"/>
    <x v="1"/>
    <x v="5"/>
    <s v="District 19"/>
    <s v="District 37"/>
    <s v="MEINERS OAKS/OAK VIEW/OJAI"/>
    <s v="Rural"/>
    <s v="Small/Rural"/>
    <x v="440"/>
    <n v="538"/>
    <n v="210"/>
    <m/>
    <m/>
    <m/>
    <m/>
    <n v="426"/>
    <n v="322"/>
    <m/>
    <m/>
    <n v="5"/>
    <n v="12"/>
    <n v="20"/>
    <n v="21"/>
    <n v="65"/>
    <n v="139"/>
    <n v="169"/>
    <n v="317"/>
    <m/>
    <m/>
    <m/>
    <n v="5"/>
    <n v="5"/>
    <n v="35"/>
    <m/>
    <n v="20"/>
    <n v="1"/>
    <n v="682"/>
    <n v="252"/>
    <n v="496"/>
    <m/>
    <n v="28"/>
    <n v="720"/>
    <m/>
    <m/>
    <n v="563"/>
    <n v="185"/>
    <m/>
    <n v="176"/>
    <n v="3"/>
    <n v="530"/>
    <n v="6"/>
    <n v="14"/>
    <n v="19"/>
    <m/>
    <m/>
    <m/>
    <m/>
    <n v="63"/>
    <n v="75"/>
    <n v="2"/>
    <n v="44"/>
    <n v="238"/>
    <m/>
    <m/>
    <m/>
    <n v="62"/>
    <n v="249"/>
    <m/>
    <n v="15"/>
    <m/>
    <m/>
    <m/>
    <m/>
    <m/>
    <n v="93"/>
    <n v="539"/>
    <m/>
    <n v="107"/>
    <n v="9"/>
    <m/>
    <m/>
    <m/>
    <m/>
    <m/>
    <m/>
    <n v="5"/>
    <n v="10"/>
    <n v="69"/>
    <n v="96"/>
    <m/>
    <n v="26"/>
    <m/>
    <n v="57"/>
    <n v="97"/>
    <n v="98"/>
    <n v="19"/>
    <n v="37"/>
    <n v="4"/>
    <n v="2"/>
    <n v="85"/>
    <n v="14"/>
    <n v="129"/>
    <m/>
    <m/>
    <m/>
    <n v="7"/>
    <n v="235"/>
    <n v="48"/>
    <m/>
    <n v="4"/>
    <n v="22"/>
    <n v="1"/>
    <n v="33"/>
    <m/>
    <n v="384"/>
    <n v="1"/>
    <n v="9"/>
    <m/>
    <n v="4"/>
    <m/>
    <m/>
    <m/>
    <m/>
    <m/>
    <m/>
    <m/>
    <m/>
    <m/>
    <n v="37"/>
    <n v="91"/>
    <n v="6"/>
    <m/>
    <n v="2"/>
    <m/>
    <m/>
    <m/>
    <m/>
    <n v="511"/>
    <n v="26"/>
    <n v="73"/>
    <n v="2"/>
    <m/>
    <m/>
    <n v="13845"/>
  </r>
  <r>
    <n v="106560508"/>
    <x v="441"/>
    <x v="53"/>
    <s v="2309 ANTONIO AVENUE"/>
    <s v="CAMARILLO"/>
    <s v="93010"/>
    <x v="1"/>
    <x v="2"/>
    <s v="District 19"/>
    <s v="District 44"/>
    <s v="CAMARILLO/MOORPARK"/>
    <s v="Urban"/>
    <s v="NA"/>
    <x v="441"/>
    <n v="3179"/>
    <n v="198"/>
    <m/>
    <m/>
    <m/>
    <m/>
    <n v="1876"/>
    <n v="1501"/>
    <m/>
    <m/>
    <n v="31"/>
    <n v="85"/>
    <n v="104"/>
    <n v="199"/>
    <n v="330"/>
    <n v="522"/>
    <n v="766"/>
    <n v="1338"/>
    <m/>
    <m/>
    <n v="2"/>
    <n v="146"/>
    <n v="55"/>
    <n v="539"/>
    <m/>
    <n v="104"/>
    <m/>
    <n v="2533"/>
    <n v="517"/>
    <n v="2860"/>
    <m/>
    <n v="428"/>
    <n v="2949"/>
    <m/>
    <m/>
    <n v="804"/>
    <n v="2573"/>
    <m/>
    <n v="195"/>
    <n v="5"/>
    <n v="2723"/>
    <n v="1"/>
    <n v="239"/>
    <n v="214"/>
    <m/>
    <m/>
    <m/>
    <m/>
    <n v="225"/>
    <n v="32"/>
    <m/>
    <n v="122"/>
    <n v="840"/>
    <n v="120"/>
    <n v="9"/>
    <n v="48"/>
    <n v="58"/>
    <n v="1305"/>
    <n v="617"/>
    <m/>
    <m/>
    <m/>
    <n v="1"/>
    <m/>
    <m/>
    <n v="324"/>
    <n v="2439"/>
    <n v="2"/>
    <n v="557"/>
    <n v="18"/>
    <n v="5"/>
    <n v="32"/>
    <m/>
    <m/>
    <m/>
    <m/>
    <n v="43"/>
    <n v="94"/>
    <n v="585"/>
    <n v="495"/>
    <n v="3"/>
    <n v="144"/>
    <n v="4"/>
    <n v="217"/>
    <n v="577"/>
    <n v="290"/>
    <n v="40"/>
    <n v="182"/>
    <n v="112"/>
    <n v="61"/>
    <n v="376"/>
    <n v="59"/>
    <n v="89"/>
    <n v="6"/>
    <m/>
    <m/>
    <n v="70"/>
    <n v="663"/>
    <n v="398"/>
    <n v="1"/>
    <n v="35"/>
    <n v="121"/>
    <n v="11"/>
    <n v="254"/>
    <n v="34"/>
    <n v="1381"/>
    <n v="40"/>
    <n v="77"/>
    <n v="229"/>
    <n v="52"/>
    <n v="2"/>
    <m/>
    <n v="5"/>
    <n v="2"/>
    <n v="2"/>
    <m/>
    <m/>
    <m/>
    <m/>
    <n v="95"/>
    <n v="227"/>
    <n v="9"/>
    <m/>
    <m/>
    <m/>
    <n v="20"/>
    <n v="2"/>
    <n v="3"/>
    <n v="2583"/>
    <n v="36"/>
    <n v="393"/>
    <n v="8"/>
    <n v="1"/>
    <m/>
    <n v="32287"/>
  </r>
  <r>
    <n v="106560525"/>
    <x v="442"/>
    <x v="53"/>
    <s v="2975 SYCAMORE DRIVE"/>
    <s v="SIMI VALLEY"/>
    <s v="93065"/>
    <x v="1"/>
    <x v="0"/>
    <s v="District 27"/>
    <s v="District 38"/>
    <s v="SIMI VALLEY EAST"/>
    <s v="Urban"/>
    <s v="NA"/>
    <x v="442"/>
    <n v="7620"/>
    <m/>
    <m/>
    <m/>
    <m/>
    <m/>
    <n v="4348"/>
    <n v="3265"/>
    <n v="6"/>
    <n v="1"/>
    <n v="105"/>
    <n v="598"/>
    <n v="694"/>
    <n v="752"/>
    <n v="1130"/>
    <n v="1122"/>
    <n v="1213"/>
    <n v="1405"/>
    <n v="2"/>
    <n v="570"/>
    <n v="29"/>
    <n v="389"/>
    <n v="113"/>
    <n v="1318"/>
    <n v="9"/>
    <n v="285"/>
    <n v="29"/>
    <n v="5477"/>
    <n v="1528"/>
    <n v="6081"/>
    <n v="11"/>
    <n v="924"/>
    <n v="6151"/>
    <n v="545"/>
    <m/>
    <n v="7254"/>
    <n v="366"/>
    <m/>
    <n v="9"/>
    <n v="2"/>
    <n v="6907"/>
    <n v="12"/>
    <n v="67"/>
    <n v="65"/>
    <n v="544"/>
    <n v="3"/>
    <n v="11"/>
    <m/>
    <n v="217"/>
    <n v="165"/>
    <n v="1"/>
    <n v="143"/>
    <n v="834"/>
    <n v="105"/>
    <n v="29"/>
    <n v="24"/>
    <n v="74"/>
    <n v="5266"/>
    <n v="752"/>
    <m/>
    <m/>
    <n v="1"/>
    <n v="3"/>
    <n v="6"/>
    <m/>
    <n v="1433"/>
    <n v="3434"/>
    <m/>
    <n v="2496"/>
    <n v="178"/>
    <n v="31"/>
    <n v="48"/>
    <m/>
    <m/>
    <m/>
    <n v="4"/>
    <n v="92"/>
    <n v="203"/>
    <n v="989"/>
    <n v="1056"/>
    <n v="17"/>
    <n v="234"/>
    <n v="5"/>
    <n v="436"/>
    <n v="760"/>
    <n v="561"/>
    <n v="167"/>
    <n v="274"/>
    <n v="286"/>
    <n v="17"/>
    <n v="611"/>
    <n v="183"/>
    <n v="567"/>
    <n v="596"/>
    <n v="548"/>
    <n v="14"/>
    <n v="200"/>
    <n v="1399"/>
    <n v="890"/>
    <n v="3"/>
    <n v="85"/>
    <n v="174"/>
    <n v="16"/>
    <n v="299"/>
    <n v="88"/>
    <n v="3218"/>
    <n v="129"/>
    <n v="162"/>
    <n v="107"/>
    <n v="58"/>
    <n v="4"/>
    <m/>
    <n v="51"/>
    <n v="171"/>
    <n v="19"/>
    <n v="546"/>
    <n v="1"/>
    <m/>
    <m/>
    <n v="241"/>
    <n v="407"/>
    <n v="39"/>
    <n v="8"/>
    <n v="1"/>
    <n v="1"/>
    <n v="12"/>
    <n v="1"/>
    <n v="9"/>
    <n v="6258"/>
    <n v="60"/>
    <n v="557"/>
    <n v="25"/>
    <n v="1"/>
    <m/>
    <n v="29645"/>
  </r>
  <r>
    <n v="106560529"/>
    <x v="443"/>
    <x v="53"/>
    <s v="1600 NORTH ROSE AVENUE"/>
    <s v="OXNARD"/>
    <s v="93030"/>
    <x v="1"/>
    <x v="4"/>
    <s v="District 19"/>
    <s v="District 44"/>
    <s v="OXNARD NORTH CENTRAL"/>
    <s v="Urban"/>
    <s v="NA"/>
    <x v="443"/>
    <n v="11548"/>
    <m/>
    <n v="471"/>
    <m/>
    <m/>
    <m/>
    <n v="7020"/>
    <n v="4999"/>
    <m/>
    <m/>
    <n v="228"/>
    <n v="1280"/>
    <n v="1155"/>
    <n v="797"/>
    <n v="1353"/>
    <n v="1724"/>
    <n v="1661"/>
    <n v="2010"/>
    <m/>
    <n v="1755"/>
    <n v="56"/>
    <n v="785"/>
    <n v="375"/>
    <n v="6412"/>
    <n v="4"/>
    <n v="183"/>
    <m/>
    <n v="4260"/>
    <n v="5436"/>
    <n v="6583"/>
    <m/>
    <n v="1815"/>
    <n v="8496"/>
    <n v="1705"/>
    <n v="3"/>
    <n v="11130"/>
    <n v="889"/>
    <m/>
    <n v="614"/>
    <n v="36"/>
    <n v="9287"/>
    <n v="55"/>
    <n v="60"/>
    <n v="184"/>
    <n v="1699"/>
    <n v="82"/>
    <n v="2"/>
    <m/>
    <n v="257"/>
    <n v="151"/>
    <n v="2"/>
    <n v="281"/>
    <n v="1627"/>
    <n v="184"/>
    <n v="26"/>
    <n v="218"/>
    <n v="68"/>
    <n v="8168"/>
    <n v="1032"/>
    <m/>
    <n v="3"/>
    <m/>
    <n v="2"/>
    <m/>
    <m/>
    <n v="4048"/>
    <n v="5047"/>
    <n v="16"/>
    <n v="2418"/>
    <n v="75"/>
    <n v="67"/>
    <n v="348"/>
    <m/>
    <m/>
    <m/>
    <n v="12"/>
    <n v="98"/>
    <n v="295"/>
    <n v="1956"/>
    <n v="1136"/>
    <n v="8"/>
    <n v="513"/>
    <n v="3"/>
    <n v="380"/>
    <n v="1248"/>
    <n v="754"/>
    <n v="89"/>
    <n v="432"/>
    <n v="265"/>
    <n v="200"/>
    <n v="613"/>
    <n v="130"/>
    <n v="279"/>
    <n v="1868"/>
    <n v="1708"/>
    <n v="32"/>
    <n v="541"/>
    <n v="3028"/>
    <n v="991"/>
    <n v="5"/>
    <n v="110"/>
    <n v="312"/>
    <n v="21"/>
    <n v="556"/>
    <n v="160"/>
    <n v="3523"/>
    <n v="342"/>
    <n v="208"/>
    <n v="91"/>
    <n v="332"/>
    <n v="10"/>
    <m/>
    <n v="60"/>
    <n v="56"/>
    <n v="9"/>
    <n v="1659"/>
    <m/>
    <m/>
    <n v="5"/>
    <n v="367"/>
    <n v="459"/>
    <n v="57"/>
    <n v="7"/>
    <n v="1"/>
    <m/>
    <n v="6"/>
    <n v="1"/>
    <n v="7"/>
    <n v="10530"/>
    <n v="60"/>
    <n v="500"/>
    <n v="23"/>
    <m/>
    <n v="1"/>
    <n v="55321"/>
  </r>
  <r>
    <n v="106571086"/>
    <x v="444"/>
    <x v="54"/>
    <s v="1325 COTTONWOOD STREET"/>
    <s v="WOODLAND"/>
    <s v="95695"/>
    <x v="1"/>
    <x v="0"/>
    <s v="District 3"/>
    <s v="District 4"/>
    <s v="WOODLAND"/>
    <s v="Urban"/>
    <s v="NA"/>
    <x v="444"/>
    <n v="4194"/>
    <m/>
    <m/>
    <m/>
    <n v="1239"/>
    <m/>
    <n v="3153"/>
    <n v="2280"/>
    <m/>
    <m/>
    <n v="89"/>
    <n v="815"/>
    <n v="786"/>
    <n v="561"/>
    <n v="722"/>
    <n v="704"/>
    <n v="504"/>
    <n v="538"/>
    <m/>
    <n v="710"/>
    <n v="4"/>
    <n v="132"/>
    <n v="261"/>
    <n v="1785"/>
    <n v="12"/>
    <n v="163"/>
    <n v="59"/>
    <n v="3021"/>
    <n v="2756"/>
    <n v="2674"/>
    <n v="3"/>
    <n v="785"/>
    <n v="3947"/>
    <n v="699"/>
    <n v="2"/>
    <n v="5005"/>
    <n v="426"/>
    <n v="2"/>
    <n v="136"/>
    <n v="6"/>
    <n v="3884"/>
    <n v="18"/>
    <n v="132"/>
    <n v="33"/>
    <n v="698"/>
    <n v="512"/>
    <n v="12"/>
    <n v="2"/>
    <n v="143"/>
    <n v="40"/>
    <m/>
    <n v="95"/>
    <n v="364"/>
    <n v="35"/>
    <n v="83"/>
    <n v="13"/>
    <n v="97"/>
    <n v="4094"/>
    <n v="440"/>
    <n v="1"/>
    <n v="10"/>
    <m/>
    <n v="18"/>
    <m/>
    <m/>
    <n v="2313"/>
    <n v="1786"/>
    <m/>
    <n v="1186"/>
    <n v="57"/>
    <n v="29"/>
    <n v="55"/>
    <m/>
    <m/>
    <n v="7"/>
    <n v="1"/>
    <n v="26"/>
    <n v="99"/>
    <n v="341"/>
    <n v="420"/>
    <m/>
    <n v="152"/>
    <n v="1"/>
    <n v="129"/>
    <n v="327"/>
    <n v="234"/>
    <n v="1261"/>
    <n v="485"/>
    <n v="64"/>
    <n v="12"/>
    <n v="298"/>
    <n v="80"/>
    <n v="49"/>
    <n v="746"/>
    <n v="696"/>
    <n v="12"/>
    <n v="118"/>
    <n v="694"/>
    <n v="294"/>
    <m/>
    <n v="52"/>
    <n v="102"/>
    <n v="7"/>
    <n v="557"/>
    <n v="58"/>
    <n v="2608"/>
    <n v="51"/>
    <n v="82"/>
    <n v="9"/>
    <n v="36"/>
    <m/>
    <m/>
    <n v="10"/>
    <n v="69"/>
    <n v="6"/>
    <n v="679"/>
    <m/>
    <n v="1"/>
    <m/>
    <n v="99"/>
    <n v="137"/>
    <n v="17"/>
    <n v="13"/>
    <n v="47"/>
    <n v="3"/>
    <n v="14"/>
    <m/>
    <n v="7"/>
    <n v="4860"/>
    <n v="26"/>
    <n v="179"/>
    <n v="26"/>
    <n v="5"/>
    <m/>
    <n v="22018"/>
  </r>
  <r>
    <n v="106574010"/>
    <x v="445"/>
    <x v="54"/>
    <s v="2000 SUTTER PLACE"/>
    <s v="DAVIS"/>
    <s v="95616"/>
    <x v="1"/>
    <x v="5"/>
    <s v="District 3"/>
    <s v="District 4"/>
    <s v="DAVIS"/>
    <s v="Urban"/>
    <s v="NA"/>
    <x v="445"/>
    <n v="5101"/>
    <m/>
    <m/>
    <m/>
    <m/>
    <m/>
    <n v="3421"/>
    <n v="1680"/>
    <m/>
    <m/>
    <n v="87"/>
    <n v="791"/>
    <n v="920"/>
    <n v="211"/>
    <n v="299"/>
    <n v="389"/>
    <n v="377"/>
    <n v="552"/>
    <m/>
    <n v="1475"/>
    <m/>
    <n v="411"/>
    <n v="152"/>
    <n v="1594"/>
    <n v="25"/>
    <n v="171"/>
    <n v="96"/>
    <n v="2652"/>
    <n v="3324"/>
    <n v="1777"/>
    <m/>
    <n v="1103"/>
    <n v="2543"/>
    <n v="1455"/>
    <m/>
    <n v="4822"/>
    <n v="279"/>
    <m/>
    <n v="27"/>
    <n v="3"/>
    <n v="3511"/>
    <n v="1"/>
    <n v="28"/>
    <n v="67"/>
    <n v="1450"/>
    <n v="14"/>
    <m/>
    <m/>
    <n v="135"/>
    <n v="36"/>
    <m/>
    <n v="41"/>
    <n v="472"/>
    <n v="59"/>
    <n v="15"/>
    <n v="12"/>
    <n v="5"/>
    <n v="3983"/>
    <n v="329"/>
    <n v="9"/>
    <n v="5"/>
    <m/>
    <m/>
    <m/>
    <m/>
    <n v="1634"/>
    <n v="1210"/>
    <n v="5"/>
    <n v="1884"/>
    <n v="135"/>
    <n v="13"/>
    <n v="219"/>
    <n v="1"/>
    <m/>
    <m/>
    <m/>
    <n v="29"/>
    <n v="73"/>
    <n v="236"/>
    <n v="478"/>
    <n v="2"/>
    <n v="90"/>
    <n v="3"/>
    <n v="110"/>
    <n v="393"/>
    <n v="202"/>
    <n v="21"/>
    <n v="187"/>
    <n v="20"/>
    <n v="6"/>
    <n v="183"/>
    <n v="43"/>
    <n v="38"/>
    <n v="1512"/>
    <n v="1455"/>
    <n v="20"/>
    <n v="63"/>
    <n v="188"/>
    <n v="301"/>
    <n v="1"/>
    <n v="56"/>
    <n v="100"/>
    <n v="7"/>
    <n v="298"/>
    <n v="14"/>
    <n v="2507"/>
    <n v="29"/>
    <n v="41"/>
    <n v="16"/>
    <n v="11"/>
    <n v="7"/>
    <n v="1"/>
    <n v="6"/>
    <n v="7"/>
    <n v="18"/>
    <n v="1430"/>
    <m/>
    <m/>
    <m/>
    <n v="91"/>
    <n v="136"/>
    <n v="7"/>
    <n v="2"/>
    <m/>
    <m/>
    <n v="2"/>
    <m/>
    <n v="3"/>
    <n v="4716"/>
    <n v="17"/>
    <n v="115"/>
    <n v="12"/>
    <m/>
    <m/>
    <n v="14259"/>
  </r>
  <r>
    <n v="106580996"/>
    <x v="446"/>
    <x v="55"/>
    <s v="726 FOURTH ST"/>
    <s v="MARYSVILLE"/>
    <s v="95901"/>
    <x v="1"/>
    <x v="2"/>
    <s v="District 4"/>
    <s v="District 3"/>
    <s v="MARYSVILLE"/>
    <s v="Rural"/>
    <s v="NA"/>
    <x v="446"/>
    <n v="13288"/>
    <m/>
    <m/>
    <m/>
    <m/>
    <m/>
    <n v="7836"/>
    <n v="5452"/>
    <m/>
    <m/>
    <n v="224"/>
    <n v="1659"/>
    <n v="1278"/>
    <n v="841"/>
    <n v="1561"/>
    <n v="1921"/>
    <n v="1764"/>
    <n v="1852"/>
    <m/>
    <n v="2188"/>
    <m/>
    <n v="1269"/>
    <n v="393"/>
    <n v="2802"/>
    <n v="91"/>
    <n v="268"/>
    <n v="8"/>
    <n v="8457"/>
    <n v="5264"/>
    <n v="8021"/>
    <n v="3"/>
    <n v="1642"/>
    <n v="9490"/>
    <n v="2155"/>
    <n v="1"/>
    <n v="12708"/>
    <n v="568"/>
    <n v="12"/>
    <n v="11"/>
    <n v="6"/>
    <n v="11122"/>
    <m/>
    <m/>
    <n v="1"/>
    <n v="2147"/>
    <n v="1"/>
    <m/>
    <m/>
    <n v="16"/>
    <n v="250"/>
    <n v="2"/>
    <n v="390"/>
    <n v="2835"/>
    <n v="100"/>
    <n v="26"/>
    <n v="45"/>
    <n v="66"/>
    <n v="7630"/>
    <n v="1601"/>
    <m/>
    <n v="309"/>
    <n v="1"/>
    <n v="17"/>
    <m/>
    <m/>
    <n v="5432"/>
    <n v="5082"/>
    <m/>
    <n v="2270"/>
    <n v="113"/>
    <n v="19"/>
    <n v="370"/>
    <m/>
    <m/>
    <n v="2"/>
    <n v="2"/>
    <n v="111"/>
    <n v="232"/>
    <n v="1913"/>
    <n v="1205"/>
    <n v="10"/>
    <n v="462"/>
    <n v="3"/>
    <n v="591"/>
    <n v="1009"/>
    <n v="848"/>
    <n v="77"/>
    <n v="250"/>
    <n v="298"/>
    <n v="14"/>
    <n v="1107"/>
    <n v="367"/>
    <n v="321"/>
    <n v="2280"/>
    <n v="2153"/>
    <n v="35"/>
    <n v="409"/>
    <n v="3712"/>
    <n v="819"/>
    <n v="3"/>
    <n v="49"/>
    <n v="337"/>
    <n v="25"/>
    <n v="462"/>
    <n v="79"/>
    <n v="3271"/>
    <n v="299"/>
    <n v="258"/>
    <n v="87"/>
    <n v="302"/>
    <n v="3"/>
    <n v="1"/>
    <n v="781"/>
    <n v="140"/>
    <n v="11"/>
    <n v="2114"/>
    <n v="2"/>
    <n v="124"/>
    <m/>
    <n v="397"/>
    <n v="569"/>
    <n v="107"/>
    <n v="34"/>
    <n v="14"/>
    <n v="2"/>
    <n v="19"/>
    <n v="5"/>
    <n v="11"/>
    <n v="11070"/>
    <n v="84"/>
    <n v="923"/>
    <n v="46"/>
    <n v="5"/>
    <n v="2"/>
    <n v="57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7" dataOnRows="1" applyNumberFormats="0" applyBorderFormats="0" applyFontFormats="0" applyPatternFormats="0" applyAlignmentFormats="0" applyWidthHeightFormats="1" dataCaption="Data" updatedVersion="6" asteriskTotals="1" showMemberPropertyTips="0" itemPrintTitles="1" createdVersion="1" indent="0" showHeaders="0" compact="0" compactData="0" gridDropZones="1">
  <location ref="A9:B147" firstHeaderRow="1" firstDataRow="1" firstDataCol="1" rowPageCount="5" colPageCount="1"/>
  <pivotFields count="149">
    <pivotField dataField="1" compact="0" outline="0" subtotalTop="0" showAll="0" includeNewItemsInFilter="1" defaultSubtotal="0"/>
    <pivotField name="FACILITY NAME" axis="axisPage" compact="0" outline="0" subtotalTop="0" showAll="0" includeNewItemsInFilter="1" sortType="ascending" defaultSubtotal="0">
      <items count="447">
        <item x="67"/>
        <item x="74"/>
        <item x="22"/>
        <item x="111"/>
        <item x="73"/>
        <item x="198"/>
        <item x="351"/>
        <item x="43"/>
        <item x="442"/>
        <item x="435"/>
        <item x="210"/>
        <item x="68"/>
        <item x="197"/>
        <item x="406"/>
        <item x="167"/>
        <item x="215"/>
        <item x="0"/>
        <item x="77"/>
        <item x="7"/>
        <item x="1"/>
        <item x="4"/>
        <item x="313"/>
        <item x="323"/>
        <item x="179"/>
        <item x="220"/>
        <item x="79"/>
        <item x="309"/>
        <item x="417"/>
        <item x="93"/>
        <item x="126"/>
        <item x="334"/>
        <item x="436"/>
        <item x="70"/>
        <item x="71"/>
        <item x="61"/>
        <item x="306"/>
        <item x="76"/>
        <item x="82"/>
        <item x="310"/>
        <item x="37"/>
        <item x="289"/>
        <item x="85"/>
        <item x="78"/>
        <item x="25"/>
        <item x="87"/>
        <item x="343"/>
        <item x="342"/>
        <item x="346"/>
        <item x="91"/>
        <item x="305"/>
        <item x="88"/>
        <item x="80"/>
        <item x="141"/>
        <item x="89"/>
        <item x="49"/>
        <item x="422"/>
        <item x="217"/>
        <item x="2"/>
        <item x="240"/>
        <item x="94"/>
        <item x="213"/>
        <item x="388"/>
        <item x="349"/>
        <item x="290"/>
        <item x="119"/>
        <item x="147"/>
        <item x="95"/>
        <item x="40"/>
        <item x="41"/>
        <item x="160"/>
        <item x="96"/>
        <item x="218"/>
        <item x="144"/>
        <item x="302"/>
        <item x="27"/>
        <item x="129"/>
        <item x="98"/>
        <item x="298"/>
        <item x="205"/>
        <item x="437"/>
        <item x="42"/>
        <item x="28"/>
        <item x="253"/>
        <item x="72"/>
        <item x="286"/>
        <item x="287"/>
        <item x="392"/>
        <item x="410"/>
        <item x="350"/>
        <item x="101"/>
        <item x="60"/>
        <item x="254"/>
        <item x="307"/>
        <item x="356"/>
        <item x="419"/>
        <item x="393"/>
        <item x="184"/>
        <item x="104"/>
        <item x="249"/>
        <item x="17"/>
        <item x="255"/>
        <item x="380"/>
        <item x="56"/>
        <item x="420"/>
        <item x="105"/>
        <item x="24"/>
        <item x="48"/>
        <item x="188"/>
        <item x="404"/>
        <item x="106"/>
        <item x="235"/>
        <item x="219"/>
        <item x="12"/>
        <item x="360"/>
        <item x="46"/>
        <item x="228"/>
        <item x="92"/>
        <item x="109"/>
        <item x="110"/>
        <item x="206"/>
        <item x="133"/>
        <item x="112"/>
        <item x="50"/>
        <item x="372"/>
        <item x="65"/>
        <item x="117"/>
        <item x="381"/>
        <item x="113"/>
        <item x="318"/>
        <item x="288"/>
        <item x="411"/>
        <item x="241"/>
        <item x="69"/>
        <item x="425"/>
        <item x="239"/>
        <item x="256"/>
        <item x="170"/>
        <item x="282"/>
        <item x="303"/>
        <item x="5"/>
        <item x="221"/>
        <item x="243"/>
        <item x="115"/>
        <item x="222"/>
        <item x="118"/>
        <item x="52"/>
        <item x="338"/>
        <item x="195"/>
        <item x="257"/>
        <item x="34"/>
        <item x="32"/>
        <item x="30"/>
        <item x="186"/>
        <item x="35"/>
        <item x="183"/>
        <item x="185"/>
        <item x="292"/>
        <item x="14"/>
        <item x="47"/>
        <item x="121"/>
        <item x="358"/>
        <item x="266"/>
        <item x="18"/>
        <item x="242"/>
        <item x="123"/>
        <item x="371"/>
        <item x="265"/>
        <item x="247"/>
        <item x="272"/>
        <item x="320"/>
        <item x="339"/>
        <item x="385"/>
        <item x="19"/>
        <item x="191"/>
        <item x="390"/>
        <item x="416"/>
        <item x="122"/>
        <item x="278"/>
        <item x="365"/>
        <item x="409"/>
        <item x="31"/>
        <item x="124"/>
        <item x="178"/>
        <item x="405"/>
        <item x="391"/>
        <item x="432"/>
        <item x="180"/>
        <item x="90"/>
        <item x="192"/>
        <item x="62"/>
        <item x="63"/>
        <item x="81"/>
        <item x="216"/>
        <item x="125"/>
        <item x="107"/>
        <item x="295"/>
        <item x="308"/>
        <item x="263"/>
        <item x="319"/>
        <item x="6"/>
        <item x="97"/>
        <item x="237"/>
        <item x="182"/>
        <item x="223"/>
        <item x="173"/>
        <item x="177"/>
        <item x="174"/>
        <item x="340"/>
        <item x="244"/>
        <item x="102"/>
        <item x="341"/>
        <item x="304"/>
        <item x="312"/>
        <item x="293"/>
        <item x="271"/>
        <item x="373"/>
        <item x="135"/>
        <item x="224"/>
        <item x="99"/>
        <item x="84"/>
        <item x="176"/>
        <item x="439"/>
        <item x="387"/>
        <item x="51"/>
        <item x="189"/>
        <item x="204"/>
        <item x="374"/>
        <item x="359"/>
        <item x="201"/>
        <item x="193"/>
        <item x="130"/>
        <item x="26"/>
        <item x="38"/>
        <item x="175"/>
        <item x="397"/>
        <item x="199"/>
        <item x="132"/>
        <item x="421"/>
        <item x="196"/>
        <item x="264"/>
        <item x="370"/>
        <item x="273"/>
        <item x="64"/>
        <item x="283"/>
        <item x="200"/>
        <item x="399"/>
        <item x="403"/>
        <item x="274"/>
        <item x="275"/>
        <item x="136"/>
        <item x="368"/>
        <item x="151"/>
        <item x="134"/>
        <item x="232"/>
        <item x="226"/>
        <item x="203"/>
        <item x="138"/>
        <item x="291"/>
        <item x="139"/>
        <item x="140"/>
        <item x="294"/>
        <item x="11"/>
        <item x="208"/>
        <item x="230"/>
        <item x="408"/>
        <item x="429"/>
        <item x="58"/>
        <item x="142"/>
        <item x="143"/>
        <item x="194"/>
        <item x="423"/>
        <item x="382"/>
        <item x="440"/>
        <item x="137"/>
        <item x="214"/>
        <item x="238"/>
        <item x="21"/>
        <item x="23"/>
        <item x="108"/>
        <item x="258"/>
        <item x="153"/>
        <item x="187"/>
        <item x="259"/>
        <item x="324"/>
        <item x="325"/>
        <item x="260"/>
        <item x="401"/>
        <item x="412"/>
        <item x="103"/>
        <item x="57"/>
        <item x="229"/>
        <item x="250"/>
        <item x="331"/>
        <item x="145"/>
        <item x="146"/>
        <item x="344"/>
        <item x="127"/>
        <item x="329"/>
        <item x="116"/>
        <item x="150"/>
        <item x="128"/>
        <item x="157"/>
        <item x="158"/>
        <item x="131"/>
        <item x="209"/>
        <item x="314"/>
        <item x="296"/>
        <item x="53"/>
        <item x="379"/>
        <item x="169"/>
        <item x="402"/>
        <item x="446"/>
        <item x="66"/>
        <item x="261"/>
        <item x="269"/>
        <item x="162"/>
        <item x="280"/>
        <item x="231"/>
        <item x="207"/>
        <item x="297"/>
        <item x="336"/>
        <item x="149"/>
        <item x="100"/>
        <item x="262"/>
        <item x="352"/>
        <item x="357"/>
        <item x="45"/>
        <item x="386"/>
        <item x="10"/>
        <item x="363"/>
        <item x="364"/>
        <item x="33"/>
        <item x="375"/>
        <item x="377"/>
        <item x="383"/>
        <item x="152"/>
        <item x="413"/>
        <item x="376"/>
        <item x="332"/>
        <item x="333"/>
        <item x="326"/>
        <item x="321"/>
        <item x="55"/>
        <item x="251"/>
        <item x="369"/>
        <item x="367"/>
        <item x="366"/>
        <item x="330"/>
        <item x="315"/>
        <item x="317"/>
        <item x="335"/>
        <item x="316"/>
        <item x="322"/>
        <item x="398"/>
        <item x="154"/>
        <item x="155"/>
        <item x="285"/>
        <item x="211"/>
        <item x="433"/>
        <item x="279"/>
        <item x="361"/>
        <item x="148"/>
        <item x="414"/>
        <item x="415"/>
        <item x="225"/>
        <item x="86"/>
        <item x="114"/>
        <item x="59"/>
        <item x="267"/>
        <item x="44"/>
        <item x="299"/>
        <item x="430"/>
        <item x="156"/>
        <item x="345"/>
        <item x="441"/>
        <item x="443"/>
        <item x="54"/>
        <item x="233"/>
        <item x="355"/>
        <item x="353"/>
        <item x="234"/>
        <item x="389"/>
        <item x="300"/>
        <item x="83"/>
        <item x="347"/>
        <item x="8"/>
        <item x="159"/>
        <item x="384"/>
        <item x="424"/>
        <item x="181"/>
        <item x="202"/>
        <item x="20"/>
        <item x="245"/>
        <item x="281"/>
        <item x="36"/>
        <item x="445"/>
        <item x="29"/>
        <item x="75"/>
        <item x="394"/>
        <item x="277"/>
        <item x="246"/>
        <item x="418"/>
        <item x="407"/>
        <item x="428"/>
        <item x="354"/>
        <item x="427"/>
        <item x="212"/>
        <item x="161"/>
        <item x="39"/>
        <item x="15"/>
        <item x="248"/>
        <item x="268"/>
        <item x="396"/>
        <item x="426"/>
        <item x="16"/>
        <item x="270"/>
        <item x="252"/>
        <item x="378"/>
        <item x="3"/>
        <item x="172"/>
        <item x="120"/>
        <item x="311"/>
        <item x="327"/>
        <item x="431"/>
        <item x="434"/>
        <item x="362"/>
        <item x="328"/>
        <item x="348"/>
        <item x="276"/>
        <item x="227"/>
        <item x="171"/>
        <item x="164"/>
        <item x="190"/>
        <item x="163"/>
        <item x="13"/>
        <item x="438"/>
        <item x="400"/>
        <item x="284"/>
        <item x="337"/>
        <item x="301"/>
        <item x="9"/>
        <item x="395"/>
        <item x="236"/>
        <item x="165"/>
        <item x="166"/>
        <item x="168"/>
        <item x="444"/>
      </items>
    </pivotField>
    <pivotField name="COUNTY NAME" axis="axisPage" compact="0" outline="0" subtotalTop="0" showAll="0" includeNewItemsInFilter="1"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compact="0" outline="0" subtotalTop="0" showAll="0" includeNewItemsInFilter="1" defaultSubtotal="0">
      <items count="9">
        <item x="0"/>
        <item x="3"/>
        <item x="8"/>
        <item x="2"/>
        <item x="5"/>
        <item x="4"/>
        <item x="7"/>
        <item x="1"/>
        <item x="6"/>
      </items>
    </pivotField>
    <pivotField name="LICENSED BED SIZE" axis="axisPage" compact="0" outline="0" subtotalTop="0" showAll="0" includeNewItemsInFilter="1" sortType="ascending" defaultSubtotal="0">
      <items count="7">
        <item x="6"/>
        <item x="0"/>
        <item x="5"/>
        <item x="2"/>
        <item x="4"/>
        <item x="1"/>
        <item x="3"/>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dataField="1" compact="0" outline="0" subtotalTop="0" showAll="0" includeNewItemsInFilter="1" defaultSubtotal="0">
      <items count="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1">
    <field x="-2"/>
  </rowFields>
  <rowItems count="13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rowItems>
  <colItems count="1">
    <i/>
  </colItems>
  <pageFields count="5">
    <pageField fld="13" hier="-1"/>
    <pageField fld="1" hier="-1"/>
    <pageField fld="2" hier="-1"/>
    <pageField fld="7" hier="-1"/>
    <pageField fld="6" hier="-1"/>
  </pageFields>
  <dataFields count="138">
    <dataField name="Count of oshpd_id" fld="13" subtotal="count" baseField="0" baseItem="29079"/>
    <dataField name="Sum of ninedigit" fld="0" baseField="0" baseItem="0"/>
    <dataField name="Sum of TOC_Acute" fld="14" baseField="0" baseItem="0"/>
    <dataField name="Sum of TOC_SN_IC" fld="15" baseField="0" baseItem="0"/>
    <dataField name="Sum of TOC_Psych" fld="18" baseField="0" baseItem="0"/>
    <dataField name="Sum of TOC_Chem_Dep" fld="17" baseField="0" baseItem="0"/>
    <dataField name="Sum of TOC_Rehab" fld="16" baseField="0" baseItem="0"/>
    <dataField name="Sum of TOC_Unknown" fld="19" baseField="0" baseItem="0"/>
    <dataField name="Sum of Sex_Male" fld="21" baseField="0" baseItem="0"/>
    <dataField name="Sum of Sex_Female" fld="20" baseField="0" baseItem="0"/>
    <dataField name="Sum of Sex_Other" fld="23" baseField="0" baseItem="2352336"/>
    <dataField name="Sum of Sex_Unknown" fld="22" baseField="0" baseItem="2352336"/>
    <dataField name="Sum of Age_Under_1" fld="33" baseField="0" baseItem="0"/>
    <dataField name="Sum of Age_01_09" fld="34" baseField="0" baseItem="0"/>
    <dataField name="Sum of Age_10_19" fld="24" baseField="0" baseItem="0"/>
    <dataField name="Sum of Age_20_29" fld="25" baseField="0" baseItem="0"/>
    <dataField name="Sum of Age_30_39" fld="26" baseField="0" baseItem="0"/>
    <dataField name="Sum of Age_40_49" fld="27" baseField="0" baseItem="0"/>
    <dataField name="Sum of Age_50_59" fld="28" baseField="0" baseItem="0"/>
    <dataField name="Sum of Age_60_69" fld="29" baseField="0" baseItem="0"/>
    <dataField name="Sum of Age_70_79" fld="30" baseField="0" baseItem="0"/>
    <dataField name="Sum of Age_80_" fld="31" baseField="0" baseItem="0"/>
    <dataField name="Sum of Age_Unknown" fld="32" baseField="0" baseItem="0"/>
    <dataField name="Sum of RaceGrp_White" fld="41" baseField="0" baseItem="0"/>
    <dataField name="Sum of RaceGrp_Black" fld="36" baseField="0" baseItem="0"/>
    <dataField name="Sum of RaceGrp_Hispanic" fld="37" baseField="0" baseItem="0"/>
    <dataField name="Sum of RaceGrp_Asian" fld="35" baseField="0" baseItem="0"/>
    <dataField name="Sum of RaceGrp_Native_Am" fld="38" baseField="0" baseItem="0"/>
    <dataField name="Sum of RaceGrp_Other" fld="39" baseField="0" baseItem="0"/>
    <dataField name="Sum of RaceGrp_Unknown" fld="40" baseField="0" baseItem="0"/>
    <dataField name="Sum of Admt_Home" fld="54" baseField="0" baseItem="0"/>
    <dataField name="Sum of Admt_Resid_Care" fld="56" baseField="0" baseItem="0"/>
    <dataField name="Sum of Admt_Ambul_Surgery" fld="53" baseField="0" baseItem="0"/>
    <dataField name="Sum of Admt_SN_IC" fld="57" baseField="0" baseItem="0"/>
    <dataField name="Sum of Admt_Acute_Inpt_Hosp_Care" fld="52" baseField="0" baseItem="0"/>
    <dataField name="Sum of Admt_Other_Inpt_Hosp_Care" fld="55" baseField="0" baseItem="0"/>
    <dataField name="Sum of Admt_Newborn" fld="58" baseField="0" baseItem="0"/>
    <dataField name="Sum of Admt_Prison_Jail" fld="60" baseField="0" baseItem="0"/>
    <dataField name="Sum of Admt_Other" fld="59" baseField="0" baseItem="0"/>
    <dataField name="Sum of Admt_Unknown" fld="61" baseField="0" baseItem="0"/>
    <dataField name="Sum of Route_Your_ER" fld="43" baseField="0" baseItem="0"/>
    <dataField name="Sum of Route_Not_Your_ER" fld="42" baseField="0" baseItem="0"/>
    <dataField name="Sum of Route_Unknown" fld="44" baseField="0" baseItem="0"/>
    <dataField name="Sum of Adm_Scheduled" fld="45" baseField="0" baseItem="0"/>
    <dataField name="Sum of Adm_Unscheduled" fld="46" baseField="0" baseItem="0"/>
    <dataField name="Sum of Adm_Infant_LT_24_hrs" fld="47" baseField="0" baseItem="29079"/>
    <dataField name="Sum of Adm_Unknown" fld="48" baseField="0" baseItem="0"/>
    <dataField name="Sum of Disp_Home_Health_Service" fld="66" baseField="0" baseItem="759633808"/>
    <dataField name="Sum of Disp_Against_Medical_Advice" fld="63" baseField="0" baseItem="759635392"/>
    <dataField name="Sum of disp_hospice_care" fld="67" baseField="0" baseItem="759632576"/>
    <dataField name="Sum of Disp_Rehab" fld="69" baseField="0" baseItem="268544936"/>
    <dataField name="Sum of Disp_Disaster_Care_Site" fld="78" baseField="0" baseItem="268550216" numFmtId="3"/>
    <dataField name="Sum of Disp_SN_IC_Care" fld="72" baseField="0" baseItem="268549688"/>
    <dataField name="Sum of Disp_Residential_Care" fld="70" baseField="0" baseItem="268545816"/>
    <dataField name="Sum of disp_cah" fld="73" baseField="0" baseItem="748620304"/>
    <dataField name="Sum of disp_psychiatric_care" fld="68" baseField="0" baseItem="759633456"/>
    <dataField name="Sum of disp_Childrens_or_cancer" fld="64" baseField="0" baseItem="759633456"/>
    <dataField name="Sum of disp_not_defined_elsewhere" fld="74" baseField="0" baseItem="829921600"/>
    <dataField name="Sum of Disp_Routine" fld="71" baseField="0" baseItem="0"/>
    <dataField name="Sum of Disp_Prison_Jail" fld="76" baseField="0" baseItem="0"/>
    <dataField name="Sum of Disp_Died" fld="65" baseField="0" baseItem="0"/>
    <dataField name="Sum of Disp_Acute_Care" fld="62" baseField="0" baseItem="749372968"/>
    <dataField name="Sum of disp_Other" fld="77" baseField="0" baseItem="674733448"/>
    <dataField name="Sum of disp_Invalid_Blank" fld="75" baseField="0" baseItem="280219384"/>
    <dataField name="Sum of DNR_Yes" fld="50" baseField="0" baseItem="0"/>
    <dataField name="Sum of DNR_No" fld="49" baseField="0" baseItem="0"/>
    <dataField name="Sum of DNR_Unknown" fld="51" baseField="0" baseItem="0"/>
    <dataField name="Sum of Payer_Medicare" fld="80" baseField="0" baseItem="0"/>
    <dataField name="Sum of Payer_Medi_Cal" fld="79" baseField="0" baseItem="0"/>
    <dataField name="Sum of Payer_Priv_Coverage" fld="82" baseField="0" baseItem="0"/>
    <dataField name="Sum of Payer_Workers_Comp" fld="84" baseField="0" baseItem="0"/>
    <dataField name="Sum of Payer_County_Indigent_Prog" fld="87" baseField="0" baseItem="0"/>
    <dataField name="Sum of Payer_Other_Government" fld="85" baseField="0" baseItem="0"/>
    <dataField name="Sum of Payer_Other_Indigent" fld="86" baseField="0" baseItem="0"/>
    <dataField name="Sum of Payer_Self_Pay" fld="83" baseField="0" baseItem="0"/>
    <dataField name="Sum of Payer_Other_Payer" fld="81" baseField="0" baseItem="0"/>
    <dataField name="Sum of Payer_Unknown" fld="88" baseField="0" baseItem="0"/>
    <dataField name="Sum of OSHPD_ID2" fld="13" baseField="0" baseItem="755379944"/>
    <dataField name="Sum of DX_Blood_Disorders" fld="90" baseField="0" baseItem="811582448"/>
    <dataField name="Sum of DX_Cancer" fld="91" baseField="0" baseItem="820325576"/>
    <dataField name="Sum of DX_Respiratory_System" fld="104" baseField="0" baseItem="930564720"/>
    <dataField name="Sum of DX_Circulatory_System" fld="92" baseField="0" baseItem="811582800"/>
    <dataField name="Sum of DX_Digestive_System" fld="93" baseField="0" baseItem="811582096"/>
    <dataField name="Sum of DX_Endocrine_Diseases" fld="95" baseField="0" baseItem="674778992"/>
    <dataField name="Sum of DX_Eye_Disorders" fld="96" baseField="0" baseItem="811582976"/>
    <dataField name="Sum of DX_Genitourinary_System" fld="97" baseField="0" baseItem="448123184"/>
    <dataField name="Sum of DX_Infections" fld="98" baseField="0" baseItem="448122304"/>
    <dataField name="Sum of DX_Injuries_Poisonings" fld="99" baseField="0" baseItem="448122832"/>
    <dataField name="Sum of DX_Mental_Disorders" fld="100" baseField="0" baseItem="811580688"/>
    <dataField name="Sum of DX_Musculoskeletal_System" fld="101" baseField="0" baseItem="674735560"/>
    <dataField name="Sum of DX_Nervous_System" fld="102" baseField="0" baseItem="470911720"/>
    <dataField name="Sum of DX_Other_Reasons" fld="103" baseField="0" baseItem="280219032"/>
    <dataField name="Sum of DX_Skin_Disorders" fld="105" baseField="0" baseItem="448584888"/>
    <dataField name="Sum of DX_Symptoms" fld="106" baseField="0" baseItem="818510920"/>
    <dataField name="Sum of DX_All_Pregnancies" fld="107" baseField="0" baseItem="472060984"/>
    <dataField name="Sum of DX_Birth_Defects" fld="89" baseField="0" baseItem="818507752"/>
    <dataField name="Sum of DX_Births" fld="108" baseField="0" baseItem="472063624"/>
    <dataField name="Sum of DX_Ear_Disorders" fld="94" baseField="0" baseItem="818503704"/>
    <dataField name="Sum of DX_Perinatal_Disorders" fld="109" baseField="0" baseItem="472060632"/>
    <dataField name="Sum of PR_Cardiovascular_System" fld="110" baseField="0" baseItem="818506344"/>
    <dataField name="Sum of PR_Diagnostic_Therapeutic" fld="111" baseField="0" baseItem="472061336"/>
    <dataField name="Sum of PR_Digestive_System" fld="112" baseField="0" baseItem="818507752"/>
    <dataField name="Sum of PR_Ear_Nose_Sinus" fld="113" baseField="0" baseItem="472064504"/>
    <dataField name="Sum of PR_Respiratory_System" fld="120" baseField="0" baseItem="687113248"/>
    <dataField name="Sum of PR_Female_Reproductive_System" fld="114" baseField="0" baseItem="818504584"/>
    <dataField name="Sum of PR_General" fld="115" baseField="0" baseItem="472063624"/>
    <dataField name="Sum of PR_Imaging" fld="126" baseField="0" baseItem="818507048"/>
    <dataField name="Sum of PR_Male_Reproductive_System" fld="127" baseField="0" baseItem="472067496"/>
    <dataField name="Sum of PR_Musculoskeletal_System" fld="117" baseField="0" baseItem="818509688"/>
    <dataField name="Sum of PR_Nervous_System" fld="118" baseField="0" baseItem="472060808"/>
    <dataField name="Sum of PR_Skin_and_Breast_System" fld="121" baseField="0" baseItem="818506168"/>
    <dataField name="Sum of PR_New_Technologies" fld="132" baseField="0" baseItem="191759008"/>
    <dataField name="Sum of PR_Urinary_System" fld="122" baseField="0" baseItem="818505288"/>
    <dataField name="Sum of PR_Vascular_System" fld="123" baseField="0" baseItem="472065032"/>
    <dataField name="Sum of PR_Endocrine_System" fld="124" baseField="0" baseItem="818507048"/>
    <dataField name="Sum of PR_Eye" fld="125" baseField="0" baseItem="472067848"/>
    <dataField name="Sum of PR_Lymph_System" fld="116" baseField="0" baseItem="818503880"/>
    <dataField name="Sum of PR_Mouth_and_Throat" fld="128" baseField="0" baseItem="472067496"/>
    <dataField name="Sum of PR_Pregnancy" fld="129" baseField="0" baseItem="818507752"/>
    <dataField name="Sum of PR_Radiation_Oncology" fld="130" baseField="0" baseItem="472060456"/>
    <dataField name="Sum of PR_Nuclear_Medicine" fld="131" baseField="0" baseItem="818509160"/>
    <dataField name="Sum of PR_None" fld="119" baseField="0" baseItem="480668248"/>
    <dataField name="Sum of Dsch_Days" fld="148" baseField="0" baseItem="0"/>
    <dataField name="Sum of ECM_Abnormal_Reaction_Later_Cx" fld="133" baseField="0" baseItem="800858040"/>
    <dataField name="Sum of ECM_Accidental_Falls" fld="134" baseField="0" baseItem="876976256"/>
    <dataField name="Sum of ECM_All_Transport_Types" fld="135" baseField="0" baseItem="800856632"/>
    <dataField name="Sum of ECM_Assault" fld="136" baseField="0" baseItem="876974496"/>
    <dataField name="Sum of ECM_Intentional_SelfHarm" fld="137" baseField="0" baseItem="800859976"/>
    <dataField name="Sum of ECM_Legal_War_Terrorism" fld="138" baseField="0" baseItem="876980304"/>
    <dataField name="Sum of ECM_Med_Device_Adverse_Incident" fld="139" baseField="0" baseItem="800858744"/>
    <dataField name="Sum of ECM_Medical_Misadventures" fld="140" baseField="0" baseItem="876978720"/>
    <dataField name="Sum of ECM_Natural_Environmental_Factor" fld="141" baseField="0" baseItem="800857512"/>
    <dataField name="Sum of ECM_Other_Factors" fld="143" baseField="0" baseItem="876977136"/>
    <dataField name="Sum of ECM_Supplementary_Factors" fld="144" baseField="0" baseItem="800856280"/>
    <dataField name="Sum of ECM_Undetermined_Intent" fld="146" baseField="0" baseItem="876973440"/>
    <dataField name="Sum of ECM_W_Inanimate_Animate_Object" fld="145" baseField="0" baseItem="869430632"/>
    <dataField name="Sum of ECM_NonTrans_Drowning_Subm" fld="147" baseField="0" baseItem="880983176"/>
    <dataField name="Sum of ECM_None" fld="142" baseField="0" baseItem="0"/>
  </dataFields>
  <formats count="8">
    <format dxfId="32">
      <pivotArea outline="0" fieldPosition="0">
        <references count="1">
          <reference field="4294967294" count="1" selected="0">
            <x v="0"/>
          </reference>
        </references>
      </pivotArea>
    </format>
    <format dxfId="31">
      <pivotArea dataOnly="0" labelOnly="1" outline="0" fieldPosition="0">
        <references count="1">
          <reference field="4294967294" count="1">
            <x v="0"/>
          </reference>
        </references>
      </pivotArea>
    </format>
    <format dxfId="30">
      <pivotArea outline="0" fieldPosition="0">
        <references count="1">
          <reference field="4294967294" count="1">
            <x v="51"/>
          </reference>
        </references>
      </pivotArea>
    </format>
    <format dxfId="29">
      <pivotArea type="all" dataOnly="0" outline="0" fieldPosition="0"/>
    </format>
    <format dxfId="28">
      <pivotArea outline="0" fieldPosition="0"/>
    </format>
    <format dxfId="27">
      <pivotArea dataOnly="0" labelOnly="1" outline="0" fieldPosition="0">
        <references count="1">
          <reference field="4294967294" count="49">
            <x v="0"/>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
      <pivotArea dataOnly="0" labelOnly="1" outline="0" fieldPosition="0">
        <references count="1">
          <reference field="4294967294" count="26">
            <x v="50"/>
            <x v="51"/>
            <x v="52"/>
            <x v="53"/>
            <x v="54"/>
            <x v="55"/>
            <x v="56"/>
            <x v="57"/>
            <x v="58"/>
            <x v="59"/>
            <x v="60"/>
            <x v="61"/>
            <x v="64"/>
            <x v="65"/>
            <x v="66"/>
            <x v="67"/>
            <x v="68"/>
            <x v="69"/>
            <x v="70"/>
            <x v="71"/>
            <x v="72"/>
            <x v="73"/>
            <x v="74"/>
            <x v="75"/>
            <x v="76"/>
            <x v="77"/>
          </reference>
        </references>
      </pivotArea>
    </format>
    <format dxfId="25">
      <pivotArea dataOnly="0" labelOnly="1" grandCol="1" outline="0" axis="axisCol"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65185"/>
  <sheetViews>
    <sheetView tabSelected="1" zoomScale="91" zoomScaleNormal="91" workbookViewId="0">
      <selection sqref="A1:K1"/>
    </sheetView>
  </sheetViews>
  <sheetFormatPr defaultColWidth="9.109375" defaultRowHeight="10.199999999999999" x14ac:dyDescent="0.2"/>
  <cols>
    <col min="1" max="1" width="29" style="11" customWidth="1"/>
    <col min="2" max="2" width="9.44140625" style="13" customWidth="1"/>
    <col min="3" max="3" width="6.33203125" style="13" bestFit="1" customWidth="1"/>
    <col min="4" max="4" width="1.33203125" style="11" customWidth="1"/>
    <col min="5" max="5" width="30.6640625" style="11" customWidth="1"/>
    <col min="6" max="6" width="10" style="13" customWidth="1"/>
    <col min="7" max="7" width="6.33203125" style="13" customWidth="1"/>
    <col min="8" max="8" width="0.77734375" style="11" customWidth="1"/>
    <col min="9" max="9" width="39.33203125" style="11" customWidth="1"/>
    <col min="10" max="10" width="8.88671875" style="13" customWidth="1"/>
    <col min="11" max="11" width="6.33203125" style="11" customWidth="1"/>
    <col min="12" max="16384" width="9.109375" style="11"/>
  </cols>
  <sheetData>
    <row r="1" spans="1:11" ht="23.25" customHeight="1" x14ac:dyDescent="0.3">
      <c r="A1" s="103" t="s">
        <v>2703</v>
      </c>
      <c r="B1" s="103"/>
      <c r="C1" s="103"/>
      <c r="D1" s="103"/>
      <c r="E1" s="103"/>
      <c r="F1" s="103"/>
      <c r="G1" s="103"/>
      <c r="H1" s="103"/>
      <c r="I1" s="103"/>
      <c r="J1" s="103"/>
      <c r="K1" s="103"/>
    </row>
    <row r="2" spans="1:11" ht="10.5" customHeight="1" x14ac:dyDescent="0.3">
      <c r="A2" s="39"/>
      <c r="B2" s="12"/>
      <c r="C2" s="12"/>
      <c r="D2" s="12"/>
      <c r="E2" s="12"/>
      <c r="F2" s="12"/>
      <c r="G2" s="12"/>
      <c r="H2" s="12"/>
      <c r="I2" s="12"/>
    </row>
    <row r="3" spans="1:11" ht="5.25" customHeight="1" x14ac:dyDescent="0.2"/>
    <row r="4" spans="1:11" ht="13.2" x14ac:dyDescent="0.25">
      <c r="A4" s="31" t="s">
        <v>350</v>
      </c>
      <c r="B4" s="15"/>
      <c r="C4" s="15"/>
      <c r="D4" s="15"/>
      <c r="E4" s="15"/>
      <c r="F4" s="15"/>
      <c r="G4" s="14"/>
    </row>
    <row r="5" spans="1:11" ht="13.2" x14ac:dyDescent="0.25">
      <c r="A5" s="31"/>
      <c r="B5" s="15"/>
      <c r="C5" s="15"/>
      <c r="D5" s="15"/>
      <c r="E5" s="15"/>
      <c r="F5" s="15"/>
      <c r="G5" s="14"/>
    </row>
    <row r="6" spans="1:11" ht="13.2" x14ac:dyDescent="0.25">
      <c r="A6" s="32" t="s">
        <v>273</v>
      </c>
      <c r="B6" s="104" t="str">
        <f>IF($F$22=1,Pivot!B11,"")</f>
        <v/>
      </c>
      <c r="C6" s="104"/>
      <c r="D6" s="104"/>
      <c r="E6" s="104"/>
      <c r="F6" s="15"/>
      <c r="G6" s="14"/>
    </row>
    <row r="7" spans="1:11" ht="13.2" x14ac:dyDescent="0.25">
      <c r="A7" s="32" t="s">
        <v>213</v>
      </c>
      <c r="B7" s="101">
        <f>IF($F$22=1,VLOOKUP($B$6,Data!$A$1:$EJ$449,2,FALSE),IF(A1="(All)","",))</f>
        <v>0</v>
      </c>
      <c r="C7" s="101"/>
      <c r="D7" s="101"/>
      <c r="E7" s="101"/>
      <c r="F7" s="101"/>
      <c r="G7" s="14"/>
    </row>
    <row r="8" spans="1:11" ht="13.2" x14ac:dyDescent="0.25">
      <c r="A8" s="32" t="s">
        <v>174</v>
      </c>
      <c r="B8" s="101">
        <f>IF($F$22=1,VLOOKUP($B$6,Data!$A$1:$EJ$449,3,FALSE),IF(Pivot!A3="(All)","",))</f>
        <v>0</v>
      </c>
      <c r="C8" s="101"/>
      <c r="D8" s="101"/>
      <c r="E8" s="101"/>
      <c r="F8" s="101"/>
      <c r="G8" s="14"/>
    </row>
    <row r="9" spans="1:11" ht="13.2" x14ac:dyDescent="0.25">
      <c r="A9" s="32" t="s">
        <v>175</v>
      </c>
      <c r="B9" s="105" t="str">
        <f>IF($F$22=1,VLOOKUP($B$6,Data!$A$1:$EJ$449,4,FALSE),"")</f>
        <v/>
      </c>
      <c r="C9" s="105"/>
      <c r="D9" s="105"/>
      <c r="E9" s="105"/>
      <c r="F9" s="15"/>
      <c r="G9" s="14"/>
    </row>
    <row r="10" spans="1:11" ht="13.2" x14ac:dyDescent="0.25">
      <c r="A10" s="32" t="s">
        <v>176</v>
      </c>
      <c r="B10" s="105" t="str">
        <f>IF($F$22=1,VLOOKUP($B$6,Data!$A$1:$EJ$449,5,FALSE),"")</f>
        <v/>
      </c>
      <c r="C10" s="105"/>
      <c r="D10" s="105"/>
      <c r="E10" s="105"/>
      <c r="F10" s="15"/>
      <c r="G10" s="14"/>
    </row>
    <row r="11" spans="1:11" ht="13.2" x14ac:dyDescent="0.25">
      <c r="A11" s="32" t="s">
        <v>349</v>
      </c>
      <c r="B11" s="105" t="str">
        <f>IF($F$22=1,VLOOKUP($B$6,Data!$A$1:$EJ$449,6,FALSE),"")</f>
        <v/>
      </c>
      <c r="C11" s="105"/>
      <c r="D11" s="105"/>
      <c r="E11" s="105"/>
      <c r="F11" s="15"/>
      <c r="G11" s="14"/>
    </row>
    <row r="12" spans="1:11" ht="13.2" x14ac:dyDescent="0.25">
      <c r="A12" s="32" t="s">
        <v>177</v>
      </c>
      <c r="B12" s="101">
        <f>IF($F$22=1,VLOOKUP($B$6,Data!$A$1:$EJ$449,7,FALSE),IF(Pivot!A2="(All)"," ",))</f>
        <v>0</v>
      </c>
      <c r="C12" s="101"/>
      <c r="D12" s="101"/>
      <c r="E12" s="101"/>
      <c r="F12" s="101"/>
      <c r="G12" s="14"/>
    </row>
    <row r="13" spans="1:11" ht="13.2" x14ac:dyDescent="0.25">
      <c r="A13" s="32" t="s">
        <v>178</v>
      </c>
      <c r="B13" s="101">
        <f>IF($F$22=1,VLOOKUP($B$6,Data!$A$1:$EJ$449,13,FALSE),IF(Pivot!A5="(All)","",))</f>
        <v>0</v>
      </c>
      <c r="C13" s="101"/>
      <c r="D13" s="101"/>
      <c r="E13" s="101"/>
      <c r="F13" s="101"/>
      <c r="G13" s="14"/>
    </row>
    <row r="14" spans="1:11" ht="13.2" x14ac:dyDescent="0.25">
      <c r="A14" s="32" t="s">
        <v>216</v>
      </c>
      <c r="B14" s="101">
        <f>IF($F$22=1,VLOOKUP($B$6,Data!$A$1:$EJ$449,8,FALSE),IF(Pivot!A4="(All)","",))</f>
        <v>0</v>
      </c>
      <c r="C14" s="101"/>
      <c r="D14" s="101"/>
      <c r="E14" s="101"/>
      <c r="F14" s="101"/>
      <c r="G14" s="14"/>
      <c r="I14" s="106"/>
      <c r="J14" s="107"/>
    </row>
    <row r="15" spans="1:11" ht="13.2" x14ac:dyDescent="0.25">
      <c r="A15" s="32" t="s">
        <v>172</v>
      </c>
      <c r="B15" s="101">
        <f>IF($F$22=1,VLOOKUP($B$6,Data!$A$1:$EJ$449,9,FALSE),IF(Pivot!A6="(All)","",))</f>
        <v>0</v>
      </c>
      <c r="C15" s="101"/>
      <c r="D15" s="101"/>
      <c r="E15" s="101"/>
      <c r="F15" s="101"/>
      <c r="G15" s="14"/>
      <c r="I15" s="108"/>
      <c r="J15" s="108"/>
    </row>
    <row r="16" spans="1:11" ht="13.2" x14ac:dyDescent="0.25">
      <c r="A16" s="32" t="s">
        <v>173</v>
      </c>
      <c r="B16" s="101">
        <f>IF($F$22=1,VLOOKUP($B$6,Data!$A$1:$EJ$449,10,FALSE),IF(Pivot!A7="(All)","",))</f>
        <v>0</v>
      </c>
      <c r="C16" s="101"/>
      <c r="D16" s="101"/>
      <c r="E16" s="101"/>
      <c r="F16" s="101"/>
      <c r="G16" s="14"/>
    </row>
    <row r="17" spans="1:11" ht="13.2" x14ac:dyDescent="0.25">
      <c r="A17" s="45" t="s">
        <v>2008</v>
      </c>
      <c r="B17" s="101">
        <f>IF($F$22=1,VLOOKUP($B$6,Data!$A$1:$EJ$449,12,FALSE),IF(Pivot!B1="(All)","",))</f>
        <v>0</v>
      </c>
      <c r="C17" s="101"/>
      <c r="D17" s="101"/>
      <c r="E17" s="101"/>
      <c r="F17" s="101"/>
      <c r="G17" s="14"/>
      <c r="I17" s="38"/>
      <c r="J17" s="38"/>
    </row>
    <row r="18" spans="1:11" ht="13.2" customHeight="1" x14ac:dyDescent="0.25">
      <c r="A18" s="45" t="s">
        <v>2009</v>
      </c>
      <c r="B18" s="102">
        <f>IF($F$22=1,VLOOKUP($B$6,Data!$A$1:$EJ$449,11,FALSE),IF(Pivot!B2="(All)","", ))</f>
        <v>0</v>
      </c>
      <c r="C18" s="102"/>
      <c r="D18" s="102"/>
      <c r="E18" s="102"/>
      <c r="F18" s="54"/>
      <c r="G18" s="14"/>
      <c r="I18" s="38"/>
      <c r="J18" s="38"/>
      <c r="K18" s="41" t="s">
        <v>2704</v>
      </c>
    </row>
    <row r="19" spans="1:11" ht="24.6" customHeight="1" x14ac:dyDescent="0.25">
      <c r="A19" s="45"/>
      <c r="B19" s="102"/>
      <c r="C19" s="102"/>
      <c r="D19" s="102"/>
      <c r="E19" s="102"/>
      <c r="F19" s="54"/>
      <c r="G19" s="14"/>
      <c r="I19" s="43"/>
      <c r="J19" s="43"/>
      <c r="K19" s="42"/>
    </row>
    <row r="20" spans="1:11" ht="10.199999999999999" customHeight="1" x14ac:dyDescent="0.2">
      <c r="A20" s="16"/>
      <c r="B20" s="14"/>
      <c r="C20" s="14"/>
      <c r="D20" s="17"/>
      <c r="E20" s="17"/>
      <c r="F20" s="14"/>
      <c r="G20" s="14"/>
    </row>
    <row r="21" spans="1:11" ht="13.2" x14ac:dyDescent="0.25">
      <c r="A21" s="35" t="s">
        <v>218</v>
      </c>
      <c r="B21" s="36" t="s">
        <v>219</v>
      </c>
      <c r="C21" s="36" t="s">
        <v>220</v>
      </c>
      <c r="D21" s="37"/>
      <c r="E21" s="35" t="s">
        <v>338</v>
      </c>
      <c r="F21" s="36" t="s">
        <v>219</v>
      </c>
      <c r="G21" s="36"/>
      <c r="H21" s="37"/>
      <c r="I21" s="35" t="s">
        <v>339</v>
      </c>
      <c r="J21" s="36" t="s">
        <v>219</v>
      </c>
      <c r="K21" s="36" t="s">
        <v>220</v>
      </c>
    </row>
    <row r="22" spans="1:11" x14ac:dyDescent="0.2">
      <c r="A22" s="18" t="s">
        <v>221</v>
      </c>
      <c r="B22" s="13">
        <f>GETPIVOTDATA("Sum of TOC_Acute",Pivot!$A$8)</f>
        <v>3554135</v>
      </c>
      <c r="C22" s="19">
        <f t="shared" ref="C22:C28" si="0">B22/$B$28</f>
        <v>0.92492468031585728</v>
      </c>
      <c r="E22" s="11" t="s">
        <v>2031</v>
      </c>
      <c r="F22" s="13">
        <f>GETPIVOTDATA("Count of oshpd_id",Pivot!$A$8)</f>
        <v>447</v>
      </c>
      <c r="I22" s="11" t="s">
        <v>340</v>
      </c>
      <c r="J22" s="13">
        <f>GETPIVOTDATA("Sum of Payer_Medicare",Pivot!$A$8)</f>
        <v>1281041</v>
      </c>
      <c r="K22" s="19">
        <f t="shared" ref="K22:K32" si="1">J22/$J$32</f>
        <v>0.33337687999935461</v>
      </c>
    </row>
    <row r="23" spans="1:11" x14ac:dyDescent="0.2">
      <c r="A23" s="18" t="s">
        <v>224</v>
      </c>
      <c r="B23" s="13">
        <f>GETPIVOTDATA("Sum of TOC_SN_IC",Pivot!$A$8)</f>
        <v>24135</v>
      </c>
      <c r="C23" s="19">
        <f t="shared" si="0"/>
        <v>6.2808692296221769E-3</v>
      </c>
      <c r="E23" s="11" t="s">
        <v>214</v>
      </c>
      <c r="F23" s="13">
        <f>B48</f>
        <v>3842621</v>
      </c>
      <c r="I23" s="11" t="s">
        <v>341</v>
      </c>
      <c r="J23" s="13">
        <f>GETPIVOTDATA("Sum of Payer_Medi_Cal",Pivot!$A$8)</f>
        <v>1229846</v>
      </c>
      <c r="K23" s="19">
        <f t="shared" si="1"/>
        <v>0.3200539423482045</v>
      </c>
    </row>
    <row r="24" spans="1:11" x14ac:dyDescent="0.2">
      <c r="A24" s="18" t="s">
        <v>227</v>
      </c>
      <c r="B24" s="13">
        <f>GETPIVOTDATA("Sum of TOC_Psych",Pivot!$A$8)</f>
        <v>217795</v>
      </c>
      <c r="C24" s="19">
        <f t="shared" si="0"/>
        <v>5.6678761709780902E-2</v>
      </c>
      <c r="E24" s="11" t="s">
        <v>215</v>
      </c>
      <c r="F24" s="13">
        <f>GETPIVOTDATA("Sum of Dsch_Days",Pivot!$A$8)</f>
        <v>19250628</v>
      </c>
      <c r="I24" s="11" t="s">
        <v>342</v>
      </c>
      <c r="J24" s="13">
        <f>GETPIVOTDATA("Sum of Payer_Priv_Coverage",Pivot!$A$8)</f>
        <v>1123167</v>
      </c>
      <c r="K24" s="19">
        <f t="shared" si="1"/>
        <v>0.29229190180348258</v>
      </c>
    </row>
    <row r="25" spans="1:11" x14ac:dyDescent="0.2">
      <c r="A25" s="18" t="s">
        <v>230</v>
      </c>
      <c r="B25" s="13">
        <f>GETPIVOTDATA("Sum of TOC_Chem_Dep",Pivot!$A$8)</f>
        <v>11588</v>
      </c>
      <c r="C25" s="19">
        <f t="shared" si="0"/>
        <v>3.015649995146542E-3</v>
      </c>
      <c r="E25" s="11" t="s">
        <v>217</v>
      </c>
      <c r="F25" s="20">
        <f>F24/F23</f>
        <v>5.0097649494967111</v>
      </c>
      <c r="I25" s="11" t="s">
        <v>343</v>
      </c>
      <c r="J25" s="13">
        <f>GETPIVOTDATA("Sum of Payer_Workers_Comp",Pivot!$A$8)</f>
        <v>16576</v>
      </c>
      <c r="K25" s="19">
        <f t="shared" si="1"/>
        <v>4.3137223265057884E-3</v>
      </c>
    </row>
    <row r="26" spans="1:11" x14ac:dyDescent="0.2">
      <c r="A26" s="18" t="s">
        <v>234</v>
      </c>
      <c r="B26" s="13">
        <f>GETPIVOTDATA("Sum of TOC_Rehab",Pivot!$A$8)</f>
        <v>34950</v>
      </c>
      <c r="C26" s="19">
        <f t="shared" si="0"/>
        <v>9.0953544468736318E-3</v>
      </c>
      <c r="I26" s="11" t="s">
        <v>344</v>
      </c>
      <c r="J26" s="13">
        <f>GETPIVOTDATA("Sum of Payer_County_Indigent_Prog",Pivot!$A$8)</f>
        <v>10968</v>
      </c>
      <c r="K26" s="19">
        <f t="shared" si="1"/>
        <v>2.8543017903665232E-3</v>
      </c>
    </row>
    <row r="27" spans="1:11" x14ac:dyDescent="0.2">
      <c r="A27" s="21" t="s">
        <v>237</v>
      </c>
      <c r="B27" s="13">
        <f>GETPIVOTDATA("Sum of TOC_Unknown",Pivot!$A$8)</f>
        <v>18</v>
      </c>
      <c r="C27" s="19">
        <f t="shared" si="0"/>
        <v>4.6843027194198958E-6</v>
      </c>
      <c r="I27" s="11" t="s">
        <v>345</v>
      </c>
      <c r="J27" s="13">
        <f>GETPIVOTDATA("Sum of Payer_Other_Government",Pivot!$A$8)</f>
        <v>74144</v>
      </c>
      <c r="K27" s="19">
        <f t="shared" si="1"/>
        <v>1.9295163379370487E-2</v>
      </c>
    </row>
    <row r="28" spans="1:11" ht="13.8" thickBot="1" x14ac:dyDescent="0.3">
      <c r="B28" s="22">
        <f>SUM(B22:B27)</f>
        <v>3842621</v>
      </c>
      <c r="C28" s="23">
        <f t="shared" si="0"/>
        <v>1</v>
      </c>
      <c r="E28" s="33" t="s">
        <v>270</v>
      </c>
      <c r="F28" s="34" t="s">
        <v>219</v>
      </c>
      <c r="G28" s="34" t="s">
        <v>220</v>
      </c>
      <c r="I28" s="11" t="s">
        <v>346</v>
      </c>
      <c r="J28" s="13">
        <f>GETPIVOTDATA("Sum of Payer_Other_Indigent",Pivot!$A$8)</f>
        <v>4936</v>
      </c>
      <c r="K28" s="19">
        <f t="shared" si="1"/>
        <v>1.2845399012809226E-3</v>
      </c>
    </row>
    <row r="29" spans="1:11" ht="10.8" thickTop="1" x14ac:dyDescent="0.2">
      <c r="E29" s="18" t="s">
        <v>271</v>
      </c>
      <c r="F29" s="13">
        <f>GETPIVOTDATA("Sum of DNR_Yes",Pivot!$A$8)</f>
        <v>184412</v>
      </c>
      <c r="G29" s="19">
        <f>F29/$F$32</f>
        <v>4.7991201838536772E-2</v>
      </c>
      <c r="I29" s="11" t="s">
        <v>347</v>
      </c>
      <c r="J29" s="13">
        <f>GETPIVOTDATA("Sum of Payer_Self_Pay",Pivot!$A$8)</f>
        <v>85422</v>
      </c>
      <c r="K29" s="19">
        <f t="shared" si="1"/>
        <v>2.2230139272127018E-2</v>
      </c>
    </row>
    <row r="30" spans="1:11" x14ac:dyDescent="0.2">
      <c r="E30" s="18" t="s">
        <v>272</v>
      </c>
      <c r="F30" s="13">
        <f>GETPIVOTDATA("Sum of DNR_No",Pivot!$A$8)</f>
        <v>3657088</v>
      </c>
      <c r="G30" s="19">
        <f>F30/$F$32</f>
        <v>0.95171707019765939</v>
      </c>
      <c r="I30" s="11" t="s">
        <v>348</v>
      </c>
      <c r="J30" s="13">
        <f>GETPIVOTDATA("Sum of Payer_Other_Payer",Pivot!$A$8)</f>
        <v>15840</v>
      </c>
      <c r="K30" s="19">
        <f t="shared" si="1"/>
        <v>4.1221863930895088E-3</v>
      </c>
    </row>
    <row r="31" spans="1:11" x14ac:dyDescent="0.2">
      <c r="E31" s="21" t="s">
        <v>269</v>
      </c>
      <c r="F31" s="13">
        <f>GETPIVOTDATA("Sum of DNR_Unknown",Pivot!$A$8)</f>
        <v>1121</v>
      </c>
      <c r="G31" s="19">
        <f>F31/$F$32</f>
        <v>2.9172796380387241E-4</v>
      </c>
      <c r="I31" s="30" t="s">
        <v>237</v>
      </c>
      <c r="J31" s="13">
        <f>GETPIVOTDATA("Sum of Payer_Unknown",Pivot!$A$8)</f>
        <v>681</v>
      </c>
      <c r="K31" s="19">
        <f t="shared" si="1"/>
        <v>1.7722278621805273E-4</v>
      </c>
    </row>
    <row r="32" spans="1:11" ht="13.2" thickBot="1" x14ac:dyDescent="0.3">
      <c r="F32" s="24">
        <f>SUM(F29:F31)</f>
        <v>3842621</v>
      </c>
      <c r="G32" s="23">
        <f>SUM(G29:G31)</f>
        <v>1</v>
      </c>
      <c r="I32" s="25"/>
      <c r="J32" s="24">
        <f>SUM(J22:J31)</f>
        <v>3842621</v>
      </c>
      <c r="K32" s="23">
        <f t="shared" si="1"/>
        <v>1</v>
      </c>
    </row>
    <row r="33" spans="1:11" ht="13.2" thickTop="1" x14ac:dyDescent="0.25">
      <c r="F33" s="14"/>
      <c r="G33" s="26"/>
      <c r="I33" s="25"/>
      <c r="J33" s="14"/>
      <c r="K33" s="26"/>
    </row>
    <row r="34" spans="1:11" ht="12.6" x14ac:dyDescent="0.25">
      <c r="F34" s="14"/>
      <c r="G34" s="26"/>
      <c r="I34" s="25"/>
      <c r="J34" s="14"/>
      <c r="K34" s="26"/>
    </row>
    <row r="35" spans="1:11" ht="12.6" x14ac:dyDescent="0.25">
      <c r="I35" s="25"/>
      <c r="J35" s="14"/>
      <c r="K35" s="26"/>
    </row>
    <row r="36" spans="1:11" ht="13.2" x14ac:dyDescent="0.25">
      <c r="A36" s="35" t="s">
        <v>222</v>
      </c>
      <c r="B36" s="36" t="s">
        <v>219</v>
      </c>
      <c r="C36" s="36" t="s">
        <v>220</v>
      </c>
      <c r="D36" s="37"/>
      <c r="E36" s="35" t="s">
        <v>223</v>
      </c>
      <c r="F36" s="36" t="s">
        <v>219</v>
      </c>
      <c r="G36" s="36" t="s">
        <v>220</v>
      </c>
      <c r="H36" s="37"/>
      <c r="I36" s="35" t="s">
        <v>243</v>
      </c>
      <c r="J36" s="36" t="s">
        <v>219</v>
      </c>
      <c r="K36" s="36" t="s">
        <v>220</v>
      </c>
    </row>
    <row r="37" spans="1:11" x14ac:dyDescent="0.2">
      <c r="A37" s="27" t="s">
        <v>225</v>
      </c>
      <c r="B37" s="13">
        <f>GETPIVOTDATA("Sum of Age_Under_1",Pivot!$A$8)</f>
        <v>531492</v>
      </c>
      <c r="C37" s="19">
        <f t="shared" ref="C37:C48" si="2">B37/$B$48</f>
        <v>0.13831496783055108</v>
      </c>
      <c r="E37" s="18" t="s">
        <v>226</v>
      </c>
      <c r="F37" s="13">
        <f>GETPIVOTDATA("Sum of RaceGrp_White",Pivot!$A$8)</f>
        <v>1736810</v>
      </c>
      <c r="G37" s="19">
        <f t="shared" ref="G37:G44" si="3">F37/$F$44</f>
        <v>0.45198576700642606</v>
      </c>
      <c r="I37" s="18" t="s">
        <v>245</v>
      </c>
      <c r="J37" s="13">
        <f>GETPIVOTDATA("Sum of Sex_Male",Pivot!$A$8)</f>
        <v>1674074</v>
      </c>
      <c r="K37" s="19">
        <f>J37/$J$41</f>
        <v>0.43565941059500796</v>
      </c>
    </row>
    <row r="38" spans="1:11" x14ac:dyDescent="0.2">
      <c r="A38" s="27" t="s">
        <v>228</v>
      </c>
      <c r="B38" s="13">
        <f>GETPIVOTDATA("Sum of Age_01_09",Pivot!$A$8)</f>
        <v>78666</v>
      </c>
      <c r="C38" s="19">
        <f t="shared" si="2"/>
        <v>2.0471964318104753E-2</v>
      </c>
      <c r="E38" s="18" t="s">
        <v>229</v>
      </c>
      <c r="F38" s="13">
        <f>GETPIVOTDATA("Sum of RaceGrp_Black",Pivot!$A$8)</f>
        <v>330253</v>
      </c>
      <c r="G38" s="19">
        <f t="shared" si="3"/>
        <v>8.5944723666476611E-2</v>
      </c>
      <c r="I38" s="18" t="s">
        <v>247</v>
      </c>
      <c r="J38" s="13">
        <f>GETPIVOTDATA("Sum of Sex_Female",Pivot!$A$8)</f>
        <v>2168029</v>
      </c>
      <c r="K38" s="19">
        <f>J38/$J$41</f>
        <v>0.56420578558228873</v>
      </c>
    </row>
    <row r="39" spans="1:11" x14ac:dyDescent="0.2">
      <c r="A39" s="27" t="s">
        <v>232</v>
      </c>
      <c r="B39" s="13">
        <f>GETPIVOTDATA("Sum of Age_10_19",Pivot!$A$8)</f>
        <v>137679</v>
      </c>
      <c r="C39" s="19">
        <f t="shared" si="2"/>
        <v>3.5829450783722884E-2</v>
      </c>
      <c r="E39" s="18" t="s">
        <v>233</v>
      </c>
      <c r="F39" s="13">
        <f>GETPIVOTDATA("Sum of RaceGrp_Hispanic",Pivot!$A$8)</f>
        <v>1201144</v>
      </c>
      <c r="G39" s="19">
        <f t="shared" si="3"/>
        <v>0.31258456142304952</v>
      </c>
      <c r="I39" s="16" t="s">
        <v>241</v>
      </c>
      <c r="J39" s="61">
        <f>GETPIVOTDATA("Sum of Sex_Other",Pivot!$A$8)</f>
        <v>305</v>
      </c>
      <c r="K39" s="19">
        <f>J39/$J$41</f>
        <v>7.9372907190170463E-5</v>
      </c>
    </row>
    <row r="40" spans="1:11" x14ac:dyDescent="0.2">
      <c r="A40" s="27" t="s">
        <v>235</v>
      </c>
      <c r="B40" s="13">
        <f>GETPIVOTDATA("Sum of Age_20_29",Pivot!$A$8)</f>
        <v>405079</v>
      </c>
      <c r="C40" s="19">
        <f t="shared" si="2"/>
        <v>0.10541737007110512</v>
      </c>
      <c r="E40" s="18" t="s">
        <v>236</v>
      </c>
      <c r="F40" s="13">
        <f>GETPIVOTDATA("Sum of RaceGrp_Asian",Pivot!$A$8)</f>
        <v>376169</v>
      </c>
      <c r="G40" s="19">
        <f t="shared" si="3"/>
        <v>9.7893859425636831E-2</v>
      </c>
      <c r="I40" s="21" t="s">
        <v>237</v>
      </c>
      <c r="J40" s="62">
        <f>GETPIVOTDATA("Sum of Sex_Unknown",Pivot!$A$8)</f>
        <v>213</v>
      </c>
      <c r="K40" s="44">
        <f>J40/$J$41</f>
        <v>5.5430915513135439E-5</v>
      </c>
    </row>
    <row r="41" spans="1:11" ht="10.8" thickBot="1" x14ac:dyDescent="0.25">
      <c r="A41" s="27" t="s">
        <v>238</v>
      </c>
      <c r="B41" s="13">
        <f>GETPIVOTDATA("Sum of Age_30_39",Pivot!$A$8)</f>
        <v>452388</v>
      </c>
      <c r="C41" s="19">
        <f t="shared" si="2"/>
        <v>0.11772901881294044</v>
      </c>
      <c r="E41" s="18" t="s">
        <v>239</v>
      </c>
      <c r="F41" s="13">
        <f>GETPIVOTDATA("Sum of RaceGrp_Native_Am",Pivot!$A$8)</f>
        <v>11837</v>
      </c>
      <c r="G41" s="19">
        <f t="shared" si="3"/>
        <v>3.0804495160985171E-3</v>
      </c>
      <c r="J41" s="56">
        <f>SUM(J37:J40)</f>
        <v>3842621</v>
      </c>
      <c r="K41" s="23">
        <f>J41/$J$41</f>
        <v>1</v>
      </c>
    </row>
    <row r="42" spans="1:11" ht="10.8" thickTop="1" x14ac:dyDescent="0.2">
      <c r="A42" s="27" t="s">
        <v>240</v>
      </c>
      <c r="B42" s="13">
        <f>GETPIVOTDATA("Sum of Age_40_49",Pivot!$A$8)</f>
        <v>306482</v>
      </c>
      <c r="C42" s="19">
        <f t="shared" si="2"/>
        <v>7.9758581447402693E-2</v>
      </c>
      <c r="E42" s="16" t="s">
        <v>241</v>
      </c>
      <c r="F42" s="13">
        <f>GETPIVOTDATA("Sum of RaceGrp_Other",Pivot!$A$8)</f>
        <v>148466</v>
      </c>
      <c r="G42" s="19">
        <f t="shared" si="3"/>
        <v>3.8636649307855236E-2</v>
      </c>
      <c r="J42" s="11"/>
    </row>
    <row r="43" spans="1:11" x14ac:dyDescent="0.2">
      <c r="A43" s="27" t="s">
        <v>242</v>
      </c>
      <c r="B43" s="13">
        <f>GETPIVOTDATA("Sum of Age_50_59",Pivot!$A$8)</f>
        <v>462931</v>
      </c>
      <c r="C43" s="19">
        <f t="shared" si="2"/>
        <v>0.12047271901132066</v>
      </c>
      <c r="E43" s="21" t="s">
        <v>237</v>
      </c>
      <c r="F43" s="13">
        <f>GETPIVOTDATA("Sum of RaceGrp_Unknown",Pivot!$A$8)</f>
        <v>37942</v>
      </c>
      <c r="G43" s="19">
        <f t="shared" si="3"/>
        <v>9.8739896544572051E-3</v>
      </c>
      <c r="J43" s="11"/>
    </row>
    <row r="44" spans="1:11" ht="10.8" thickBot="1" x14ac:dyDescent="0.25">
      <c r="A44" s="27" t="s">
        <v>244</v>
      </c>
      <c r="B44" s="13">
        <f>GETPIVOTDATA("Sum of Age_60_69",Pivot!$A$8)</f>
        <v>529742</v>
      </c>
      <c r="C44" s="19">
        <f t="shared" si="2"/>
        <v>0.13785954951060747</v>
      </c>
      <c r="F44" s="24">
        <f>SUM(F37:F43)</f>
        <v>3842621</v>
      </c>
      <c r="G44" s="23">
        <f t="shared" si="3"/>
        <v>1</v>
      </c>
      <c r="J44" s="11"/>
    </row>
    <row r="45" spans="1:11" ht="10.8" thickTop="1" x14ac:dyDescent="0.2">
      <c r="A45" s="27" t="s">
        <v>246</v>
      </c>
      <c r="B45" s="13">
        <f>GETPIVOTDATA("Sum of Age_70_79",Pivot!$A$8)</f>
        <v>450746</v>
      </c>
      <c r="C45" s="19">
        <f t="shared" si="2"/>
        <v>0.11730170630931336</v>
      </c>
      <c r="F45" s="11"/>
      <c r="G45" s="11"/>
      <c r="J45" s="11"/>
    </row>
    <row r="46" spans="1:11" x14ac:dyDescent="0.2">
      <c r="A46" s="27" t="s">
        <v>248</v>
      </c>
      <c r="B46" s="13">
        <f>GETPIVOTDATA("Sum of Age_80_",Pivot!$A$8)</f>
        <v>487306</v>
      </c>
      <c r="C46" s="19">
        <f t="shared" si="2"/>
        <v>0.12681604561053511</v>
      </c>
      <c r="F46" s="14"/>
      <c r="G46" s="14"/>
      <c r="J46" s="11"/>
    </row>
    <row r="47" spans="1:11" x14ac:dyDescent="0.2">
      <c r="A47" s="28" t="s">
        <v>237</v>
      </c>
      <c r="B47" s="13">
        <f>GETPIVOTDATA("Sum of Age_Unknown",Pivot!$A$8)</f>
        <v>110</v>
      </c>
      <c r="C47" s="19">
        <f t="shared" si="2"/>
        <v>2.862629439645492E-5</v>
      </c>
      <c r="J47" s="11"/>
    </row>
    <row r="48" spans="1:11" ht="10.8" thickBot="1" x14ac:dyDescent="0.25">
      <c r="A48" s="29"/>
      <c r="B48" s="24">
        <f>SUM(B37:B47)</f>
        <v>3842621</v>
      </c>
      <c r="C48" s="23">
        <f t="shared" si="2"/>
        <v>1</v>
      </c>
      <c r="J48" s="11"/>
    </row>
    <row r="49" spans="1:11" ht="10.8" thickTop="1" x14ac:dyDescent="0.2"/>
    <row r="50" spans="1:11" x14ac:dyDescent="0.2">
      <c r="I50" s="29"/>
    </row>
    <row r="51" spans="1:11" x14ac:dyDescent="0.2">
      <c r="I51" s="29"/>
    </row>
    <row r="52" spans="1:11" ht="13.2" x14ac:dyDescent="0.25">
      <c r="A52" s="35" t="s">
        <v>249</v>
      </c>
      <c r="B52" s="36" t="s">
        <v>219</v>
      </c>
      <c r="C52" s="36" t="s">
        <v>220</v>
      </c>
      <c r="D52" s="37"/>
      <c r="E52" s="35" t="s">
        <v>251</v>
      </c>
      <c r="F52" s="36" t="s">
        <v>219</v>
      </c>
      <c r="G52" s="36" t="s">
        <v>220</v>
      </c>
      <c r="H52" s="37"/>
      <c r="I52" s="35" t="s">
        <v>250</v>
      </c>
      <c r="J52" s="36" t="s">
        <v>219</v>
      </c>
      <c r="K52" s="36" t="s">
        <v>220</v>
      </c>
    </row>
    <row r="53" spans="1:11" x14ac:dyDescent="0.2">
      <c r="A53" s="18" t="s">
        <v>252</v>
      </c>
      <c r="B53" s="13">
        <f>GETPIVOTDATA("Sum of Admt_Home",Pivot!$A$8)</f>
        <v>2906296</v>
      </c>
      <c r="C53" s="19">
        <f t="shared" ref="C53:C63" si="4">B53/$B$63</f>
        <v>0.75633168090217584</v>
      </c>
      <c r="E53" s="18" t="s">
        <v>253</v>
      </c>
      <c r="F53" s="13">
        <f>GETPIVOTDATA("Sum of Route_Your_ER",Pivot!$A$8)</f>
        <v>1902986</v>
      </c>
      <c r="G53" s="19">
        <f>F53/$F$56</f>
        <v>0.49523124971211058</v>
      </c>
      <c r="I53" s="18" t="s">
        <v>2048</v>
      </c>
      <c r="J53" s="13">
        <f>GETPIVOTDATA("Sum of Disp_Routine",Pivot!$A$8)</f>
        <v>2722153</v>
      </c>
      <c r="K53" s="19">
        <f t="shared" ref="K53:K69" si="5">J53/$J$70</f>
        <v>0.70841048336539048</v>
      </c>
    </row>
    <row r="54" spans="1:11" x14ac:dyDescent="0.2">
      <c r="A54" s="18" t="s">
        <v>254</v>
      </c>
      <c r="B54" s="13">
        <f>GETPIVOTDATA("Sum of Admt_Resid_Care",Pivot!$A$8)</f>
        <v>25688</v>
      </c>
      <c r="C54" s="19">
        <f t="shared" si="4"/>
        <v>6.6850204586921267E-3</v>
      </c>
      <c r="E54" s="18" t="s">
        <v>255</v>
      </c>
      <c r="F54" s="13">
        <f>GETPIVOTDATA("Sum of Route_Not_Your_ER",Pivot!$A$8)</f>
        <v>1938489</v>
      </c>
      <c r="G54" s="19">
        <f>F54/$F$56</f>
        <v>0.50447051634808637</v>
      </c>
      <c r="I54" s="18" t="s">
        <v>267</v>
      </c>
      <c r="J54" s="13">
        <f>GETPIVOTDATA("Sum of Disp_Home_Health_Service",Pivot!$A$8)</f>
        <v>399314</v>
      </c>
      <c r="K54" s="19">
        <f t="shared" si="5"/>
        <v>0.10391709200569091</v>
      </c>
    </row>
    <row r="55" spans="1:11" x14ac:dyDescent="0.2">
      <c r="A55" s="18" t="s">
        <v>256</v>
      </c>
      <c r="B55" s="13">
        <f>GETPIVOTDATA("Sum of Admt_Ambul_Surgery",Pivot!$A$8)</f>
        <v>12644</v>
      </c>
      <c r="C55" s="19">
        <f t="shared" si="4"/>
        <v>3.2904624213525089E-3</v>
      </c>
      <c r="E55" s="21" t="s">
        <v>237</v>
      </c>
      <c r="F55" s="14">
        <f>GETPIVOTDATA("Sum of Route_Unknown",Pivot!$A$8)</f>
        <v>1146</v>
      </c>
      <c r="G55" s="19">
        <f>F55/$F$56</f>
        <v>2.9823393980306671E-4</v>
      </c>
      <c r="I55" s="18" t="s">
        <v>2049</v>
      </c>
      <c r="J55" s="13">
        <f>GETPIVOTDATA("Sum of Disp_Acute_Care",Pivot!$A$8)</f>
        <v>89255</v>
      </c>
      <c r="K55" s="19">
        <f t="shared" si="5"/>
        <v>2.3227635512323489E-2</v>
      </c>
    </row>
    <row r="56" spans="1:11" ht="10.8" thickBot="1" x14ac:dyDescent="0.25">
      <c r="A56" s="18" t="s">
        <v>224</v>
      </c>
      <c r="B56" s="13">
        <f>GETPIVOTDATA("Sum of Admt_SN_IC",Pivot!$A$8)</f>
        <v>75933</v>
      </c>
      <c r="C56" s="19">
        <f t="shared" si="4"/>
        <v>1.976073102187283E-2</v>
      </c>
      <c r="F56" s="24">
        <f>SUM(F53:F55)</f>
        <v>3842621</v>
      </c>
      <c r="G56" s="23">
        <f>F56/$F$56</f>
        <v>1</v>
      </c>
      <c r="I56" s="18" t="s">
        <v>2050</v>
      </c>
      <c r="J56" s="13">
        <f>GETPIVOTDATA("Sum of Disp_SN_IC_Care",Pivot!$A$8)</f>
        <v>338027</v>
      </c>
      <c r="K56" s="19">
        <f t="shared" si="5"/>
        <v>8.796782196318606E-2</v>
      </c>
    </row>
    <row r="57" spans="1:11" ht="10.8" thickTop="1" x14ac:dyDescent="0.2">
      <c r="A57" s="18" t="s">
        <v>257</v>
      </c>
      <c r="B57" s="13">
        <f>GETPIVOTDATA("Sum of Admt_Acute_Inpt_Hosp_Care",Pivot!$A$8)</f>
        <v>184261</v>
      </c>
      <c r="C57" s="19">
        <f t="shared" si="4"/>
        <v>4.7951905743501638E-2</v>
      </c>
      <c r="G57" s="11"/>
      <c r="I57" s="18" t="s">
        <v>254</v>
      </c>
      <c r="J57" s="13">
        <f>GETPIVOTDATA("Sum of Disp_Residential_Care",Pivot!$A$8)</f>
        <v>17084</v>
      </c>
      <c r="K57" s="19">
        <f t="shared" si="5"/>
        <v>4.4459237588094164E-3</v>
      </c>
    </row>
    <row r="58" spans="1:11" x14ac:dyDescent="0.2">
      <c r="A58" s="18" t="s">
        <v>258</v>
      </c>
      <c r="B58" s="13">
        <f>GETPIVOTDATA("Sum of Admt_Other_Inpt_Hosp_Care",Pivot!$A$8)</f>
        <v>32005</v>
      </c>
      <c r="C58" s="19">
        <f t="shared" si="4"/>
        <v>8.3289504741685429E-3</v>
      </c>
      <c r="I58" s="18" t="s">
        <v>262</v>
      </c>
      <c r="J58" s="13">
        <f>GETPIVOTDATA("Sum of Disp_Prison_Jail",Pivot!$A$8)</f>
        <v>14691</v>
      </c>
      <c r="K58" s="19">
        <f t="shared" si="5"/>
        <v>3.8231717361665385E-3</v>
      </c>
    </row>
    <row r="59" spans="1:11" ht="13.2" x14ac:dyDescent="0.25">
      <c r="A59" s="18" t="s">
        <v>260</v>
      </c>
      <c r="B59" s="13">
        <f>GETPIVOTDATA("Sum of Admt_Newborn",Pivot!$A$8)</f>
        <v>476186</v>
      </c>
      <c r="C59" s="19">
        <f t="shared" si="4"/>
        <v>0.12392218748609347</v>
      </c>
      <c r="E59" s="35" t="s">
        <v>259</v>
      </c>
      <c r="F59" s="36" t="s">
        <v>219</v>
      </c>
      <c r="G59" s="36" t="s">
        <v>220</v>
      </c>
      <c r="I59" s="18" t="s">
        <v>265</v>
      </c>
      <c r="J59" s="13">
        <f>GETPIVOTDATA("Sum of Disp_Against_Medical_Advice",Pivot!$A$8)</f>
        <v>68072</v>
      </c>
      <c r="K59" s="19">
        <f t="shared" si="5"/>
        <v>1.7714991928686176E-2</v>
      </c>
    </row>
    <row r="60" spans="1:11" x14ac:dyDescent="0.2">
      <c r="A60" s="18" t="s">
        <v>262</v>
      </c>
      <c r="B60" s="13">
        <f>GETPIVOTDATA("Sum of Admt_Prison_Jail",Pivot!$A$8)</f>
        <v>14108</v>
      </c>
      <c r="C60" s="19">
        <f t="shared" si="4"/>
        <v>3.6714523758653275E-3</v>
      </c>
      <c r="E60" s="18" t="s">
        <v>261</v>
      </c>
      <c r="F60" s="13">
        <f>GETPIVOTDATA("Sum of Adm_Scheduled",Pivot!$A$8)</f>
        <v>697923</v>
      </c>
      <c r="G60" s="19">
        <f>F60/$F$64</f>
        <v>0.18162681149142734</v>
      </c>
      <c r="I60" s="18" t="s">
        <v>2051</v>
      </c>
      <c r="J60" s="13">
        <f>GETPIVOTDATA("Sum of disp_Childrens_or_cancer",Pivot!$A$8)</f>
        <v>7762</v>
      </c>
      <c r="K60" s="19">
        <f t="shared" si="5"/>
        <v>2.0199754282298464E-3</v>
      </c>
    </row>
    <row r="61" spans="1:11" x14ac:dyDescent="0.2">
      <c r="A61" s="18" t="s">
        <v>241</v>
      </c>
      <c r="B61" s="13">
        <f>GETPIVOTDATA("Sum of Admt_Other",Pivot!$A$8)</f>
        <v>114714</v>
      </c>
      <c r="C61" s="19">
        <f t="shared" si="4"/>
        <v>2.9853061230862996E-2</v>
      </c>
      <c r="E61" s="18" t="s">
        <v>263</v>
      </c>
      <c r="F61" s="13">
        <f>GETPIVOTDATA("Sum of Adm_Unscheduled",Pivot!$A$8)</f>
        <v>2660949</v>
      </c>
      <c r="G61" s="19">
        <f>F61/$F$64</f>
        <v>0.69248281316320293</v>
      </c>
      <c r="I61" s="18" t="s">
        <v>2052</v>
      </c>
      <c r="J61" s="13">
        <f>GETPIVOTDATA("Sum of disp_hospice_care",Pivot!$A$8)</f>
        <v>45366</v>
      </c>
      <c r="K61" s="19">
        <f t="shared" si="5"/>
        <v>1.1806004287177945E-2</v>
      </c>
    </row>
    <row r="62" spans="1:11" x14ac:dyDescent="0.2">
      <c r="A62" s="21" t="s">
        <v>237</v>
      </c>
      <c r="B62" s="13">
        <f>GETPIVOTDATA("Sum of Admt_Unknown",Pivot!$A$8)</f>
        <v>786</v>
      </c>
      <c r="C62" s="19">
        <f t="shared" si="4"/>
        <v>2.0454788541466879E-4</v>
      </c>
      <c r="E62" s="18" t="s">
        <v>264</v>
      </c>
      <c r="F62" s="13">
        <f>GETPIVOTDATA("Sum of Adm_Infant_LT_24_hrs",Pivot!$A$8)</f>
        <v>482182</v>
      </c>
      <c r="G62" s="19">
        <f>F62/$F$64</f>
        <v>0.12548258076974023</v>
      </c>
      <c r="I62" s="18" t="s">
        <v>2053</v>
      </c>
      <c r="J62" s="13">
        <f>GETPIVOTDATA("Sum of disp_psychiatric_care",Pivot!$A$8)</f>
        <v>13098</v>
      </c>
      <c r="K62" s="19">
        <f t="shared" si="5"/>
        <v>3.4086109454978778E-3</v>
      </c>
    </row>
    <row r="63" spans="1:11" ht="10.8" thickBot="1" x14ac:dyDescent="0.25">
      <c r="B63" s="24">
        <f>SUM(B53:B62)</f>
        <v>3842621</v>
      </c>
      <c r="C63" s="23">
        <f t="shared" si="4"/>
        <v>1</v>
      </c>
      <c r="E63" s="21" t="s">
        <v>237</v>
      </c>
      <c r="F63" s="13">
        <f>GETPIVOTDATA("Sum of Adm_Unknown",Pivot!$A$8)</f>
        <v>1567</v>
      </c>
      <c r="G63" s="19">
        <f>F63/$F$64</f>
        <v>4.0779457562949872E-4</v>
      </c>
      <c r="I63" s="18" t="s">
        <v>2054</v>
      </c>
      <c r="J63" s="13">
        <f>GETPIVOTDATA("Sum of disp_cah",Pivot!$A$8)</f>
        <v>717</v>
      </c>
      <c r="K63" s="19">
        <f t="shared" si="5"/>
        <v>1.8659139165689252E-4</v>
      </c>
    </row>
    <row r="64" spans="1:11" ht="11.4" thickTop="1" thickBot="1" x14ac:dyDescent="0.25">
      <c r="F64" s="24">
        <f>SUM(F60:F63)</f>
        <v>3842621</v>
      </c>
      <c r="G64" s="23">
        <f>F64/$F$64</f>
        <v>1</v>
      </c>
      <c r="I64" s="18" t="s">
        <v>266</v>
      </c>
      <c r="J64" s="13">
        <f>GETPIVOTDATA("Sum of Disp_Died",Pivot!$A$8)</f>
        <v>78183</v>
      </c>
      <c r="K64" s="19">
        <f t="shared" si="5"/>
        <v>2.0346268861800319E-2</v>
      </c>
    </row>
    <row r="65" spans="1:11" ht="10.8" thickTop="1" x14ac:dyDescent="0.2">
      <c r="F65" s="11"/>
      <c r="G65" s="11"/>
      <c r="I65" s="18" t="s">
        <v>2071</v>
      </c>
      <c r="J65" s="13">
        <f>GETPIVOTDATA("Sum of Disp_Rehab",Pivot!$A$8)</f>
        <v>35588</v>
      </c>
      <c r="K65" s="19">
        <f t="shared" si="5"/>
        <v>9.2613869543730701E-3</v>
      </c>
    </row>
    <row r="66" spans="1:11" x14ac:dyDescent="0.2">
      <c r="F66" s="11"/>
      <c r="G66" s="11"/>
      <c r="I66" s="16" t="s">
        <v>241</v>
      </c>
      <c r="J66" s="14">
        <f>GETPIVOTDATA("Sum of disp_Other",Pivot!$A$9)</f>
        <v>988</v>
      </c>
      <c r="K66" s="19">
        <f t="shared" si="5"/>
        <v>2.5711617148815874E-4</v>
      </c>
    </row>
    <row r="67" spans="1:11" x14ac:dyDescent="0.2">
      <c r="F67" s="11"/>
      <c r="G67" s="11"/>
      <c r="I67" s="18" t="s">
        <v>2072</v>
      </c>
      <c r="J67" s="13">
        <f>GETPIVOTDATA("Sum of Disp_Disaster_Care_Site",Pivot!$A$8)</f>
        <v>126</v>
      </c>
      <c r="K67" s="19">
        <f t="shared" si="5"/>
        <v>3.2790119035939271E-5</v>
      </c>
    </row>
    <row r="68" spans="1:11" x14ac:dyDescent="0.2">
      <c r="F68" s="11"/>
      <c r="G68" s="11"/>
      <c r="I68" s="16" t="s">
        <v>2055</v>
      </c>
      <c r="J68" s="40">
        <f>GETPIVOTDATA("Sum of disp_not_defined_elsewhere",Pivot!$A$8)</f>
        <v>11817</v>
      </c>
      <c r="K68" s="26">
        <f t="shared" si="5"/>
        <v>3.0752447352991618E-3</v>
      </c>
    </row>
    <row r="69" spans="1:11" x14ac:dyDescent="0.2">
      <c r="F69" s="11"/>
      <c r="G69" s="11"/>
      <c r="I69" s="21" t="s">
        <v>2073</v>
      </c>
      <c r="J69" s="11">
        <f>GETPIVOTDATA("Sum of disp_Invalid_Blank",Pivot!$A$9)</f>
        <v>380</v>
      </c>
      <c r="K69" s="44">
        <f t="shared" si="5"/>
        <v>9.8890835187753358E-5</v>
      </c>
    </row>
    <row r="70" spans="1:11" ht="10.8" thickBot="1" x14ac:dyDescent="0.25">
      <c r="F70" s="11"/>
      <c r="G70" s="11"/>
      <c r="J70" s="22">
        <f>SUM(J53:J69)</f>
        <v>3842621</v>
      </c>
      <c r="K70" s="23">
        <f>SUM(K53:K68)</f>
        <v>0.99990110916481223</v>
      </c>
    </row>
    <row r="71" spans="1:11" ht="10.8" thickTop="1" x14ac:dyDescent="0.2"/>
    <row r="72" spans="1:11" ht="13.2" x14ac:dyDescent="0.25">
      <c r="A72" s="35" t="s">
        <v>231</v>
      </c>
      <c r="B72" s="36" t="s">
        <v>219</v>
      </c>
      <c r="C72" s="36" t="s">
        <v>220</v>
      </c>
      <c r="D72" s="37"/>
      <c r="E72" s="35" t="s">
        <v>268</v>
      </c>
      <c r="F72" s="36" t="s">
        <v>219</v>
      </c>
      <c r="G72" s="36" t="s">
        <v>220</v>
      </c>
      <c r="H72" s="37"/>
      <c r="I72" s="35" t="s">
        <v>2802</v>
      </c>
      <c r="J72" s="36" t="s">
        <v>219</v>
      </c>
      <c r="K72" s="36" t="s">
        <v>220</v>
      </c>
    </row>
    <row r="73" spans="1:11" ht="10.199999999999999" customHeight="1" x14ac:dyDescent="0.2">
      <c r="A73" s="81" t="s">
        <v>2674</v>
      </c>
      <c r="B73" s="84">
        <f>GETPIVOTDATA("Sum of DX_Birth_Defects",Pivot!$A$9)</f>
        <v>14932</v>
      </c>
      <c r="C73" s="86">
        <f>B73/B$94</f>
        <v>3.8858893447987716E-3</v>
      </c>
      <c r="D73" s="80"/>
      <c r="E73" s="81" t="s">
        <v>2684</v>
      </c>
      <c r="F73" s="84">
        <f>GETPIVOTDATA("Sum of PR_Cardiovascular_System",Pivot!$A$9)</f>
        <v>120544</v>
      </c>
      <c r="G73" s="86">
        <f t="shared" ref="G73:G95" si="6">F73/F$96</f>
        <v>3.1370254833875108E-2</v>
      </c>
      <c r="H73" s="80"/>
      <c r="I73" s="81" t="s">
        <v>2738</v>
      </c>
      <c r="J73" s="84">
        <f>GETPIVOTDATA("Sum of ECM_All_Transport_Types",Pivot!$A$9)</f>
        <v>44162</v>
      </c>
      <c r="K73" s="86">
        <f t="shared" ref="K73:K87" si="7">J73/J$88</f>
        <v>1.1492676483056748E-2</v>
      </c>
    </row>
    <row r="74" spans="1:11" ht="10.199999999999999" customHeight="1" x14ac:dyDescent="0.2">
      <c r="A74" s="81" t="s">
        <v>2663</v>
      </c>
      <c r="B74" s="84">
        <f>GETPIVOTDATA("Sum of DX_Births",Pivot!$A$9)</f>
        <v>476872</v>
      </c>
      <c r="C74" s="86">
        <f t="shared" ref="C74:C93" si="8">B74/B$94</f>
        <v>0.12410071146751137</v>
      </c>
      <c r="D74" s="80"/>
      <c r="E74" s="81" t="s">
        <v>2691</v>
      </c>
      <c r="F74" s="84">
        <f>GETPIVOTDATA("Sum of PR_Diagnostic_Therapeutic",Pivot!$A$9)</f>
        <v>647505</v>
      </c>
      <c r="G74" s="86">
        <f t="shared" si="6"/>
        <v>0.1685060795743322</v>
      </c>
      <c r="H74" s="80"/>
      <c r="I74" s="81" t="s">
        <v>2680</v>
      </c>
      <c r="J74" s="84">
        <f>GETPIVOTDATA("Sum of ECM_Accidental_Falls",Pivot!$A$9)</f>
        <v>139834</v>
      </c>
      <c r="K74" s="86">
        <f t="shared" si="7"/>
        <v>3.6390265914853427E-2</v>
      </c>
    </row>
    <row r="75" spans="1:11" ht="10.199999999999999" customHeight="1" x14ac:dyDescent="0.2">
      <c r="A75" s="81" t="s">
        <v>2666</v>
      </c>
      <c r="B75" s="84">
        <f>GETPIVOTDATA("Sum of DX_Blood_Disorders",Pivot!$A$9)</f>
        <v>35928</v>
      </c>
      <c r="C75" s="86">
        <f t="shared" si="8"/>
        <v>9.3498682279621118E-3</v>
      </c>
      <c r="D75" s="80"/>
      <c r="E75" s="81" t="s">
        <v>2670</v>
      </c>
      <c r="F75" s="84">
        <f>GETPIVOTDATA("Sum of PR_Digestive_System",Pivot!$A$9)</f>
        <v>284497</v>
      </c>
      <c r="G75" s="86">
        <f t="shared" si="6"/>
        <v>7.4037226153711236E-2</v>
      </c>
      <c r="H75" s="80"/>
      <c r="I75" s="81" t="s">
        <v>2739</v>
      </c>
      <c r="J75" s="84">
        <f>GETPIVOTDATA("Sum of ECM_W_Inanimate_Animate_Object",Pivot!$A$9)</f>
        <v>15898</v>
      </c>
      <c r="K75" s="86">
        <f t="shared" si="7"/>
        <v>4.1372802574076396E-3</v>
      </c>
    </row>
    <row r="76" spans="1:11" ht="10.199999999999999" customHeight="1" x14ac:dyDescent="0.2">
      <c r="A76" s="81" t="s">
        <v>2661</v>
      </c>
      <c r="B76" s="84">
        <f>GETPIVOTDATA("Sum of DX_Cancer",Pivot!$A$9)</f>
        <v>140530</v>
      </c>
      <c r="C76" s="86">
        <f t="shared" si="8"/>
        <v>3.6571392286671001E-2</v>
      </c>
      <c r="D76" s="80"/>
      <c r="E76" s="81" t="s">
        <v>2699</v>
      </c>
      <c r="F76" s="84">
        <f>GETPIVOTDATA("Sum of PR_Ear_Nose_Sinus",Pivot!$A$9)</f>
        <v>2682</v>
      </c>
      <c r="G76" s="86">
        <f t="shared" si="6"/>
        <v>6.9796110519356445E-4</v>
      </c>
      <c r="H76" s="80"/>
      <c r="I76" s="81" t="s">
        <v>2740</v>
      </c>
      <c r="J76" s="84">
        <f>GETPIVOTDATA("Sum of ECM_NonTrans_Drowning_Subm",Pivot!$A$9)</f>
        <v>259</v>
      </c>
      <c r="K76" s="86">
        <f t="shared" si="7"/>
        <v>6.7401911351652944E-5</v>
      </c>
    </row>
    <row r="77" spans="1:11" ht="10.199999999999999" customHeight="1" x14ac:dyDescent="0.2">
      <c r="A77" s="81" t="s">
        <v>2668</v>
      </c>
      <c r="B77" s="84">
        <f>GETPIVOTDATA("Sum of DX_Circulatory_System",Pivot!$A$9)</f>
        <v>433247</v>
      </c>
      <c r="C77" s="86">
        <f t="shared" si="8"/>
        <v>0.11274778334891732</v>
      </c>
      <c r="D77" s="80"/>
      <c r="E77" s="81" t="s">
        <v>2681</v>
      </c>
      <c r="F77" s="84">
        <f>GETPIVOTDATA("Sum of PR_Endocrine_System",Pivot!$A$9)</f>
        <v>6040</v>
      </c>
      <c r="G77" s="86">
        <f t="shared" si="6"/>
        <v>1.5718438014053428E-3</v>
      </c>
      <c r="H77" s="80"/>
      <c r="I77" s="81" t="s">
        <v>2741</v>
      </c>
      <c r="J77" s="84">
        <f>GETPIVOTDATA("Sum of ECM_Natural_Environmental_Factor",Pivot!$A$9)</f>
        <v>4962</v>
      </c>
      <c r="K77" s="86">
        <f t="shared" si="7"/>
        <v>1.2913061163200847E-3</v>
      </c>
    </row>
    <row r="78" spans="1:11" ht="10.199999999999999" customHeight="1" x14ac:dyDescent="0.2">
      <c r="A78" s="81" t="s">
        <v>2670</v>
      </c>
      <c r="B78" s="84">
        <f>GETPIVOTDATA("Sum of DX_Digestive_System",Pivot!$A$9)</f>
        <v>344637</v>
      </c>
      <c r="C78" s="86">
        <f t="shared" si="8"/>
        <v>8.9688002017373036E-2</v>
      </c>
      <c r="D78" s="80"/>
      <c r="E78" s="81" t="s">
        <v>2682</v>
      </c>
      <c r="F78" s="84">
        <f>GETPIVOTDATA("Sum of PR_Eye",Pivot!$A$9)</f>
        <v>1865</v>
      </c>
      <c r="G78" s="86">
        <f t="shared" si="6"/>
        <v>4.8534580953989479E-4</v>
      </c>
      <c r="H78" s="80"/>
      <c r="I78" s="81" t="s">
        <v>2742</v>
      </c>
      <c r="J78" s="84">
        <f>GETPIVOTDATA("Sum of ECM_Other_Factors",Pivot!$A$9)</f>
        <v>30600</v>
      </c>
      <c r="K78" s="86">
        <f t="shared" si="7"/>
        <v>7.9633146230138237E-3</v>
      </c>
    </row>
    <row r="79" spans="1:11" ht="10.199999999999999" customHeight="1" x14ac:dyDescent="0.2">
      <c r="A79" s="81" t="s">
        <v>2679</v>
      </c>
      <c r="B79" s="84">
        <f>GETPIVOTDATA("Sum of DX_Ear_Disorders",Pivot!$A$9)</f>
        <v>4219</v>
      </c>
      <c r="C79" s="86">
        <f t="shared" si="8"/>
        <v>1.0979485096240301E-3</v>
      </c>
      <c r="D79" s="80"/>
      <c r="E79" s="81" t="s">
        <v>2688</v>
      </c>
      <c r="F79" s="84">
        <f>GETPIVOTDATA("Sum of PR_Female_Reproductive_System",Pivot!$A$9)</f>
        <v>42229</v>
      </c>
      <c r="G79" s="86">
        <f t="shared" si="6"/>
        <v>1.0989634418799044E-2</v>
      </c>
      <c r="H79" s="80"/>
      <c r="I79" s="81" t="s">
        <v>2743</v>
      </c>
      <c r="J79" s="84">
        <f>GETPIVOTDATA("Sum of ECM_Intentional_SelfHarm",Pivot!$A$9)</f>
        <v>6066</v>
      </c>
      <c r="K79" s="86">
        <f t="shared" si="7"/>
        <v>1.5786100164445049E-3</v>
      </c>
    </row>
    <row r="80" spans="1:11" ht="10.199999999999999" customHeight="1" x14ac:dyDescent="0.2">
      <c r="A80" s="81" t="s">
        <v>2665</v>
      </c>
      <c r="B80" s="84">
        <f>GETPIVOTDATA("Sum of DX_Endocrine_Diseases",Pivot!$A$9)</f>
        <v>124860</v>
      </c>
      <c r="C80" s="86">
        <f t="shared" si="8"/>
        <v>3.2493446530376009E-2</v>
      </c>
      <c r="D80" s="80"/>
      <c r="E80" s="81" t="s">
        <v>2694</v>
      </c>
      <c r="F80" s="84">
        <f>GETPIVOTDATA("Sum of PR_General",Pivot!$A$9)</f>
        <v>102499</v>
      </c>
      <c r="G80" s="86">
        <f t="shared" si="6"/>
        <v>2.6674241357656663E-2</v>
      </c>
      <c r="H80" s="80"/>
      <c r="I80" s="81" t="s">
        <v>2744</v>
      </c>
      <c r="J80" s="84">
        <f>GETPIVOTDATA("Sum of ECM_Assault",Pivot!$A$9)</f>
        <v>13118</v>
      </c>
      <c r="K80" s="86">
        <f t="shared" si="7"/>
        <v>3.413815726297233E-3</v>
      </c>
    </row>
    <row r="81" spans="1:11" ht="10.199999999999999" customHeight="1" x14ac:dyDescent="0.2">
      <c r="A81" s="81" t="s">
        <v>2678</v>
      </c>
      <c r="B81" s="84">
        <f>GETPIVOTDATA("Sum of DX_Eye_Disorders",Pivot!$A$9)</f>
        <v>2983</v>
      </c>
      <c r="C81" s="86">
        <f t="shared" si="8"/>
        <v>7.7629305622386384E-4</v>
      </c>
      <c r="D81" s="80"/>
      <c r="E81" s="81" t="s">
        <v>2695</v>
      </c>
      <c r="F81" s="84">
        <f>GETPIVOTDATA("Sum of PR_Imaging",Pivot!$A$9)</f>
        <v>52543</v>
      </c>
      <c r="G81" s="86">
        <f t="shared" si="6"/>
        <v>1.3673739877026645E-2</v>
      </c>
      <c r="H81" s="80"/>
      <c r="I81" s="81" t="s">
        <v>2745</v>
      </c>
      <c r="J81" s="84">
        <f>GETPIVOTDATA("Sum of ECM_Undetermined_Intent",Pivot!$A$9)</f>
        <v>1379</v>
      </c>
      <c r="K81" s="86">
        <f t="shared" si="7"/>
        <v>3.5886963611555758E-4</v>
      </c>
    </row>
    <row r="82" spans="1:11" ht="10.199999999999999" customHeight="1" x14ac:dyDescent="0.2">
      <c r="A82" s="81" t="s">
        <v>2671</v>
      </c>
      <c r="B82" s="84">
        <f>GETPIVOTDATA("Sum of DX_Genitourinary_System",Pivot!$A$9)</f>
        <v>139797</v>
      </c>
      <c r="C82" s="86">
        <f t="shared" si="8"/>
        <v>3.6380637070374623E-2</v>
      </c>
      <c r="D82" s="80"/>
      <c r="E82" s="81" t="s">
        <v>2685</v>
      </c>
      <c r="F82" s="84">
        <f>GETPIVOTDATA("Sum of PR_Lymph_System",Pivot!$A$9)</f>
        <v>11725</v>
      </c>
      <c r="G82" s="86">
        <f t="shared" si="6"/>
        <v>3.0513027436221266E-3</v>
      </c>
      <c r="H82" s="80"/>
      <c r="I82" s="81" t="s">
        <v>2746</v>
      </c>
      <c r="J82" s="84">
        <f>GETPIVOTDATA("Sum of ECM_Legal_War_Terrorism",Pivot!$A$9)</f>
        <v>467</v>
      </c>
      <c r="K82" s="86">
        <f t="shared" si="7"/>
        <v>1.2153163166494953E-4</v>
      </c>
    </row>
    <row r="83" spans="1:11" ht="10.199999999999999" customHeight="1" x14ac:dyDescent="0.2">
      <c r="A83" s="81" t="s">
        <v>2660</v>
      </c>
      <c r="B83" s="84">
        <f>GETPIVOTDATA("Sum of DX_Infections",Pivot!$A$9)</f>
        <v>279656</v>
      </c>
      <c r="C83" s="86">
        <f t="shared" si="8"/>
        <v>7.2777408961227252E-2</v>
      </c>
      <c r="D83" s="80"/>
      <c r="E83" s="81" t="s">
        <v>2687</v>
      </c>
      <c r="F83" s="84">
        <f>GETPIVOTDATA("Sum of PR_Male_Reproductive_System",Pivot!$A$9)</f>
        <v>59527</v>
      </c>
      <c r="G83" s="86">
        <f t="shared" si="6"/>
        <v>1.5491249332161564E-2</v>
      </c>
      <c r="H83" s="80"/>
      <c r="I83" s="81" t="s">
        <v>2747</v>
      </c>
      <c r="J83" s="84">
        <f>GETPIVOTDATA("Sum of ECM_Medical_Misadventures",Pivot!$A$9)</f>
        <v>1894</v>
      </c>
      <c r="K83" s="86">
        <f t="shared" si="7"/>
        <v>4.9289274169896015E-4</v>
      </c>
    </row>
    <row r="84" spans="1:11" ht="10.199999999999999" customHeight="1" x14ac:dyDescent="0.2">
      <c r="A84" s="81" t="s">
        <v>2698</v>
      </c>
      <c r="B84" s="84">
        <f>GETPIVOTDATA("Sum of DX_Injuries_Poisonings",Pivot!$A$9)</f>
        <v>284315</v>
      </c>
      <c r="C84" s="86">
        <f t="shared" si="8"/>
        <v>7.3989862648437099E-2</v>
      </c>
      <c r="D84" s="80"/>
      <c r="E84" s="81" t="s">
        <v>2692</v>
      </c>
      <c r="F84" s="84">
        <f>GETPIVOTDATA("Sum of PR_Mouth_and_Throat",Pivot!$A$9)</f>
        <v>13078</v>
      </c>
      <c r="G84" s="86">
        <f t="shared" si="6"/>
        <v>3.4034061646985221E-3</v>
      </c>
      <c r="H84" s="80"/>
      <c r="I84" s="81" t="s">
        <v>2748</v>
      </c>
      <c r="J84" s="84">
        <f>GETPIVOTDATA("Sum of ECM_Med_Device_Adverse_Incident",Pivot!$A$9)</f>
        <v>10875</v>
      </c>
      <c r="K84" s="86">
        <f t="shared" si="7"/>
        <v>2.8300995596495203E-3</v>
      </c>
    </row>
    <row r="85" spans="1:11" ht="10.199999999999999" customHeight="1" x14ac:dyDescent="0.2">
      <c r="A85" s="81" t="s">
        <v>2667</v>
      </c>
      <c r="B85" s="84">
        <f>GETPIVOTDATA("Sum of DX_Mental_Disorders",Pivot!$A$9)</f>
        <v>264497</v>
      </c>
      <c r="C85" s="86">
        <f t="shared" si="8"/>
        <v>6.8832445354355787E-2</v>
      </c>
      <c r="D85" s="80"/>
      <c r="E85" s="81" t="s">
        <v>2673</v>
      </c>
      <c r="F85" s="84">
        <f>GETPIVOTDATA("Sum of PR_Musculoskeletal_System",Pivot!$A$9)</f>
        <v>277690</v>
      </c>
      <c r="G85" s="86">
        <f t="shared" si="6"/>
        <v>7.226577900865061E-2</v>
      </c>
      <c r="H85" s="80"/>
      <c r="I85" s="18" t="s">
        <v>2801</v>
      </c>
      <c r="J85" s="13">
        <f>GETPIVOTDATA("Sum of ECM_Abnormal_Reaction_Later_Cx",Pivot!$A$9)</f>
        <v>141505</v>
      </c>
      <c r="K85" s="86">
        <f t="shared" si="7"/>
        <v>3.6825125350639573E-2</v>
      </c>
    </row>
    <row r="86" spans="1:11" ht="10.199999999999999" customHeight="1" x14ac:dyDescent="0.2">
      <c r="A86" s="81" t="s">
        <v>2673</v>
      </c>
      <c r="B86" s="84">
        <f>GETPIVOTDATA("Sum of DX_Musculoskeletal_System",Pivot!$A$9)</f>
        <v>211018</v>
      </c>
      <c r="C86" s="86">
        <f t="shared" si="8"/>
        <v>5.4915121735919309E-2</v>
      </c>
      <c r="D86" s="80"/>
      <c r="E86" s="81" t="s">
        <v>2677</v>
      </c>
      <c r="F86" s="84">
        <f>GETPIVOTDATA("Sum of PR_Nervous_System",Pivot!$A$9)</f>
        <v>54720</v>
      </c>
      <c r="G86" s="86">
        <f t="shared" si="6"/>
        <v>1.4240280267036484E-2</v>
      </c>
      <c r="H86" s="80"/>
      <c r="I86" s="18" t="s">
        <v>2749</v>
      </c>
      <c r="J86" s="13">
        <f>GETPIVOTDATA("Sum of ECM_Supplementary_Factors",Pivot!$A$9)</f>
        <v>180243</v>
      </c>
      <c r="K86" s="86">
        <f t="shared" si="7"/>
        <v>4.690626528091113E-2</v>
      </c>
    </row>
    <row r="87" spans="1:11" ht="10.199999999999999" customHeight="1" x14ac:dyDescent="0.2">
      <c r="A87" s="81" t="s">
        <v>2677</v>
      </c>
      <c r="B87" s="84">
        <f>GETPIVOTDATA("Sum of DX_Nervous_System",Pivot!$A$9)</f>
        <v>88398</v>
      </c>
      <c r="C87" s="86">
        <f t="shared" si="8"/>
        <v>2.300461065507111E-2</v>
      </c>
      <c r="D87" s="80"/>
      <c r="E87" s="18" t="s">
        <v>2867</v>
      </c>
      <c r="F87" s="84">
        <f>GETPIVOTDATA("Sum of PR_New_Technologies",Pivot!$A$9)</f>
        <v>239</v>
      </c>
      <c r="G87" s="86">
        <f t="shared" si="6"/>
        <v>6.2197130552297503E-5</v>
      </c>
      <c r="H87" s="80"/>
      <c r="I87" s="21" t="s">
        <v>2700</v>
      </c>
      <c r="J87" s="89">
        <f>GETPIVOTDATA("Sum of ECM_None",Pivot!$A$9)</f>
        <v>3251359</v>
      </c>
      <c r="K87" s="86">
        <f t="shared" si="7"/>
        <v>0.84613054475057514</v>
      </c>
    </row>
    <row r="88" spans="1:11" ht="10.199999999999999" customHeight="1" thickBot="1" x14ac:dyDescent="0.25">
      <c r="A88" s="81" t="s">
        <v>2676</v>
      </c>
      <c r="B88" s="84">
        <f>GETPIVOTDATA("Sum of DX_Other_Reasons",Pivot!$A$9)</f>
        <v>43512</v>
      </c>
      <c r="C88" s="86">
        <f t="shared" si="8"/>
        <v>1.1323521107077695E-2</v>
      </c>
      <c r="D88" s="80"/>
      <c r="E88" s="81" t="s">
        <v>2696</v>
      </c>
      <c r="F88" s="84">
        <f>GETPIVOTDATA("Sum of PR_Nuclear_Medicine",Pivot!$A$9)</f>
        <v>2271</v>
      </c>
      <c r="G88" s="86">
        <f t="shared" si="6"/>
        <v>5.9100285976681024E-4</v>
      </c>
      <c r="H88" s="80"/>
      <c r="I88" s="87"/>
      <c r="J88" s="90">
        <f>SUM(J73:J87)</f>
        <v>3842621</v>
      </c>
      <c r="K88" s="88">
        <f>SUM(K73:K87)</f>
        <v>1</v>
      </c>
    </row>
    <row r="89" spans="1:11" ht="10.199999999999999" customHeight="1" thickTop="1" x14ac:dyDescent="0.2">
      <c r="A89" s="81" t="s">
        <v>2675</v>
      </c>
      <c r="B89" s="84">
        <f>GETPIVOTDATA("Sum of DX_Perinatal_Disorders",Pivot!$A$9)</f>
        <v>21996</v>
      </c>
      <c r="C89" s="86">
        <f t="shared" si="8"/>
        <v>5.7242179231311125E-3</v>
      </c>
      <c r="D89" s="80"/>
      <c r="E89" s="81" t="s">
        <v>2689</v>
      </c>
      <c r="F89" s="84">
        <f>GETPIVOTDATA("Sum of PR_Pregnancy",Pivot!$A$9)</f>
        <v>461566</v>
      </c>
      <c r="G89" s="86">
        <f t="shared" si="6"/>
        <v>0.12011749272176465</v>
      </c>
      <c r="H89" s="80"/>
      <c r="I89" s="80"/>
      <c r="J89" s="80"/>
      <c r="K89" s="80"/>
    </row>
    <row r="90" spans="1:11" ht="10.199999999999999" customHeight="1" x14ac:dyDescent="0.2">
      <c r="A90" s="81" t="s">
        <v>2664</v>
      </c>
      <c r="B90" s="84">
        <f>GETPIVOTDATA("Sum of DX_All_Pregnancies",Pivot!$A$9)</f>
        <v>517457</v>
      </c>
      <c r="C90" s="86">
        <f t="shared" si="8"/>
        <v>0.1346625129046034</v>
      </c>
      <c r="D90" s="80"/>
      <c r="E90" s="81" t="s">
        <v>2697</v>
      </c>
      <c r="F90" s="84">
        <f>GETPIVOTDATA("Sum of PR_Radiation_Oncology",Pivot!$A$9)</f>
        <v>985</v>
      </c>
      <c r="G90" s="86">
        <f t="shared" si="6"/>
        <v>2.5633545436825543E-4</v>
      </c>
      <c r="H90" s="80"/>
      <c r="I90" s="80"/>
      <c r="J90" s="80"/>
      <c r="K90" s="80"/>
    </row>
    <row r="91" spans="1:11" ht="10.199999999999999" customHeight="1" x14ac:dyDescent="0.2">
      <c r="A91" s="81" t="s">
        <v>2669</v>
      </c>
      <c r="B91" s="84">
        <f>GETPIVOTDATA("Sum of DX_Respiratory_System",Pivot!$A$9)</f>
        <v>236160</v>
      </c>
      <c r="C91" s="86">
        <f t="shared" si="8"/>
        <v>6.1458051678789032E-2</v>
      </c>
      <c r="D91" s="80"/>
      <c r="E91" s="81" t="s">
        <v>2683</v>
      </c>
      <c r="F91" s="84">
        <f>GETPIVOTDATA("Sum of PR_Respiratory_System",Pivot!$A$9)</f>
        <v>59047</v>
      </c>
      <c r="G91" s="86">
        <f t="shared" si="6"/>
        <v>1.5366334592977033E-2</v>
      </c>
      <c r="H91" s="80"/>
      <c r="I91" s="80"/>
      <c r="J91" s="80"/>
      <c r="K91" s="80"/>
    </row>
    <row r="92" spans="1:11" ht="10.199999999999999" customHeight="1" x14ac:dyDescent="0.2">
      <c r="A92" s="81" t="s">
        <v>2672</v>
      </c>
      <c r="B92" s="84">
        <f>GETPIVOTDATA("Sum of DX_Skin_Disorders",Pivot!$A$9)</f>
        <v>64576</v>
      </c>
      <c r="C92" s="86">
        <f t="shared" si="8"/>
        <v>1.6805196244958843E-2</v>
      </c>
      <c r="D92" s="80"/>
      <c r="E92" s="81" t="s">
        <v>2690</v>
      </c>
      <c r="F92" s="84">
        <f>GETPIVOTDATA("Sum of PR_Skin_and_Breast_System",Pivot!$A$9)</f>
        <v>83589</v>
      </c>
      <c r="G92" s="86">
        <f t="shared" si="6"/>
        <v>2.1753121111866093E-2</v>
      </c>
      <c r="H92" s="80"/>
      <c r="I92" s="80"/>
      <c r="J92" s="80"/>
      <c r="K92" s="80"/>
    </row>
    <row r="93" spans="1:11" ht="10.199999999999999" customHeight="1" x14ac:dyDescent="0.2">
      <c r="A93" s="82" t="s">
        <v>2662</v>
      </c>
      <c r="B93" s="85">
        <f>GETPIVOTDATA("Sum of DX_Symptoms",Pivot!$A$9)</f>
        <v>113031</v>
      </c>
      <c r="C93" s="86">
        <f t="shared" si="8"/>
        <v>2.9415078926597237E-2</v>
      </c>
      <c r="D93" s="80"/>
      <c r="E93" s="81" t="s">
        <v>2686</v>
      </c>
      <c r="F93" s="84">
        <f>GETPIVOTDATA("Sum of PR_Urinary_System",Pivot!$A$9)</f>
        <v>45693</v>
      </c>
      <c r="G93" s="86">
        <f t="shared" si="6"/>
        <v>1.1891102453247406E-2</v>
      </c>
      <c r="H93" s="80"/>
      <c r="I93" s="80"/>
      <c r="J93" s="80"/>
      <c r="K93" s="80"/>
    </row>
    <row r="94" spans="1:11" ht="10.8" thickBot="1" x14ac:dyDescent="0.25">
      <c r="B94" s="83">
        <f>SUM(B73:B93)</f>
        <v>3842621</v>
      </c>
      <c r="C94" s="23">
        <f>SUM(C73:C93)</f>
        <v>1</v>
      </c>
      <c r="E94" s="81" t="s">
        <v>2693</v>
      </c>
      <c r="F94" s="84">
        <f>GETPIVOTDATA("Sum of PR_Vascular_System",Pivot!$A$9)</f>
        <v>70867</v>
      </c>
      <c r="G94" s="86">
        <f t="shared" si="6"/>
        <v>1.8442360045396098E-2</v>
      </c>
    </row>
    <row r="95" spans="1:11" ht="13.2" thickTop="1" x14ac:dyDescent="0.25">
      <c r="A95" s="57"/>
      <c r="B95" s="58"/>
      <c r="C95" s="58"/>
      <c r="D95" s="58"/>
      <c r="E95" s="21" t="s">
        <v>2700</v>
      </c>
      <c r="F95" s="89">
        <f>GETPIVOTDATA("Sum of PR_None",Pivot!$A$9)</f>
        <v>1441220</v>
      </c>
      <c r="G95" s="86">
        <f t="shared" si="6"/>
        <v>0.37506170918235238</v>
      </c>
      <c r="H95" s="58"/>
      <c r="I95" s="58"/>
      <c r="J95" s="58"/>
      <c r="K95" s="58"/>
    </row>
    <row r="96" spans="1:11" ht="13.2" thickBot="1" x14ac:dyDescent="0.3">
      <c r="A96" s="57"/>
      <c r="B96" s="58"/>
      <c r="C96" s="58"/>
      <c r="D96" s="58"/>
      <c r="F96" s="24">
        <f>SUM(F73:F95)</f>
        <v>3842621</v>
      </c>
      <c r="G96" s="23">
        <f>SUM(G73:G95)</f>
        <v>1</v>
      </c>
      <c r="H96" s="58"/>
      <c r="I96" s="58"/>
      <c r="J96" s="58"/>
      <c r="K96" s="58"/>
    </row>
    <row r="97" spans="1:11" ht="13.2" thickTop="1" x14ac:dyDescent="0.25">
      <c r="A97" s="57"/>
      <c r="B97" s="58"/>
      <c r="C97" s="58"/>
      <c r="D97" s="58"/>
      <c r="E97" s="58"/>
      <c r="F97" s="58"/>
      <c r="G97" s="58"/>
      <c r="H97" s="58"/>
      <c r="I97" s="58"/>
      <c r="J97" s="58"/>
      <c r="K97" s="58"/>
    </row>
    <row r="98" spans="1:11" ht="12.6" x14ac:dyDescent="0.25">
      <c r="A98" s="57"/>
      <c r="B98" s="58"/>
      <c r="C98" s="58"/>
      <c r="D98" s="58"/>
      <c r="E98" s="58"/>
      <c r="F98" s="58"/>
      <c r="G98" s="58"/>
      <c r="H98" s="58"/>
      <c r="I98" s="58"/>
      <c r="J98" s="58"/>
      <c r="K98" s="58"/>
    </row>
    <row r="99" spans="1:11" ht="12.6" x14ac:dyDescent="0.25">
      <c r="A99" s="57"/>
      <c r="B99" s="58"/>
      <c r="C99" s="58"/>
      <c r="D99" s="58"/>
      <c r="E99" s="58"/>
      <c r="F99" s="58"/>
      <c r="G99" s="58"/>
      <c r="H99" s="58"/>
      <c r="I99" s="58"/>
      <c r="J99" s="58"/>
      <c r="K99" s="58"/>
    </row>
    <row r="100" spans="1:11" ht="12.6" x14ac:dyDescent="0.25">
      <c r="A100" s="57"/>
      <c r="B100" s="58"/>
      <c r="C100" s="58"/>
      <c r="D100" s="58"/>
      <c r="E100" s="58"/>
      <c r="F100" s="58"/>
      <c r="G100" s="58"/>
      <c r="H100" s="58"/>
      <c r="I100" s="58"/>
      <c r="J100" s="58"/>
      <c r="K100" s="58"/>
    </row>
    <row r="101" spans="1:11" ht="12.6" x14ac:dyDescent="0.25">
      <c r="A101" s="57"/>
      <c r="B101" s="58"/>
      <c r="C101" s="58"/>
      <c r="D101" s="58"/>
      <c r="E101" s="58"/>
      <c r="F101" s="58"/>
      <c r="G101" s="58"/>
      <c r="H101" s="58"/>
      <c r="I101" s="58"/>
      <c r="J101" s="58"/>
      <c r="K101" s="58"/>
    </row>
    <row r="102" spans="1:11" ht="12.6" x14ac:dyDescent="0.25">
      <c r="A102" s="57"/>
      <c r="B102" s="58"/>
      <c r="C102" s="58"/>
      <c r="D102" s="58"/>
      <c r="E102" s="58"/>
      <c r="F102" s="58"/>
      <c r="G102" s="58"/>
      <c r="H102" s="58"/>
      <c r="I102" s="58"/>
      <c r="J102" s="58"/>
      <c r="K102" s="58"/>
    </row>
    <row r="103" spans="1:11" ht="12.6" x14ac:dyDescent="0.25">
      <c r="A103" s="57"/>
      <c r="B103" s="58"/>
      <c r="C103" s="58"/>
      <c r="D103" s="58"/>
      <c r="E103" s="58"/>
      <c r="F103" s="58"/>
      <c r="G103" s="58"/>
      <c r="H103" s="58"/>
      <c r="I103" s="58"/>
      <c r="J103" s="58"/>
      <c r="K103" s="58"/>
    </row>
    <row r="104" spans="1:11" ht="12.6" x14ac:dyDescent="0.25">
      <c r="A104" s="57"/>
      <c r="B104" s="58"/>
      <c r="C104" s="58"/>
      <c r="D104" s="58"/>
      <c r="E104" s="58"/>
      <c r="F104" s="58"/>
      <c r="G104" s="58"/>
      <c r="H104" s="58"/>
      <c r="I104" s="58"/>
      <c r="J104" s="58"/>
      <c r="K104" s="58"/>
    </row>
    <row r="105" spans="1:11" ht="12.6" x14ac:dyDescent="0.25">
      <c r="A105" s="57"/>
      <c r="B105" s="58"/>
      <c r="C105" s="58"/>
      <c r="D105" s="58"/>
      <c r="E105" s="58"/>
      <c r="F105" s="58"/>
      <c r="G105" s="58"/>
      <c r="H105" s="58"/>
      <c r="I105" s="58"/>
      <c r="J105" s="58"/>
      <c r="K105" s="58"/>
    </row>
    <row r="106" spans="1:11" ht="12.6" x14ac:dyDescent="0.25">
      <c r="A106" s="57"/>
      <c r="B106" s="58"/>
      <c r="C106" s="58"/>
      <c r="D106" s="58"/>
      <c r="E106" s="58"/>
      <c r="F106" s="58"/>
      <c r="G106" s="58"/>
      <c r="H106" s="58"/>
      <c r="I106" s="58"/>
      <c r="J106" s="58"/>
      <c r="K106" s="58"/>
    </row>
    <row r="107" spans="1:11" ht="12.6" x14ac:dyDescent="0.25">
      <c r="A107" s="57"/>
      <c r="B107" s="58"/>
      <c r="C107" s="58"/>
      <c r="D107" s="58"/>
      <c r="E107" s="58"/>
      <c r="F107" s="58"/>
      <c r="G107" s="58"/>
      <c r="H107" s="58"/>
      <c r="I107" s="58"/>
      <c r="J107" s="58"/>
      <c r="K107" s="58"/>
    </row>
    <row r="108" spans="1:11" ht="12.6" x14ac:dyDescent="0.25">
      <c r="A108" s="57"/>
      <c r="B108" s="58"/>
      <c r="C108" s="58"/>
      <c r="D108" s="58"/>
      <c r="E108" s="58"/>
      <c r="F108" s="58"/>
      <c r="G108" s="58"/>
      <c r="H108" s="58"/>
      <c r="I108" s="58"/>
      <c r="J108" s="58"/>
      <c r="K108" s="58"/>
    </row>
    <row r="109" spans="1:11" ht="12.6" x14ac:dyDescent="0.25">
      <c r="A109" s="57"/>
      <c r="B109" s="58"/>
      <c r="C109" s="58"/>
      <c r="D109" s="58"/>
      <c r="E109" s="58"/>
      <c r="F109" s="58"/>
      <c r="G109" s="58"/>
      <c r="H109" s="58"/>
      <c r="I109" s="58"/>
      <c r="J109" s="58"/>
      <c r="K109" s="58"/>
    </row>
    <row r="110" spans="1:11" ht="12.6" x14ac:dyDescent="0.25">
      <c r="A110" s="57"/>
      <c r="B110" s="58"/>
      <c r="C110" s="58"/>
      <c r="D110" s="58"/>
      <c r="E110" s="58"/>
      <c r="F110" s="58"/>
      <c r="G110" s="58"/>
      <c r="H110" s="58"/>
      <c r="I110" s="58"/>
      <c r="J110" s="58"/>
      <c r="K110" s="58"/>
    </row>
    <row r="111" spans="1:11" ht="12.6" x14ac:dyDescent="0.25">
      <c r="A111" s="57"/>
      <c r="B111" s="59"/>
      <c r="C111" s="59"/>
      <c r="D111" s="58"/>
      <c r="E111" s="58"/>
      <c r="F111" s="59"/>
      <c r="G111" s="59"/>
      <c r="H111" s="58"/>
      <c r="I111" s="58"/>
      <c r="J111" s="59"/>
      <c r="K111" s="58"/>
    </row>
    <row r="112" spans="1:11" ht="12.6" x14ac:dyDescent="0.25">
      <c r="A112" s="57"/>
      <c r="B112" s="59"/>
      <c r="C112" s="59"/>
      <c r="D112" s="58"/>
      <c r="E112" s="58"/>
      <c r="F112" s="59"/>
      <c r="G112" s="59"/>
      <c r="H112" s="58"/>
      <c r="I112" s="58"/>
      <c r="J112" s="59"/>
      <c r="K112" s="58"/>
    </row>
    <row r="113" spans="1:11" ht="12.6" x14ac:dyDescent="0.25">
      <c r="A113" s="57"/>
      <c r="B113" s="59"/>
      <c r="C113" s="59"/>
      <c r="D113" s="58"/>
      <c r="E113" s="58"/>
      <c r="F113" s="59"/>
      <c r="G113" s="59"/>
      <c r="H113" s="58"/>
      <c r="I113" s="58"/>
      <c r="J113" s="59"/>
      <c r="K113" s="58"/>
    </row>
    <row r="114" spans="1:11" ht="12.6" x14ac:dyDescent="0.25">
      <c r="A114" s="57"/>
      <c r="B114" s="59"/>
      <c r="C114" s="59"/>
      <c r="D114" s="58"/>
      <c r="E114" s="58"/>
      <c r="F114" s="59"/>
      <c r="G114" s="59"/>
      <c r="H114" s="58"/>
      <c r="I114" s="58"/>
      <c r="J114" s="59"/>
      <c r="K114" s="58"/>
    </row>
    <row r="115" spans="1:11" ht="12.6" x14ac:dyDescent="0.25">
      <c r="A115" s="57"/>
      <c r="B115" s="59"/>
      <c r="C115" s="59"/>
      <c r="D115" s="58"/>
      <c r="E115" s="58"/>
      <c r="F115" s="59"/>
      <c r="G115" s="59"/>
      <c r="H115" s="58"/>
      <c r="I115" s="58"/>
      <c r="J115" s="59"/>
      <c r="K115" s="58"/>
    </row>
    <row r="116" spans="1:11" ht="12.6" x14ac:dyDescent="0.25">
      <c r="A116" s="57"/>
      <c r="B116" s="59"/>
      <c r="C116" s="59"/>
      <c r="D116" s="58"/>
      <c r="E116" s="58"/>
      <c r="F116" s="59"/>
      <c r="G116" s="59"/>
      <c r="H116" s="58"/>
      <c r="I116" s="58"/>
      <c r="J116" s="59"/>
      <c r="K116" s="58"/>
    </row>
    <row r="117" spans="1:11" ht="12.6" x14ac:dyDescent="0.25">
      <c r="A117" s="57"/>
      <c r="B117" s="59"/>
      <c r="C117" s="59"/>
      <c r="D117" s="58"/>
      <c r="E117" s="58"/>
      <c r="F117" s="59"/>
      <c r="G117" s="59"/>
      <c r="H117" s="58"/>
      <c r="I117" s="58"/>
      <c r="J117" s="59"/>
      <c r="K117" s="58"/>
    </row>
    <row r="118" spans="1:11" ht="12.6" x14ac:dyDescent="0.25">
      <c r="A118" s="57"/>
      <c r="B118" s="59"/>
      <c r="C118" s="59"/>
      <c r="D118" s="58"/>
      <c r="E118" s="58"/>
      <c r="F118" s="59"/>
      <c r="G118" s="59"/>
      <c r="H118" s="58"/>
      <c r="I118" s="58"/>
      <c r="J118" s="59"/>
      <c r="K118" s="58"/>
    </row>
    <row r="119" spans="1:11" ht="12.6" x14ac:dyDescent="0.25">
      <c r="A119" s="57"/>
      <c r="B119" s="59"/>
      <c r="C119" s="59"/>
      <c r="D119" s="58"/>
      <c r="E119" s="58"/>
      <c r="F119" s="59"/>
      <c r="G119" s="59"/>
      <c r="H119" s="58"/>
      <c r="I119" s="58"/>
      <c r="J119" s="59"/>
      <c r="K119" s="58"/>
    </row>
    <row r="120" spans="1:11" ht="12.6" x14ac:dyDescent="0.25">
      <c r="A120" s="57"/>
      <c r="B120" s="59"/>
      <c r="C120" s="59"/>
      <c r="D120" s="58"/>
      <c r="E120" s="58"/>
      <c r="F120" s="59"/>
      <c r="G120" s="59"/>
      <c r="H120" s="58"/>
      <c r="I120" s="58"/>
      <c r="J120" s="59"/>
      <c r="K120" s="58"/>
    </row>
    <row r="121" spans="1:11" ht="12.6" x14ac:dyDescent="0.25">
      <c r="A121" s="57"/>
      <c r="B121" s="59"/>
      <c r="C121" s="59"/>
      <c r="D121" s="58"/>
      <c r="E121" s="58"/>
      <c r="F121" s="59"/>
      <c r="G121" s="59"/>
      <c r="H121" s="58"/>
      <c r="I121" s="58"/>
      <c r="J121" s="59"/>
      <c r="K121" s="58"/>
    </row>
    <row r="122" spans="1:11" ht="12.6" x14ac:dyDescent="0.25">
      <c r="A122" s="57"/>
      <c r="B122" s="59"/>
      <c r="C122" s="59"/>
      <c r="D122" s="58"/>
      <c r="E122" s="58"/>
      <c r="F122" s="59"/>
      <c r="G122" s="59"/>
      <c r="H122" s="58"/>
      <c r="I122" s="58"/>
      <c r="J122" s="59"/>
      <c r="K122" s="58"/>
    </row>
    <row r="123" spans="1:11" ht="12.6" x14ac:dyDescent="0.25">
      <c r="A123" s="57"/>
      <c r="B123" s="59"/>
      <c r="C123" s="59"/>
      <c r="D123" s="58"/>
      <c r="E123" s="58"/>
      <c r="F123" s="59"/>
      <c r="G123" s="59"/>
      <c r="H123" s="58"/>
      <c r="I123" s="58"/>
      <c r="J123" s="59"/>
      <c r="K123" s="58"/>
    </row>
    <row r="124" spans="1:11" ht="12.6" x14ac:dyDescent="0.25">
      <c r="A124" s="57"/>
      <c r="B124" s="59"/>
      <c r="C124" s="59"/>
      <c r="D124" s="58"/>
      <c r="E124" s="58"/>
      <c r="F124" s="59"/>
      <c r="G124" s="59"/>
      <c r="H124" s="58"/>
      <c r="I124" s="58"/>
      <c r="J124" s="59"/>
      <c r="K124" s="58"/>
    </row>
    <row r="125" spans="1:11" ht="12.6" x14ac:dyDescent="0.25">
      <c r="A125" s="57"/>
      <c r="B125" s="59"/>
      <c r="C125" s="59"/>
      <c r="D125" s="58"/>
      <c r="E125" s="58"/>
      <c r="F125" s="59"/>
      <c r="G125" s="59"/>
      <c r="H125" s="58"/>
      <c r="I125" s="58"/>
      <c r="J125" s="59"/>
      <c r="K125" s="58"/>
    </row>
    <row r="126" spans="1:11" ht="12.6" x14ac:dyDescent="0.25">
      <c r="A126" s="57"/>
      <c r="B126" s="59"/>
      <c r="C126" s="59"/>
      <c r="D126" s="58"/>
      <c r="E126" s="58"/>
      <c r="F126" s="59"/>
      <c r="G126" s="59"/>
      <c r="H126" s="58"/>
      <c r="I126" s="58"/>
      <c r="J126" s="59"/>
      <c r="K126" s="58"/>
    </row>
    <row r="127" spans="1:11" ht="12.6" x14ac:dyDescent="0.25">
      <c r="A127" s="57"/>
      <c r="B127" s="59"/>
      <c r="C127" s="59"/>
      <c r="D127" s="58"/>
      <c r="E127" s="58"/>
      <c r="F127" s="59"/>
      <c r="G127" s="59"/>
      <c r="H127" s="58"/>
      <c r="I127" s="58"/>
      <c r="J127" s="59"/>
      <c r="K127" s="58"/>
    </row>
    <row r="128" spans="1:11" ht="12.6" x14ac:dyDescent="0.25">
      <c r="A128" s="57"/>
      <c r="B128" s="59"/>
      <c r="C128" s="59"/>
      <c r="D128" s="58"/>
      <c r="E128" s="58"/>
      <c r="F128" s="59"/>
      <c r="G128" s="59"/>
      <c r="H128" s="58"/>
      <c r="I128" s="58"/>
      <c r="J128" s="59"/>
      <c r="K128" s="58"/>
    </row>
    <row r="129" spans="1:11" ht="12.6" x14ac:dyDescent="0.25">
      <c r="A129" s="57"/>
      <c r="B129" s="59"/>
      <c r="C129" s="59"/>
      <c r="D129" s="58"/>
      <c r="E129" s="58"/>
      <c r="F129" s="59"/>
      <c r="G129" s="59"/>
      <c r="H129" s="58"/>
      <c r="I129" s="58"/>
      <c r="J129" s="59"/>
      <c r="K129" s="58"/>
    </row>
    <row r="130" spans="1:11" ht="12.6" x14ac:dyDescent="0.25">
      <c r="A130" s="57"/>
      <c r="B130" s="59"/>
      <c r="C130" s="59"/>
      <c r="D130" s="58"/>
      <c r="E130" s="58"/>
      <c r="F130" s="59"/>
      <c r="G130" s="59"/>
      <c r="H130" s="58"/>
      <c r="I130" s="58"/>
      <c r="J130" s="59"/>
      <c r="K130" s="58"/>
    </row>
    <row r="131" spans="1:11" ht="12.6" x14ac:dyDescent="0.25">
      <c r="A131" s="57"/>
      <c r="B131" s="59"/>
      <c r="C131" s="59"/>
      <c r="D131" s="58"/>
      <c r="E131" s="58"/>
      <c r="F131" s="59"/>
      <c r="G131" s="59"/>
      <c r="H131" s="58"/>
      <c r="I131" s="58"/>
      <c r="J131" s="59"/>
      <c r="K131" s="58"/>
    </row>
    <row r="132" spans="1:11" ht="12.6" x14ac:dyDescent="0.25">
      <c r="A132" s="57"/>
      <c r="B132" s="59"/>
      <c r="C132" s="59"/>
      <c r="D132" s="58"/>
      <c r="E132" s="58"/>
      <c r="F132" s="59"/>
      <c r="G132" s="59"/>
      <c r="H132" s="58"/>
      <c r="I132" s="58"/>
      <c r="J132" s="59"/>
      <c r="K132" s="58"/>
    </row>
    <row r="133" spans="1:11" ht="12.6" x14ac:dyDescent="0.25">
      <c r="A133" s="57"/>
      <c r="B133" s="59"/>
      <c r="C133" s="59"/>
      <c r="D133" s="58"/>
      <c r="E133" s="58"/>
      <c r="F133" s="59"/>
      <c r="G133" s="59"/>
      <c r="H133" s="58"/>
      <c r="I133" s="58"/>
      <c r="J133" s="59"/>
      <c r="K133" s="58"/>
    </row>
    <row r="134" spans="1:11" ht="12.6" x14ac:dyDescent="0.25">
      <c r="A134" s="57"/>
      <c r="B134" s="59"/>
      <c r="C134" s="59"/>
      <c r="D134" s="58"/>
      <c r="E134" s="58"/>
      <c r="F134" s="59"/>
      <c r="G134" s="59"/>
      <c r="H134" s="58"/>
      <c r="I134" s="58"/>
      <c r="J134" s="59"/>
      <c r="K134" s="58"/>
    </row>
    <row r="135" spans="1:11" ht="12.6" x14ac:dyDescent="0.25">
      <c r="A135" s="57"/>
      <c r="B135" s="59"/>
      <c r="C135" s="59"/>
      <c r="D135" s="58"/>
      <c r="E135" s="58"/>
      <c r="F135" s="59"/>
      <c r="G135" s="59"/>
      <c r="H135" s="58"/>
      <c r="I135" s="58"/>
      <c r="J135" s="59"/>
      <c r="K135" s="58"/>
    </row>
    <row r="136" spans="1:11" ht="12.6" x14ac:dyDescent="0.25">
      <c r="A136" s="57"/>
      <c r="B136" s="59"/>
      <c r="C136" s="59"/>
      <c r="D136" s="58"/>
      <c r="E136" s="58"/>
      <c r="F136" s="59"/>
      <c r="G136" s="59"/>
      <c r="H136" s="58"/>
      <c r="I136" s="58"/>
      <c r="J136" s="59"/>
      <c r="K136" s="58"/>
    </row>
    <row r="137" spans="1:11" ht="12.6" x14ac:dyDescent="0.25">
      <c r="A137" s="57"/>
      <c r="B137" s="59"/>
      <c r="C137" s="59"/>
      <c r="D137" s="58"/>
      <c r="E137" s="58"/>
      <c r="F137" s="59"/>
      <c r="G137" s="59"/>
      <c r="H137" s="58"/>
      <c r="I137" s="58"/>
      <c r="J137" s="59"/>
      <c r="K137" s="58"/>
    </row>
    <row r="138" spans="1:11" ht="12.6" x14ac:dyDescent="0.25">
      <c r="A138" s="57"/>
      <c r="B138" s="59"/>
      <c r="C138" s="59"/>
      <c r="D138" s="58"/>
      <c r="E138" s="58"/>
      <c r="F138" s="59"/>
      <c r="G138" s="59"/>
      <c r="H138" s="58"/>
      <c r="I138" s="58"/>
      <c r="J138" s="59"/>
      <c r="K138" s="58"/>
    </row>
    <row r="139" spans="1:11" ht="12.6" x14ac:dyDescent="0.25">
      <c r="A139" s="57"/>
      <c r="B139" s="59"/>
      <c r="C139" s="59"/>
      <c r="D139" s="58"/>
      <c r="E139" s="58"/>
      <c r="F139" s="59"/>
      <c r="G139" s="59"/>
      <c r="H139" s="58"/>
      <c r="I139" s="58"/>
      <c r="J139" s="59"/>
      <c r="K139" s="58"/>
    </row>
    <row r="140" spans="1:11" ht="12.6" x14ac:dyDescent="0.25">
      <c r="A140" s="57"/>
      <c r="B140" s="59"/>
      <c r="C140" s="59"/>
      <c r="D140" s="58"/>
      <c r="E140" s="58"/>
      <c r="F140" s="59"/>
      <c r="G140" s="59"/>
      <c r="H140" s="58"/>
      <c r="I140" s="58"/>
      <c r="J140" s="59"/>
      <c r="K140" s="58"/>
    </row>
    <row r="141" spans="1:11" ht="12.6" x14ac:dyDescent="0.25">
      <c r="A141" s="57"/>
      <c r="B141" s="59"/>
      <c r="C141" s="59"/>
      <c r="D141" s="58"/>
      <c r="E141" s="58"/>
      <c r="F141" s="59"/>
      <c r="G141" s="59"/>
      <c r="H141" s="58"/>
      <c r="I141" s="58"/>
      <c r="J141" s="59"/>
      <c r="K141" s="58"/>
    </row>
    <row r="142" spans="1:11" ht="12.6" x14ac:dyDescent="0.25">
      <c r="A142" s="57"/>
      <c r="B142" s="59"/>
      <c r="C142" s="59"/>
      <c r="D142" s="58"/>
      <c r="E142" s="58"/>
      <c r="F142" s="59"/>
      <c r="G142" s="59"/>
      <c r="H142" s="58"/>
      <c r="I142" s="58"/>
      <c r="J142" s="59"/>
      <c r="K142" s="58"/>
    </row>
    <row r="143" spans="1:11" ht="12.6" x14ac:dyDescent="0.25">
      <c r="A143" s="57"/>
      <c r="B143" s="59"/>
      <c r="C143" s="59"/>
      <c r="D143" s="58"/>
      <c r="E143" s="58"/>
      <c r="F143" s="59"/>
      <c r="G143" s="59"/>
      <c r="H143" s="58"/>
      <c r="I143" s="58"/>
      <c r="J143" s="59"/>
      <c r="K143" s="58"/>
    </row>
    <row r="144" spans="1:11" ht="12.6" x14ac:dyDescent="0.25">
      <c r="A144" s="57"/>
      <c r="B144" s="59"/>
      <c r="C144" s="59"/>
      <c r="D144" s="58"/>
      <c r="E144" s="58"/>
      <c r="F144" s="59"/>
      <c r="G144" s="59"/>
      <c r="H144" s="58"/>
      <c r="I144" s="58"/>
      <c r="J144" s="59"/>
      <c r="K144" s="58"/>
    </row>
    <row r="145" spans="1:11" ht="12.6" x14ac:dyDescent="0.25">
      <c r="A145" s="57"/>
      <c r="B145" s="59"/>
      <c r="C145" s="59"/>
      <c r="D145" s="58"/>
      <c r="E145" s="58"/>
      <c r="F145" s="59"/>
      <c r="G145" s="59"/>
      <c r="H145" s="58"/>
      <c r="I145" s="58"/>
      <c r="J145" s="59"/>
      <c r="K145" s="58"/>
    </row>
    <row r="146" spans="1:11" ht="12.6" x14ac:dyDescent="0.25">
      <c r="A146" s="57"/>
      <c r="B146" s="59"/>
      <c r="C146" s="59"/>
      <c r="D146" s="58"/>
      <c r="E146" s="58"/>
      <c r="F146" s="59"/>
      <c r="G146" s="59"/>
      <c r="H146" s="58"/>
      <c r="I146" s="58"/>
      <c r="J146" s="59"/>
      <c r="K146" s="58"/>
    </row>
    <row r="147" spans="1:11" ht="12.6" x14ac:dyDescent="0.25">
      <c r="A147" s="57"/>
      <c r="B147" s="59"/>
      <c r="C147" s="59"/>
      <c r="D147" s="58"/>
      <c r="E147" s="58"/>
      <c r="F147" s="59"/>
      <c r="G147" s="59"/>
      <c r="H147" s="58"/>
      <c r="I147" s="58"/>
      <c r="J147" s="59"/>
      <c r="K147" s="58"/>
    </row>
    <row r="148" spans="1:11" ht="12.6" x14ac:dyDescent="0.25">
      <c r="A148" s="57"/>
      <c r="B148" s="59"/>
      <c r="C148" s="59"/>
      <c r="D148" s="58"/>
      <c r="E148" s="58"/>
      <c r="F148" s="59"/>
      <c r="G148" s="59"/>
      <c r="H148" s="58"/>
      <c r="I148" s="58"/>
      <c r="J148" s="59"/>
      <c r="K148" s="58"/>
    </row>
    <row r="149" spans="1:11" ht="12.6" x14ac:dyDescent="0.25">
      <c r="A149" s="57"/>
      <c r="B149" s="59"/>
      <c r="C149" s="59"/>
      <c r="D149" s="58"/>
      <c r="E149" s="58"/>
      <c r="F149" s="59"/>
      <c r="G149" s="59"/>
      <c r="H149" s="58"/>
      <c r="I149" s="58"/>
      <c r="J149" s="59"/>
      <c r="K149" s="58"/>
    </row>
    <row r="150" spans="1:11" ht="12.6" x14ac:dyDescent="0.25">
      <c r="A150" s="57"/>
      <c r="B150" s="59"/>
      <c r="C150" s="59"/>
      <c r="D150" s="58"/>
      <c r="E150" s="58"/>
      <c r="F150" s="59"/>
      <c r="G150" s="59"/>
      <c r="H150" s="58"/>
      <c r="I150" s="58"/>
      <c r="J150" s="59"/>
      <c r="K150" s="58"/>
    </row>
    <row r="151" spans="1:11" ht="12.6" x14ac:dyDescent="0.25">
      <c r="A151" s="57"/>
      <c r="B151" s="59"/>
      <c r="C151" s="59"/>
      <c r="D151" s="58"/>
      <c r="E151" s="58"/>
      <c r="F151" s="59"/>
      <c r="G151" s="59"/>
      <c r="H151" s="58"/>
      <c r="I151" s="58"/>
      <c r="J151" s="59"/>
      <c r="K151" s="58"/>
    </row>
    <row r="152" spans="1:11" ht="12.6" x14ac:dyDescent="0.25">
      <c r="A152" s="57"/>
      <c r="B152" s="59"/>
      <c r="C152" s="59"/>
      <c r="D152" s="58"/>
      <c r="E152" s="58"/>
      <c r="F152" s="59"/>
      <c r="G152" s="59"/>
      <c r="H152" s="58"/>
      <c r="I152" s="58"/>
      <c r="J152" s="59"/>
      <c r="K152" s="58"/>
    </row>
    <row r="153" spans="1:11" ht="12.6" x14ac:dyDescent="0.25">
      <c r="A153" s="57"/>
      <c r="B153" s="59"/>
      <c r="C153" s="59"/>
      <c r="D153" s="58"/>
      <c r="E153" s="58"/>
      <c r="F153" s="59"/>
      <c r="G153" s="59"/>
      <c r="H153" s="58"/>
      <c r="I153" s="58"/>
      <c r="J153" s="59"/>
      <c r="K153" s="58"/>
    </row>
    <row r="154" spans="1:11" ht="12.6" x14ac:dyDescent="0.25">
      <c r="A154" s="57"/>
      <c r="B154" s="59"/>
      <c r="C154" s="59"/>
      <c r="D154" s="58"/>
      <c r="E154" s="58"/>
      <c r="F154" s="59"/>
      <c r="G154" s="59"/>
      <c r="H154" s="58"/>
      <c r="I154" s="58"/>
      <c r="J154" s="59"/>
      <c r="K154" s="58"/>
    </row>
    <row r="155" spans="1:11" ht="12.6" x14ac:dyDescent="0.25">
      <c r="A155" s="57"/>
      <c r="B155" s="59"/>
      <c r="C155" s="59"/>
      <c r="D155" s="58"/>
      <c r="E155" s="58"/>
      <c r="F155" s="59"/>
      <c r="G155" s="59"/>
      <c r="H155" s="58"/>
      <c r="I155" s="58"/>
      <c r="J155" s="59"/>
      <c r="K155" s="58"/>
    </row>
    <row r="156" spans="1:11" ht="12.6" x14ac:dyDescent="0.25">
      <c r="A156" s="57"/>
      <c r="B156" s="59"/>
      <c r="C156" s="59"/>
      <c r="D156" s="58"/>
      <c r="E156" s="58"/>
      <c r="F156" s="59"/>
      <c r="G156" s="59"/>
      <c r="H156" s="58"/>
      <c r="I156" s="58"/>
      <c r="J156" s="59"/>
      <c r="K156" s="58"/>
    </row>
    <row r="157" spans="1:11" ht="12.6" x14ac:dyDescent="0.25">
      <c r="A157" s="57"/>
      <c r="B157" s="59"/>
      <c r="C157" s="59"/>
      <c r="D157" s="58"/>
      <c r="E157" s="58"/>
      <c r="F157" s="59"/>
      <c r="G157" s="59"/>
      <c r="H157" s="58"/>
      <c r="I157" s="58"/>
      <c r="J157" s="59"/>
      <c r="K157" s="58"/>
    </row>
    <row r="158" spans="1:11" ht="12.6" x14ac:dyDescent="0.25">
      <c r="A158" s="57"/>
      <c r="B158" s="59"/>
      <c r="C158" s="59"/>
      <c r="D158" s="58"/>
      <c r="E158" s="58"/>
      <c r="F158" s="59"/>
      <c r="G158" s="59"/>
      <c r="H158" s="58"/>
      <c r="I158" s="58"/>
      <c r="J158" s="59"/>
      <c r="K158" s="58"/>
    </row>
    <row r="159" spans="1:11" ht="12.6" x14ac:dyDescent="0.25">
      <c r="A159" s="57"/>
      <c r="B159" s="59"/>
      <c r="C159" s="59"/>
      <c r="D159" s="58"/>
      <c r="E159" s="58"/>
      <c r="F159" s="59"/>
      <c r="G159" s="59"/>
      <c r="H159" s="58"/>
      <c r="I159" s="58"/>
      <c r="J159" s="59"/>
      <c r="K159" s="58"/>
    </row>
    <row r="160" spans="1:11" ht="12.6" x14ac:dyDescent="0.25">
      <c r="A160" s="57"/>
      <c r="B160" s="59"/>
      <c r="C160" s="59"/>
      <c r="D160" s="58"/>
      <c r="E160" s="58"/>
      <c r="F160" s="59"/>
      <c r="G160" s="59"/>
      <c r="H160" s="58"/>
      <c r="I160" s="58"/>
      <c r="J160" s="59"/>
      <c r="K160" s="58"/>
    </row>
    <row r="161" spans="1:11" ht="12.6" x14ac:dyDescent="0.25">
      <c r="A161" s="57"/>
      <c r="B161" s="59"/>
      <c r="C161" s="59"/>
      <c r="D161" s="58"/>
      <c r="E161" s="58"/>
      <c r="F161" s="59"/>
      <c r="G161" s="59"/>
      <c r="H161" s="58"/>
      <c r="I161" s="58"/>
      <c r="J161" s="59"/>
      <c r="K161" s="58"/>
    </row>
    <row r="162" spans="1:11" ht="12.6" x14ac:dyDescent="0.25">
      <c r="A162" s="57"/>
      <c r="B162" s="59"/>
      <c r="C162" s="59"/>
      <c r="D162" s="58"/>
      <c r="E162" s="58"/>
      <c r="F162" s="59"/>
      <c r="G162" s="59"/>
      <c r="H162" s="58"/>
      <c r="I162" s="58"/>
      <c r="J162" s="59"/>
      <c r="K162" s="58"/>
    </row>
    <row r="163" spans="1:11" ht="12.6" x14ac:dyDescent="0.25">
      <c r="A163" s="57"/>
      <c r="B163" s="59"/>
      <c r="C163" s="59"/>
      <c r="D163" s="58"/>
      <c r="E163" s="58"/>
      <c r="F163" s="59"/>
      <c r="G163" s="59"/>
      <c r="H163" s="58"/>
      <c r="I163" s="58"/>
      <c r="J163" s="59"/>
      <c r="K163" s="58"/>
    </row>
    <row r="164" spans="1:11" ht="12.6" x14ac:dyDescent="0.25">
      <c r="A164" s="57"/>
      <c r="B164" s="59"/>
      <c r="C164" s="59"/>
      <c r="D164" s="58"/>
      <c r="E164" s="58"/>
      <c r="F164" s="59"/>
      <c r="G164" s="59"/>
      <c r="H164" s="58"/>
      <c r="I164" s="58"/>
      <c r="J164" s="59"/>
      <c r="K164" s="58"/>
    </row>
    <row r="165" spans="1:11" ht="12.6" x14ac:dyDescent="0.25">
      <c r="A165" s="57"/>
      <c r="B165" s="59"/>
      <c r="C165" s="59"/>
      <c r="D165" s="58"/>
      <c r="E165" s="58"/>
      <c r="F165" s="59"/>
      <c r="G165" s="59"/>
      <c r="H165" s="58"/>
      <c r="I165" s="58"/>
      <c r="J165" s="59"/>
      <c r="K165" s="58"/>
    </row>
    <row r="166" spans="1:11" ht="12.6" x14ac:dyDescent="0.25">
      <c r="A166" s="57"/>
      <c r="B166" s="59"/>
      <c r="C166" s="59"/>
      <c r="D166" s="58"/>
      <c r="E166" s="58"/>
      <c r="F166" s="59"/>
      <c r="G166" s="59"/>
      <c r="H166" s="58"/>
      <c r="I166" s="58"/>
      <c r="J166" s="59"/>
      <c r="K166" s="58"/>
    </row>
    <row r="167" spans="1:11" ht="12.6" x14ac:dyDescent="0.25">
      <c r="A167" s="57"/>
      <c r="B167" s="59"/>
      <c r="C167" s="59"/>
      <c r="D167" s="58"/>
      <c r="E167" s="58"/>
      <c r="F167" s="59"/>
      <c r="G167" s="59"/>
      <c r="H167" s="58"/>
      <c r="I167" s="58"/>
      <c r="J167" s="59"/>
      <c r="K167" s="58"/>
    </row>
    <row r="168" spans="1:11" ht="12.6" x14ac:dyDescent="0.25">
      <c r="A168" s="57"/>
      <c r="B168" s="59"/>
      <c r="C168" s="59"/>
      <c r="D168" s="58"/>
      <c r="E168" s="58"/>
      <c r="F168" s="59"/>
      <c r="G168" s="59"/>
      <c r="H168" s="58"/>
      <c r="I168" s="58"/>
      <c r="J168" s="59"/>
      <c r="K168" s="58"/>
    </row>
    <row r="169" spans="1:11" ht="12.6" x14ac:dyDescent="0.25">
      <c r="A169" s="57"/>
      <c r="B169" s="59"/>
      <c r="C169" s="59"/>
      <c r="D169" s="58"/>
      <c r="E169" s="58"/>
      <c r="F169" s="59"/>
      <c r="G169" s="59"/>
      <c r="H169" s="58"/>
      <c r="I169" s="58"/>
      <c r="J169" s="59"/>
      <c r="K169" s="58"/>
    </row>
    <row r="170" spans="1:11" ht="12.6" x14ac:dyDescent="0.25">
      <c r="A170" s="57"/>
      <c r="B170" s="59"/>
      <c r="C170" s="59"/>
      <c r="D170" s="58"/>
      <c r="E170" s="58"/>
      <c r="F170" s="59"/>
      <c r="G170" s="59"/>
      <c r="H170" s="58"/>
      <c r="I170" s="58"/>
      <c r="J170" s="59"/>
      <c r="K170" s="58"/>
    </row>
    <row r="171" spans="1:11" ht="12.6" x14ac:dyDescent="0.25">
      <c r="A171" s="57"/>
      <c r="B171" s="59"/>
      <c r="C171" s="59"/>
      <c r="D171" s="58"/>
      <c r="E171" s="58"/>
      <c r="F171" s="59"/>
      <c r="G171" s="59"/>
      <c r="H171" s="58"/>
      <c r="I171" s="58"/>
      <c r="J171" s="59"/>
      <c r="K171" s="58"/>
    </row>
    <row r="172" spans="1:11" ht="12.6" x14ac:dyDescent="0.25">
      <c r="A172" s="57"/>
      <c r="B172" s="59"/>
      <c r="C172" s="59"/>
      <c r="D172" s="58"/>
      <c r="E172" s="58"/>
      <c r="F172" s="59"/>
      <c r="G172" s="59"/>
      <c r="H172" s="58"/>
      <c r="I172" s="58"/>
      <c r="J172" s="59"/>
      <c r="K172" s="58"/>
    </row>
    <row r="173" spans="1:11" ht="12.6" x14ac:dyDescent="0.25">
      <c r="A173" s="57"/>
      <c r="B173" s="59"/>
      <c r="C173" s="59"/>
      <c r="D173" s="58"/>
      <c r="E173" s="58"/>
      <c r="F173" s="59"/>
      <c r="G173" s="59"/>
      <c r="H173" s="58"/>
      <c r="I173" s="58"/>
      <c r="J173" s="59"/>
      <c r="K173" s="58"/>
    </row>
    <row r="174" spans="1:11" ht="12.6" x14ac:dyDescent="0.25">
      <c r="A174" s="57"/>
      <c r="B174" s="59"/>
      <c r="C174" s="59"/>
      <c r="D174" s="58"/>
      <c r="E174" s="58"/>
      <c r="F174" s="59"/>
      <c r="G174" s="59"/>
      <c r="H174" s="58"/>
      <c r="I174" s="58"/>
      <c r="J174" s="59"/>
      <c r="K174" s="58"/>
    </row>
    <row r="175" spans="1:11" ht="12.6" x14ac:dyDescent="0.25">
      <c r="A175" s="57"/>
      <c r="B175" s="59"/>
      <c r="C175" s="59"/>
      <c r="D175" s="58"/>
      <c r="E175" s="58"/>
      <c r="F175" s="59"/>
      <c r="G175" s="59"/>
      <c r="H175" s="58"/>
      <c r="I175" s="58"/>
      <c r="J175" s="59"/>
      <c r="K175" s="58"/>
    </row>
    <row r="176" spans="1:11" ht="12.6" x14ac:dyDescent="0.25">
      <c r="A176" s="57"/>
      <c r="B176" s="59"/>
      <c r="C176" s="59"/>
      <c r="D176" s="58"/>
      <c r="E176" s="58"/>
      <c r="F176" s="59"/>
      <c r="G176" s="59"/>
      <c r="H176" s="58"/>
      <c r="I176" s="58"/>
      <c r="J176" s="59"/>
      <c r="K176" s="58"/>
    </row>
    <row r="177" spans="1:11" ht="12.6" x14ac:dyDescent="0.25">
      <c r="A177" s="57"/>
      <c r="B177" s="59"/>
      <c r="C177" s="59"/>
      <c r="D177" s="58"/>
      <c r="E177" s="58"/>
      <c r="F177" s="59"/>
      <c r="G177" s="59"/>
      <c r="H177" s="58"/>
      <c r="I177" s="58"/>
      <c r="J177" s="59"/>
      <c r="K177" s="58"/>
    </row>
    <row r="178" spans="1:11" ht="12.6" x14ac:dyDescent="0.25">
      <c r="A178" s="57"/>
      <c r="B178" s="59"/>
      <c r="C178" s="59"/>
      <c r="D178" s="58"/>
      <c r="E178" s="58"/>
      <c r="F178" s="59"/>
      <c r="G178" s="59"/>
      <c r="H178" s="58"/>
      <c r="I178" s="58"/>
      <c r="J178" s="59"/>
      <c r="K178" s="58"/>
    </row>
    <row r="179" spans="1:11" ht="12.6" x14ac:dyDescent="0.25">
      <c r="A179" s="57"/>
      <c r="B179" s="59"/>
      <c r="C179" s="59"/>
      <c r="D179" s="58"/>
      <c r="E179" s="58"/>
      <c r="F179" s="59"/>
      <c r="G179" s="59"/>
      <c r="H179" s="58"/>
      <c r="I179" s="58"/>
      <c r="J179" s="59"/>
      <c r="K179" s="58"/>
    </row>
    <row r="180" spans="1:11" ht="12.6" x14ac:dyDescent="0.25">
      <c r="A180" s="57"/>
      <c r="B180" s="59"/>
      <c r="C180" s="59"/>
      <c r="D180" s="58"/>
      <c r="E180" s="58"/>
      <c r="F180" s="59"/>
      <c r="G180" s="59"/>
      <c r="H180" s="58"/>
      <c r="I180" s="58"/>
      <c r="J180" s="59"/>
      <c r="K180" s="58"/>
    </row>
    <row r="181" spans="1:11" ht="12.6" x14ac:dyDescent="0.25">
      <c r="A181" s="57"/>
      <c r="B181" s="59"/>
      <c r="C181" s="59"/>
      <c r="D181" s="58"/>
      <c r="E181" s="58"/>
      <c r="F181" s="59"/>
      <c r="G181" s="59"/>
      <c r="H181" s="58"/>
      <c r="I181" s="58"/>
      <c r="J181" s="59"/>
      <c r="K181" s="58"/>
    </row>
    <row r="182" spans="1:11" ht="12.6" x14ac:dyDescent="0.25">
      <c r="A182" s="57"/>
      <c r="B182" s="59"/>
      <c r="C182" s="59"/>
      <c r="D182" s="58"/>
      <c r="E182" s="58"/>
      <c r="F182" s="59"/>
      <c r="G182" s="59"/>
      <c r="H182" s="58"/>
      <c r="I182" s="58"/>
      <c r="J182" s="59"/>
      <c r="K182" s="58"/>
    </row>
    <row r="183" spans="1:11" ht="12.6" x14ac:dyDescent="0.25">
      <c r="A183" s="57"/>
      <c r="B183" s="59"/>
      <c r="C183" s="59"/>
      <c r="D183" s="58"/>
      <c r="E183" s="58"/>
      <c r="F183" s="59"/>
      <c r="G183" s="59"/>
      <c r="H183" s="58"/>
      <c r="I183" s="58"/>
      <c r="J183" s="59"/>
      <c r="K183" s="58"/>
    </row>
    <row r="184" spans="1:11" ht="12.6" x14ac:dyDescent="0.25">
      <c r="A184" s="57"/>
      <c r="B184" s="59"/>
      <c r="C184" s="59"/>
      <c r="D184" s="58"/>
      <c r="E184" s="58"/>
      <c r="F184" s="59"/>
      <c r="G184" s="59"/>
      <c r="H184" s="58"/>
      <c r="I184" s="58"/>
      <c r="J184" s="59"/>
      <c r="K184" s="58"/>
    </row>
    <row r="185" spans="1:11" ht="12.6" x14ac:dyDescent="0.25">
      <c r="A185" s="57"/>
      <c r="B185" s="59"/>
      <c r="C185" s="59"/>
      <c r="D185" s="58"/>
      <c r="E185" s="58"/>
      <c r="F185" s="59"/>
      <c r="G185" s="59"/>
      <c r="H185" s="58"/>
      <c r="I185" s="58"/>
      <c r="J185" s="59"/>
      <c r="K185" s="58"/>
    </row>
    <row r="186" spans="1:11" ht="12.6" x14ac:dyDescent="0.25">
      <c r="A186" s="57"/>
      <c r="B186" s="59"/>
      <c r="C186" s="59"/>
      <c r="D186" s="58"/>
      <c r="E186" s="58"/>
      <c r="F186" s="59"/>
      <c r="G186" s="59"/>
      <c r="H186" s="58"/>
      <c r="I186" s="58"/>
      <c r="J186" s="59"/>
      <c r="K186" s="58"/>
    </row>
    <row r="187" spans="1:11" ht="12.6" x14ac:dyDescent="0.25">
      <c r="A187" s="57"/>
      <c r="B187" s="59"/>
      <c r="C187" s="59"/>
      <c r="D187" s="58"/>
      <c r="E187" s="58"/>
      <c r="F187" s="59"/>
      <c r="G187" s="59"/>
      <c r="H187" s="58"/>
      <c r="I187" s="58"/>
      <c r="J187" s="59"/>
      <c r="K187" s="58"/>
    </row>
    <row r="188" spans="1:11" ht="12.6" x14ac:dyDescent="0.25">
      <c r="A188" s="57"/>
      <c r="B188" s="59"/>
      <c r="C188" s="59"/>
      <c r="D188" s="58"/>
      <c r="E188" s="58"/>
      <c r="F188" s="59"/>
      <c r="G188" s="59"/>
      <c r="H188" s="58"/>
      <c r="I188" s="58"/>
      <c r="J188" s="59"/>
      <c r="K188" s="58"/>
    </row>
    <row r="189" spans="1:11" ht="12.6" x14ac:dyDescent="0.25">
      <c r="A189" s="57"/>
      <c r="B189" s="59"/>
      <c r="C189" s="59"/>
      <c r="D189" s="58"/>
      <c r="E189" s="58"/>
      <c r="F189" s="59"/>
      <c r="G189" s="59"/>
      <c r="H189" s="58"/>
      <c r="I189" s="58"/>
      <c r="J189" s="59"/>
      <c r="K189" s="58"/>
    </row>
    <row r="190" spans="1:11" ht="12.6" x14ac:dyDescent="0.25">
      <c r="A190" s="57"/>
      <c r="B190" s="59"/>
      <c r="C190" s="59"/>
      <c r="D190" s="58"/>
      <c r="E190" s="58"/>
      <c r="F190" s="59"/>
      <c r="G190" s="59"/>
      <c r="H190" s="58"/>
      <c r="I190" s="58"/>
      <c r="J190" s="59"/>
      <c r="K190" s="58"/>
    </row>
    <row r="191" spans="1:11" ht="12.6" x14ac:dyDescent="0.25">
      <c r="A191" s="57"/>
      <c r="B191" s="59"/>
      <c r="C191" s="59"/>
      <c r="D191" s="58"/>
      <c r="E191" s="58"/>
      <c r="F191" s="59"/>
      <c r="G191" s="59"/>
      <c r="H191" s="58"/>
      <c r="I191" s="58"/>
      <c r="J191" s="59"/>
      <c r="K191" s="58"/>
    </row>
    <row r="192" spans="1:11" ht="12.6" x14ac:dyDescent="0.25">
      <c r="A192" s="57"/>
      <c r="B192" s="59"/>
      <c r="C192" s="59"/>
      <c r="D192" s="58"/>
      <c r="E192" s="58"/>
      <c r="F192" s="59"/>
      <c r="G192" s="59"/>
      <c r="H192" s="58"/>
      <c r="I192" s="58"/>
      <c r="J192" s="59"/>
      <c r="K192" s="58"/>
    </row>
    <row r="193" spans="1:11" ht="12.6" x14ac:dyDescent="0.25">
      <c r="A193" s="57"/>
      <c r="B193" s="59"/>
      <c r="C193" s="59"/>
      <c r="D193" s="58"/>
      <c r="E193" s="58"/>
      <c r="F193" s="59"/>
      <c r="G193" s="59"/>
      <c r="H193" s="58"/>
      <c r="I193" s="58"/>
      <c r="J193" s="59"/>
      <c r="K193" s="58"/>
    </row>
    <row r="194" spans="1:11" ht="12.6" x14ac:dyDescent="0.25">
      <c r="A194" s="57"/>
      <c r="B194" s="59"/>
      <c r="C194" s="59"/>
      <c r="D194" s="58"/>
      <c r="E194" s="58"/>
      <c r="F194" s="59"/>
      <c r="G194" s="59"/>
      <c r="H194" s="58"/>
      <c r="I194" s="58"/>
      <c r="J194" s="59"/>
      <c r="K194" s="58"/>
    </row>
    <row r="195" spans="1:11" ht="12.6" x14ac:dyDescent="0.25">
      <c r="A195" s="57"/>
      <c r="B195" s="59"/>
      <c r="C195" s="59"/>
      <c r="D195" s="58"/>
      <c r="E195" s="58"/>
      <c r="F195" s="59"/>
      <c r="G195" s="59"/>
      <c r="H195" s="58"/>
      <c r="I195" s="58"/>
      <c r="J195" s="59"/>
      <c r="K195" s="58"/>
    </row>
    <row r="196" spans="1:11" ht="12.6" x14ac:dyDescent="0.25">
      <c r="A196" s="57"/>
      <c r="B196" s="59"/>
      <c r="C196" s="59"/>
      <c r="D196" s="58"/>
      <c r="E196" s="58"/>
      <c r="F196" s="59"/>
      <c r="G196" s="59"/>
      <c r="H196" s="58"/>
      <c r="I196" s="58"/>
      <c r="J196" s="59"/>
      <c r="K196" s="58"/>
    </row>
    <row r="197" spans="1:11" ht="12.6" x14ac:dyDescent="0.25">
      <c r="A197" s="57"/>
      <c r="B197" s="59"/>
      <c r="C197" s="59"/>
      <c r="D197" s="58"/>
      <c r="E197" s="58"/>
      <c r="F197" s="59"/>
      <c r="G197" s="59"/>
      <c r="H197" s="58"/>
      <c r="I197" s="58"/>
      <c r="J197" s="59"/>
      <c r="K197" s="58"/>
    </row>
    <row r="198" spans="1:11" ht="12.6" x14ac:dyDescent="0.25">
      <c r="A198" s="57"/>
      <c r="B198" s="59"/>
      <c r="C198" s="59"/>
      <c r="D198" s="58"/>
      <c r="E198" s="58"/>
      <c r="F198" s="59"/>
      <c r="G198" s="59"/>
      <c r="H198" s="58"/>
      <c r="I198" s="58"/>
      <c r="J198" s="59"/>
      <c r="K198" s="58"/>
    </row>
    <row r="199" spans="1:11" ht="12.6" x14ac:dyDescent="0.25">
      <c r="A199" s="57"/>
      <c r="B199" s="59"/>
      <c r="C199" s="59"/>
      <c r="D199" s="58"/>
      <c r="E199" s="58"/>
      <c r="F199" s="59"/>
      <c r="G199" s="59"/>
      <c r="H199" s="58"/>
      <c r="I199" s="58"/>
      <c r="J199" s="59"/>
      <c r="K199" s="58"/>
    </row>
    <row r="200" spans="1:11" ht="12.6" x14ac:dyDescent="0.25">
      <c r="A200" s="57"/>
      <c r="B200" s="59"/>
      <c r="C200" s="59"/>
      <c r="D200" s="58"/>
      <c r="E200" s="58"/>
      <c r="F200" s="59"/>
      <c r="G200" s="59"/>
      <c r="H200" s="58"/>
      <c r="I200" s="58"/>
      <c r="J200" s="59"/>
      <c r="K200" s="58"/>
    </row>
    <row r="201" spans="1:11" ht="12.6" x14ac:dyDescent="0.25">
      <c r="A201" s="57"/>
      <c r="B201" s="59"/>
      <c r="C201" s="59"/>
      <c r="D201" s="58"/>
      <c r="E201" s="58"/>
      <c r="F201" s="59"/>
      <c r="G201" s="59"/>
      <c r="H201" s="58"/>
      <c r="I201" s="58"/>
      <c r="J201" s="59"/>
      <c r="K201" s="58"/>
    </row>
    <row r="202" spans="1:11" ht="12.6" x14ac:dyDescent="0.25">
      <c r="A202" s="57"/>
      <c r="B202" s="59"/>
      <c r="C202" s="59"/>
      <c r="D202" s="58"/>
      <c r="E202" s="58"/>
      <c r="F202" s="59"/>
      <c r="G202" s="59"/>
      <c r="H202" s="58"/>
      <c r="I202" s="58"/>
      <c r="J202" s="59"/>
      <c r="K202" s="58"/>
    </row>
    <row r="203" spans="1:11" ht="12.6" x14ac:dyDescent="0.25">
      <c r="A203" s="57"/>
      <c r="B203" s="59"/>
      <c r="C203" s="59"/>
      <c r="D203" s="58"/>
      <c r="E203" s="58"/>
      <c r="F203" s="59"/>
      <c r="G203" s="59"/>
      <c r="H203" s="58"/>
      <c r="I203" s="58"/>
      <c r="J203" s="59"/>
      <c r="K203" s="58"/>
    </row>
    <row r="204" spans="1:11" ht="12.6" x14ac:dyDescent="0.25">
      <c r="A204" s="57"/>
      <c r="B204" s="59"/>
      <c r="C204" s="59"/>
      <c r="D204" s="58"/>
      <c r="E204" s="58"/>
      <c r="F204" s="59"/>
      <c r="G204" s="59"/>
      <c r="H204" s="58"/>
      <c r="I204" s="58"/>
      <c r="J204" s="59"/>
      <c r="K204" s="58"/>
    </row>
    <row r="205" spans="1:11" ht="12.6" x14ac:dyDescent="0.25">
      <c r="A205" s="57"/>
      <c r="B205" s="59"/>
      <c r="C205" s="59"/>
      <c r="D205" s="58"/>
      <c r="E205" s="58"/>
      <c r="F205" s="59"/>
      <c r="G205" s="59"/>
      <c r="H205" s="58"/>
      <c r="I205" s="58"/>
      <c r="J205" s="59"/>
      <c r="K205" s="58"/>
    </row>
    <row r="206" spans="1:11" ht="12.6" x14ac:dyDescent="0.25">
      <c r="A206" s="57"/>
      <c r="B206" s="59"/>
      <c r="C206" s="59"/>
      <c r="D206" s="58"/>
      <c r="E206" s="58"/>
      <c r="F206" s="59"/>
      <c r="G206" s="59"/>
      <c r="H206" s="58"/>
      <c r="I206" s="58"/>
      <c r="J206" s="59"/>
      <c r="K206" s="58"/>
    </row>
    <row r="207" spans="1:11" ht="12.6" x14ac:dyDescent="0.25">
      <c r="A207" s="57"/>
      <c r="B207" s="59"/>
      <c r="C207" s="59"/>
      <c r="D207" s="58"/>
      <c r="E207" s="58"/>
      <c r="F207" s="59"/>
      <c r="G207" s="59"/>
      <c r="H207" s="58"/>
      <c r="I207" s="58"/>
      <c r="J207" s="59"/>
      <c r="K207" s="58"/>
    </row>
    <row r="208" spans="1:11" ht="12.6" x14ac:dyDescent="0.25">
      <c r="A208" s="57"/>
      <c r="B208" s="59"/>
      <c r="C208" s="59"/>
      <c r="D208" s="58"/>
      <c r="E208" s="58"/>
      <c r="F208" s="59"/>
      <c r="G208" s="59"/>
      <c r="H208" s="58"/>
      <c r="I208" s="58"/>
      <c r="J208" s="59"/>
      <c r="K208" s="58"/>
    </row>
    <row r="209" spans="1:11" ht="12.6" x14ac:dyDescent="0.25">
      <c r="A209" s="57"/>
      <c r="B209" s="59"/>
      <c r="C209" s="59"/>
      <c r="D209" s="58"/>
      <c r="E209" s="58"/>
      <c r="F209" s="59"/>
      <c r="G209" s="59"/>
      <c r="H209" s="58"/>
      <c r="I209" s="58"/>
      <c r="J209" s="59"/>
      <c r="K209" s="58"/>
    </row>
    <row r="210" spans="1:11" ht="12.6" x14ac:dyDescent="0.25">
      <c r="A210" s="57"/>
      <c r="B210" s="59"/>
      <c r="C210" s="59"/>
      <c r="D210" s="58"/>
      <c r="E210" s="58"/>
      <c r="F210" s="59"/>
      <c r="G210" s="59"/>
      <c r="H210" s="58"/>
      <c r="I210" s="58"/>
      <c r="J210" s="59"/>
      <c r="K210" s="58"/>
    </row>
    <row r="211" spans="1:11" ht="12.6" x14ac:dyDescent="0.25">
      <c r="A211" s="57"/>
      <c r="B211" s="59"/>
      <c r="C211" s="59"/>
      <c r="D211" s="58"/>
      <c r="E211" s="58"/>
      <c r="F211" s="59"/>
      <c r="G211" s="59"/>
      <c r="H211" s="58"/>
      <c r="I211" s="58"/>
      <c r="J211" s="59"/>
      <c r="K211" s="58"/>
    </row>
    <row r="212" spans="1:11" ht="12.6" x14ac:dyDescent="0.25">
      <c r="A212" s="57"/>
      <c r="B212" s="59"/>
      <c r="C212" s="59"/>
      <c r="D212" s="58"/>
      <c r="E212" s="58"/>
      <c r="F212" s="59"/>
      <c r="G212" s="59"/>
      <c r="H212" s="58"/>
      <c r="I212" s="58"/>
      <c r="J212" s="59"/>
      <c r="K212" s="58"/>
    </row>
    <row r="213" spans="1:11" ht="12.6" x14ac:dyDescent="0.25">
      <c r="A213" s="57"/>
      <c r="B213" s="59"/>
      <c r="C213" s="59"/>
      <c r="D213" s="58"/>
      <c r="E213" s="58"/>
      <c r="F213" s="59"/>
      <c r="G213" s="59"/>
      <c r="H213" s="58"/>
      <c r="I213" s="58"/>
      <c r="J213" s="59"/>
      <c r="K213" s="58"/>
    </row>
    <row r="214" spans="1:11" ht="12.6" x14ac:dyDescent="0.25">
      <c r="A214" s="57"/>
      <c r="B214" s="59"/>
      <c r="C214" s="59"/>
      <c r="D214" s="58"/>
      <c r="E214" s="58"/>
      <c r="F214" s="59"/>
      <c r="G214" s="59"/>
      <c r="H214" s="58"/>
      <c r="I214" s="58"/>
      <c r="J214" s="59"/>
      <c r="K214" s="58"/>
    </row>
    <row r="215" spans="1:11" ht="12.6" x14ac:dyDescent="0.25">
      <c r="A215" s="57"/>
      <c r="B215" s="59"/>
      <c r="C215" s="59"/>
      <c r="D215" s="58"/>
      <c r="E215" s="58"/>
      <c r="F215" s="59"/>
      <c r="G215" s="59"/>
      <c r="H215" s="58"/>
      <c r="I215" s="58"/>
      <c r="J215" s="59"/>
      <c r="K215" s="58"/>
    </row>
    <row r="216" spans="1:11" ht="12.6" x14ac:dyDescent="0.25">
      <c r="A216" s="57"/>
      <c r="B216" s="59"/>
      <c r="C216" s="59"/>
      <c r="D216" s="58"/>
      <c r="E216" s="58"/>
      <c r="F216" s="59"/>
      <c r="G216" s="59"/>
      <c r="H216" s="58"/>
      <c r="I216" s="58"/>
      <c r="J216" s="59"/>
      <c r="K216" s="58"/>
    </row>
    <row r="217" spans="1:11" ht="12.6" x14ac:dyDescent="0.25">
      <c r="A217" s="57"/>
      <c r="B217" s="59"/>
      <c r="C217" s="59"/>
      <c r="D217" s="58"/>
      <c r="E217" s="58"/>
      <c r="F217" s="59"/>
      <c r="G217" s="59"/>
      <c r="H217" s="58"/>
      <c r="I217" s="58"/>
      <c r="J217" s="59"/>
      <c r="K217" s="58"/>
    </row>
    <row r="218" spans="1:11" ht="12.6" x14ac:dyDescent="0.25">
      <c r="A218" s="57"/>
      <c r="B218" s="59"/>
      <c r="C218" s="59"/>
      <c r="D218" s="58"/>
      <c r="E218" s="58"/>
      <c r="F218" s="59"/>
      <c r="G218" s="59"/>
      <c r="H218" s="58"/>
      <c r="I218" s="58"/>
      <c r="J218" s="59"/>
      <c r="K218" s="58"/>
    </row>
    <row r="219" spans="1:11" ht="12.6" x14ac:dyDescent="0.25">
      <c r="A219" s="57"/>
      <c r="B219" s="59"/>
      <c r="C219" s="59"/>
      <c r="D219" s="58"/>
      <c r="E219" s="58"/>
      <c r="F219" s="59"/>
      <c r="G219" s="59"/>
      <c r="H219" s="58"/>
      <c r="I219" s="58"/>
      <c r="J219" s="59"/>
      <c r="K219" s="58"/>
    </row>
    <row r="220" spans="1:11" ht="12.6" x14ac:dyDescent="0.25">
      <c r="A220" s="57"/>
      <c r="B220" s="59"/>
      <c r="C220" s="59"/>
      <c r="D220" s="58"/>
      <c r="E220" s="58"/>
      <c r="F220" s="59"/>
      <c r="G220" s="59"/>
      <c r="H220" s="58"/>
      <c r="I220" s="58"/>
      <c r="J220" s="59"/>
      <c r="K220" s="58"/>
    </row>
    <row r="221" spans="1:11" ht="12.6" x14ac:dyDescent="0.25">
      <c r="A221" s="57"/>
      <c r="B221" s="59"/>
      <c r="C221" s="59"/>
      <c r="D221" s="58"/>
      <c r="E221" s="58"/>
      <c r="F221" s="59"/>
      <c r="G221" s="59"/>
      <c r="H221" s="58"/>
      <c r="I221" s="58"/>
      <c r="J221" s="59"/>
      <c r="K221" s="58"/>
    </row>
    <row r="222" spans="1:11" ht="12.6" x14ac:dyDescent="0.25">
      <c r="A222" s="57"/>
      <c r="B222" s="59"/>
      <c r="C222" s="59"/>
      <c r="D222" s="58"/>
      <c r="E222" s="58"/>
      <c r="F222" s="59"/>
      <c r="G222" s="59"/>
      <c r="H222" s="58"/>
      <c r="I222" s="58"/>
      <c r="J222" s="59"/>
      <c r="K222" s="58"/>
    </row>
    <row r="223" spans="1:11" ht="12.6" x14ac:dyDescent="0.25">
      <c r="A223" s="57"/>
      <c r="B223" s="59"/>
      <c r="C223" s="59"/>
      <c r="D223" s="58"/>
      <c r="E223" s="58"/>
      <c r="F223" s="59"/>
      <c r="G223" s="59"/>
      <c r="H223" s="58"/>
      <c r="I223" s="58"/>
      <c r="J223" s="59"/>
      <c r="K223" s="58"/>
    </row>
    <row r="224" spans="1:11" ht="12.6" x14ac:dyDescent="0.25">
      <c r="A224" s="57"/>
      <c r="B224" s="59"/>
      <c r="C224" s="59"/>
      <c r="D224" s="58"/>
      <c r="E224" s="58"/>
      <c r="F224" s="59"/>
      <c r="G224" s="59"/>
      <c r="H224" s="58"/>
      <c r="I224" s="58"/>
      <c r="J224" s="59"/>
      <c r="K224" s="58"/>
    </row>
    <row r="225" spans="1:11" ht="12.6" x14ac:dyDescent="0.25">
      <c r="A225" s="57"/>
      <c r="B225" s="59"/>
      <c r="C225" s="59"/>
      <c r="D225" s="58"/>
      <c r="E225" s="58"/>
      <c r="F225" s="59"/>
      <c r="G225" s="59"/>
      <c r="H225" s="58"/>
      <c r="I225" s="58"/>
      <c r="J225" s="59"/>
      <c r="K225" s="58"/>
    </row>
    <row r="226" spans="1:11" ht="12.6" x14ac:dyDescent="0.25">
      <c r="A226" s="57"/>
      <c r="B226" s="59"/>
      <c r="C226" s="59"/>
      <c r="D226" s="58"/>
      <c r="E226" s="58"/>
      <c r="F226" s="59"/>
      <c r="G226" s="59"/>
      <c r="H226" s="58"/>
      <c r="I226" s="58"/>
      <c r="J226" s="59"/>
      <c r="K226" s="58"/>
    </row>
    <row r="227" spans="1:11" ht="12.6" x14ac:dyDescent="0.25">
      <c r="A227" s="57"/>
      <c r="B227" s="59"/>
      <c r="C227" s="59"/>
      <c r="D227" s="58"/>
      <c r="E227" s="58"/>
      <c r="F227" s="59"/>
      <c r="G227" s="59"/>
      <c r="H227" s="58"/>
      <c r="I227" s="58"/>
      <c r="J227" s="59"/>
      <c r="K227" s="58"/>
    </row>
    <row r="228" spans="1:11" ht="12.6" x14ac:dyDescent="0.25">
      <c r="A228" s="57"/>
      <c r="B228" s="59"/>
      <c r="C228" s="59"/>
      <c r="D228" s="58"/>
      <c r="E228" s="58"/>
      <c r="F228" s="59"/>
      <c r="G228" s="59"/>
      <c r="H228" s="58"/>
      <c r="I228" s="58"/>
      <c r="J228" s="59"/>
      <c r="K228" s="58"/>
    </row>
    <row r="229" spans="1:11" ht="12.6" x14ac:dyDescent="0.25">
      <c r="A229" s="57"/>
      <c r="B229" s="59"/>
      <c r="C229" s="59"/>
      <c r="D229" s="58"/>
      <c r="E229" s="58"/>
      <c r="F229" s="59"/>
      <c r="G229" s="59"/>
      <c r="H229" s="58"/>
      <c r="I229" s="58"/>
      <c r="J229" s="59"/>
      <c r="K229" s="58"/>
    </row>
    <row r="230" spans="1:11" ht="12.6" x14ac:dyDescent="0.25">
      <c r="A230" s="57"/>
      <c r="B230" s="59"/>
      <c r="C230" s="59"/>
      <c r="D230" s="58"/>
      <c r="E230" s="58"/>
      <c r="F230" s="59"/>
      <c r="G230" s="59"/>
      <c r="H230" s="58"/>
      <c r="I230" s="58"/>
      <c r="J230" s="59"/>
      <c r="K230" s="58"/>
    </row>
    <row r="231" spans="1:11" ht="12.6" x14ac:dyDescent="0.25">
      <c r="A231" s="57"/>
      <c r="B231" s="59"/>
      <c r="C231" s="59"/>
      <c r="D231" s="58"/>
      <c r="E231" s="58"/>
      <c r="F231" s="59"/>
      <c r="G231" s="59"/>
      <c r="H231" s="58"/>
      <c r="I231" s="58"/>
      <c r="J231" s="59"/>
      <c r="K231" s="58"/>
    </row>
    <row r="232" spans="1:11" ht="12.6" x14ac:dyDescent="0.25">
      <c r="A232" s="57"/>
      <c r="B232" s="59"/>
      <c r="C232" s="59"/>
      <c r="D232" s="58"/>
      <c r="E232" s="58"/>
      <c r="F232" s="59"/>
      <c r="G232" s="59"/>
      <c r="H232" s="58"/>
      <c r="I232" s="58"/>
      <c r="J232" s="59"/>
      <c r="K232" s="58"/>
    </row>
    <row r="233" spans="1:11" ht="12.6" x14ac:dyDescent="0.25">
      <c r="A233" s="57"/>
      <c r="B233" s="59"/>
      <c r="C233" s="59"/>
      <c r="D233" s="58"/>
      <c r="E233" s="58"/>
      <c r="F233" s="59"/>
      <c r="G233" s="59"/>
      <c r="H233" s="58"/>
      <c r="I233" s="58"/>
      <c r="J233" s="59"/>
      <c r="K233" s="58"/>
    </row>
    <row r="234" spans="1:11" ht="12.6" x14ac:dyDescent="0.25">
      <c r="A234" s="57"/>
      <c r="B234" s="59"/>
      <c r="C234" s="59"/>
      <c r="D234" s="58"/>
      <c r="E234" s="58"/>
      <c r="F234" s="59"/>
      <c r="G234" s="59"/>
      <c r="H234" s="58"/>
      <c r="I234" s="58"/>
      <c r="J234" s="59"/>
      <c r="K234" s="58"/>
    </row>
    <row r="235" spans="1:11" ht="12.6" x14ac:dyDescent="0.25">
      <c r="A235" s="57"/>
      <c r="B235" s="59"/>
      <c r="C235" s="59"/>
      <c r="D235" s="58"/>
      <c r="E235" s="58"/>
      <c r="F235" s="59"/>
      <c r="G235" s="59"/>
      <c r="H235" s="58"/>
      <c r="I235" s="58"/>
      <c r="J235" s="59"/>
      <c r="K235" s="58"/>
    </row>
    <row r="236" spans="1:11" ht="12.6" x14ac:dyDescent="0.25">
      <c r="A236" s="57"/>
      <c r="B236" s="59"/>
      <c r="C236" s="59"/>
      <c r="D236" s="58"/>
      <c r="E236" s="58"/>
      <c r="F236" s="59"/>
      <c r="G236" s="59"/>
      <c r="H236" s="58"/>
      <c r="I236" s="58"/>
      <c r="J236" s="59"/>
      <c r="K236" s="58"/>
    </row>
    <row r="237" spans="1:11" ht="12.6" x14ac:dyDescent="0.25">
      <c r="A237" s="57"/>
      <c r="B237" s="59"/>
      <c r="C237" s="59"/>
      <c r="D237" s="58"/>
      <c r="E237" s="58"/>
      <c r="F237" s="59"/>
      <c r="G237" s="59"/>
      <c r="H237" s="58"/>
      <c r="I237" s="58"/>
      <c r="J237" s="59"/>
      <c r="K237" s="58"/>
    </row>
    <row r="238" spans="1:11" ht="12.6" x14ac:dyDescent="0.25">
      <c r="A238" s="57"/>
      <c r="B238" s="59"/>
      <c r="C238" s="59"/>
      <c r="D238" s="58"/>
      <c r="E238" s="58"/>
      <c r="F238" s="59"/>
      <c r="G238" s="59"/>
      <c r="H238" s="58"/>
      <c r="I238" s="58"/>
      <c r="J238" s="59"/>
      <c r="K238" s="58"/>
    </row>
    <row r="239" spans="1:11" ht="12.6" x14ac:dyDescent="0.25">
      <c r="A239" s="57"/>
      <c r="B239" s="59"/>
      <c r="C239" s="59"/>
      <c r="D239" s="58"/>
      <c r="E239" s="58"/>
      <c r="F239" s="59"/>
      <c r="G239" s="59"/>
      <c r="H239" s="58"/>
      <c r="I239" s="58"/>
      <c r="J239" s="59"/>
      <c r="K239" s="58"/>
    </row>
    <row r="240" spans="1:11" ht="12.6" x14ac:dyDescent="0.25">
      <c r="A240" s="57"/>
      <c r="B240" s="59"/>
      <c r="C240" s="59"/>
      <c r="D240" s="58"/>
      <c r="E240" s="58"/>
      <c r="F240" s="59"/>
      <c r="G240" s="59"/>
      <c r="H240" s="58"/>
      <c r="I240" s="58"/>
      <c r="J240" s="59"/>
      <c r="K240" s="58"/>
    </row>
    <row r="241" spans="1:11" ht="12.6" x14ac:dyDescent="0.25">
      <c r="A241" s="57"/>
      <c r="B241" s="59"/>
      <c r="C241" s="59"/>
      <c r="D241" s="58"/>
      <c r="E241" s="58"/>
      <c r="F241" s="59"/>
      <c r="G241" s="59"/>
      <c r="H241" s="58"/>
      <c r="I241" s="58"/>
      <c r="J241" s="59"/>
      <c r="K241" s="58"/>
    </row>
    <row r="242" spans="1:11" ht="12.6" x14ac:dyDescent="0.25">
      <c r="A242" s="57"/>
      <c r="B242" s="59"/>
      <c r="C242" s="59"/>
      <c r="D242" s="58"/>
      <c r="E242" s="58"/>
      <c r="F242" s="59"/>
      <c r="G242" s="59"/>
      <c r="H242" s="58"/>
      <c r="I242" s="58"/>
      <c r="J242" s="59"/>
      <c r="K242" s="58"/>
    </row>
    <row r="243" spans="1:11" ht="12.6" x14ac:dyDescent="0.25">
      <c r="A243" s="57"/>
      <c r="B243" s="59"/>
      <c r="C243" s="59"/>
      <c r="D243" s="58"/>
      <c r="E243" s="58"/>
      <c r="F243" s="59"/>
      <c r="G243" s="59"/>
      <c r="H243" s="58"/>
      <c r="I243" s="58"/>
      <c r="J243" s="59"/>
      <c r="K243" s="58"/>
    </row>
    <row r="244" spans="1:11" ht="12.6" x14ac:dyDescent="0.25">
      <c r="A244" s="57"/>
      <c r="B244" s="59"/>
      <c r="C244" s="59"/>
      <c r="D244" s="58"/>
      <c r="E244" s="58"/>
      <c r="F244" s="59"/>
      <c r="G244" s="59"/>
      <c r="H244" s="58"/>
      <c r="I244" s="58"/>
      <c r="J244" s="59"/>
      <c r="K244" s="58"/>
    </row>
    <row r="245" spans="1:11" ht="12.6" x14ac:dyDescent="0.25">
      <c r="A245" s="57"/>
      <c r="B245" s="59"/>
      <c r="C245" s="59"/>
      <c r="D245" s="58"/>
      <c r="E245" s="58"/>
      <c r="F245" s="59"/>
      <c r="G245" s="59"/>
      <c r="H245" s="58"/>
      <c r="I245" s="58"/>
      <c r="J245" s="59"/>
      <c r="K245" s="58"/>
    </row>
    <row r="246" spans="1:11" ht="12.6" x14ac:dyDescent="0.25">
      <c r="A246" s="57"/>
      <c r="B246" s="59"/>
      <c r="C246" s="59"/>
      <c r="D246" s="58"/>
      <c r="E246" s="58"/>
      <c r="F246" s="59"/>
      <c r="G246" s="59"/>
      <c r="H246" s="58"/>
      <c r="I246" s="58"/>
      <c r="J246" s="59"/>
      <c r="K246" s="58"/>
    </row>
    <row r="247" spans="1:11" ht="12.6" x14ac:dyDescent="0.25">
      <c r="A247" s="57"/>
      <c r="B247" s="59"/>
      <c r="C247" s="59"/>
      <c r="D247" s="58"/>
      <c r="E247" s="58"/>
      <c r="F247" s="59"/>
      <c r="G247" s="59"/>
      <c r="H247" s="58"/>
      <c r="I247" s="58"/>
      <c r="J247" s="59"/>
      <c r="K247" s="58"/>
    </row>
    <row r="248" spans="1:11" ht="12.6" x14ac:dyDescent="0.25">
      <c r="A248" s="57"/>
      <c r="B248" s="59"/>
      <c r="C248" s="59"/>
      <c r="D248" s="58"/>
      <c r="E248" s="58"/>
      <c r="F248" s="59"/>
      <c r="G248" s="59"/>
      <c r="H248" s="58"/>
      <c r="I248" s="58"/>
      <c r="J248" s="59"/>
      <c r="K248" s="58"/>
    </row>
    <row r="249" spans="1:11" ht="12.6" x14ac:dyDescent="0.25">
      <c r="A249" s="57"/>
      <c r="B249" s="59"/>
      <c r="C249" s="59"/>
      <c r="D249" s="58"/>
      <c r="E249" s="58"/>
      <c r="F249" s="59"/>
      <c r="G249" s="59"/>
      <c r="H249" s="58"/>
      <c r="I249" s="58"/>
      <c r="J249" s="59"/>
      <c r="K249" s="58"/>
    </row>
    <row r="250" spans="1:11" ht="12.6" x14ac:dyDescent="0.25">
      <c r="A250" s="57"/>
      <c r="B250" s="59"/>
      <c r="C250" s="59"/>
      <c r="D250" s="58"/>
      <c r="E250" s="58"/>
      <c r="F250" s="59"/>
      <c r="G250" s="59"/>
      <c r="H250" s="58"/>
      <c r="I250" s="58"/>
      <c r="J250" s="59"/>
      <c r="K250" s="58"/>
    </row>
    <row r="251" spans="1:11" ht="12.6" x14ac:dyDescent="0.25">
      <c r="A251" s="57"/>
      <c r="B251" s="59"/>
      <c r="C251" s="59"/>
      <c r="D251" s="58"/>
      <c r="E251" s="58"/>
      <c r="F251" s="59"/>
      <c r="G251" s="59"/>
      <c r="H251" s="58"/>
      <c r="I251" s="58"/>
      <c r="J251" s="59"/>
      <c r="K251" s="58"/>
    </row>
    <row r="252" spans="1:11" ht="12.6" x14ac:dyDescent="0.25">
      <c r="A252" s="57"/>
      <c r="B252" s="59"/>
      <c r="C252" s="59"/>
      <c r="D252" s="58"/>
      <c r="E252" s="58"/>
      <c r="F252" s="59"/>
      <c r="G252" s="59"/>
      <c r="H252" s="58"/>
      <c r="I252" s="58"/>
      <c r="J252" s="59"/>
      <c r="K252" s="58"/>
    </row>
    <row r="253" spans="1:11" ht="12.6" x14ac:dyDescent="0.25">
      <c r="A253" s="57"/>
      <c r="B253" s="59"/>
      <c r="C253" s="59"/>
      <c r="D253" s="58"/>
      <c r="E253" s="58"/>
      <c r="F253" s="59"/>
      <c r="G253" s="59"/>
      <c r="H253" s="58"/>
      <c r="I253" s="58"/>
      <c r="J253" s="59"/>
      <c r="K253" s="58"/>
    </row>
    <row r="254" spans="1:11" ht="12.6" x14ac:dyDescent="0.25">
      <c r="A254" s="57"/>
      <c r="B254" s="59"/>
      <c r="C254" s="59"/>
      <c r="D254" s="58"/>
      <c r="E254" s="58"/>
      <c r="F254" s="59"/>
      <c r="G254" s="59"/>
      <c r="H254" s="58"/>
      <c r="I254" s="58"/>
      <c r="J254" s="59"/>
      <c r="K254" s="58"/>
    </row>
    <row r="255" spans="1:11" ht="12.6" x14ac:dyDescent="0.25">
      <c r="A255" s="57"/>
      <c r="B255" s="59"/>
      <c r="C255" s="59"/>
      <c r="D255" s="58"/>
      <c r="E255" s="58"/>
      <c r="F255" s="59"/>
      <c r="G255" s="59"/>
      <c r="H255" s="58"/>
      <c r="I255" s="58"/>
      <c r="J255" s="59"/>
      <c r="K255" s="58"/>
    </row>
    <row r="256" spans="1:11" ht="12.6" x14ac:dyDescent="0.25">
      <c r="A256" s="57"/>
      <c r="B256" s="59"/>
      <c r="C256" s="59"/>
      <c r="D256" s="58"/>
      <c r="E256" s="58"/>
      <c r="F256" s="59"/>
      <c r="G256" s="59"/>
      <c r="H256" s="58"/>
      <c r="I256" s="58"/>
      <c r="J256" s="59"/>
      <c r="K256" s="58"/>
    </row>
    <row r="257" spans="1:11" ht="12.6" x14ac:dyDescent="0.25">
      <c r="A257" s="57"/>
      <c r="B257" s="59"/>
      <c r="C257" s="59"/>
      <c r="D257" s="58"/>
      <c r="E257" s="58"/>
      <c r="F257" s="59"/>
      <c r="G257" s="59"/>
      <c r="H257" s="58"/>
      <c r="I257" s="58"/>
      <c r="J257" s="59"/>
      <c r="K257" s="58"/>
    </row>
    <row r="258" spans="1:11" ht="12.6" x14ac:dyDescent="0.25">
      <c r="A258" s="57"/>
      <c r="B258" s="59"/>
      <c r="C258" s="59"/>
      <c r="D258" s="58"/>
      <c r="E258" s="58"/>
      <c r="F258" s="59"/>
      <c r="G258" s="59"/>
      <c r="H258" s="58"/>
      <c r="I258" s="58"/>
      <c r="J258" s="59"/>
      <c r="K258" s="58"/>
    </row>
    <row r="259" spans="1:11" ht="12.6" x14ac:dyDescent="0.25">
      <c r="A259" s="57"/>
      <c r="B259" s="59"/>
      <c r="C259" s="59"/>
      <c r="D259" s="58"/>
      <c r="E259" s="58"/>
      <c r="F259" s="59"/>
      <c r="G259" s="59"/>
      <c r="H259" s="58"/>
      <c r="I259" s="58"/>
      <c r="J259" s="59"/>
      <c r="K259" s="58"/>
    </row>
    <row r="260" spans="1:11" ht="12.6" x14ac:dyDescent="0.25">
      <c r="A260" s="57"/>
      <c r="B260" s="59"/>
      <c r="C260" s="59"/>
      <c r="D260" s="58"/>
      <c r="E260" s="58"/>
      <c r="F260" s="59"/>
      <c r="G260" s="59"/>
      <c r="H260" s="58"/>
      <c r="I260" s="58"/>
      <c r="J260" s="59"/>
      <c r="K260" s="58"/>
    </row>
    <row r="261" spans="1:11" ht="12.6" x14ac:dyDescent="0.25">
      <c r="A261" s="57"/>
      <c r="B261" s="59"/>
      <c r="C261" s="59"/>
      <c r="D261" s="58"/>
      <c r="E261" s="58"/>
      <c r="F261" s="59"/>
      <c r="G261" s="59"/>
      <c r="H261" s="58"/>
      <c r="I261" s="58"/>
      <c r="J261" s="59"/>
      <c r="K261" s="58"/>
    </row>
    <row r="262" spans="1:11" ht="12.6" x14ac:dyDescent="0.25">
      <c r="A262" s="57"/>
      <c r="B262" s="59"/>
      <c r="C262" s="59"/>
      <c r="D262" s="58"/>
      <c r="E262" s="58"/>
      <c r="F262" s="59"/>
      <c r="G262" s="59"/>
      <c r="H262" s="58"/>
      <c r="I262" s="58"/>
      <c r="J262" s="59"/>
      <c r="K262" s="58"/>
    </row>
    <row r="263" spans="1:11" ht="12.6" x14ac:dyDescent="0.25">
      <c r="A263" s="57"/>
      <c r="B263" s="59"/>
      <c r="C263" s="59"/>
      <c r="D263" s="58"/>
      <c r="E263" s="58"/>
      <c r="F263" s="59"/>
      <c r="G263" s="59"/>
      <c r="H263" s="58"/>
      <c r="I263" s="58"/>
      <c r="J263" s="59"/>
      <c r="K263" s="58"/>
    </row>
    <row r="264" spans="1:11" ht="12.6" x14ac:dyDescent="0.25">
      <c r="A264" s="57"/>
      <c r="B264" s="59"/>
      <c r="C264" s="59"/>
      <c r="D264" s="58"/>
      <c r="E264" s="58"/>
      <c r="F264" s="59"/>
      <c r="G264" s="59"/>
      <c r="H264" s="58"/>
      <c r="I264" s="58"/>
      <c r="J264" s="59"/>
      <c r="K264" s="58"/>
    </row>
    <row r="265" spans="1:11" ht="12.6" x14ac:dyDescent="0.25">
      <c r="A265" s="57"/>
      <c r="B265" s="59"/>
      <c r="C265" s="59"/>
      <c r="D265" s="58"/>
      <c r="E265" s="58"/>
      <c r="F265" s="59"/>
      <c r="G265" s="59"/>
      <c r="H265" s="58"/>
      <c r="I265" s="58"/>
      <c r="J265" s="59"/>
      <c r="K265" s="58"/>
    </row>
    <row r="266" spans="1:11" ht="12.6" x14ac:dyDescent="0.25">
      <c r="A266" s="57"/>
      <c r="B266" s="59"/>
      <c r="C266" s="59"/>
      <c r="D266" s="58"/>
      <c r="E266" s="58"/>
      <c r="F266" s="59"/>
      <c r="G266" s="59"/>
      <c r="H266" s="58"/>
      <c r="I266" s="58"/>
      <c r="J266" s="59"/>
      <c r="K266" s="58"/>
    </row>
    <row r="267" spans="1:11" ht="12.6" x14ac:dyDescent="0.25">
      <c r="A267" s="57"/>
      <c r="B267" s="59"/>
      <c r="C267" s="59"/>
      <c r="D267" s="58"/>
      <c r="E267" s="58"/>
      <c r="F267" s="59"/>
      <c r="G267" s="59"/>
      <c r="H267" s="58"/>
      <c r="I267" s="58"/>
      <c r="J267" s="59"/>
      <c r="K267" s="58"/>
    </row>
    <row r="268" spans="1:11" ht="12.6" x14ac:dyDescent="0.25">
      <c r="A268" s="57"/>
      <c r="B268" s="59"/>
      <c r="C268" s="59"/>
      <c r="D268" s="58"/>
      <c r="E268" s="58"/>
      <c r="F268" s="59"/>
      <c r="G268" s="59"/>
      <c r="H268" s="58"/>
      <c r="I268" s="58"/>
      <c r="J268" s="59"/>
      <c r="K268" s="58"/>
    </row>
    <row r="269" spans="1:11" ht="12.6" x14ac:dyDescent="0.25">
      <c r="A269" s="57"/>
      <c r="B269" s="59"/>
      <c r="C269" s="59"/>
      <c r="D269" s="58"/>
      <c r="E269" s="58"/>
      <c r="F269" s="59"/>
      <c r="G269" s="59"/>
      <c r="H269" s="58"/>
      <c r="I269" s="58"/>
      <c r="J269" s="59"/>
      <c r="K269" s="58"/>
    </row>
    <row r="270" spans="1:11" ht="12.6" x14ac:dyDescent="0.25">
      <c r="A270" s="57"/>
      <c r="B270" s="59"/>
      <c r="C270" s="59"/>
      <c r="D270" s="58"/>
      <c r="E270" s="58"/>
      <c r="F270" s="59"/>
      <c r="G270" s="59"/>
      <c r="H270" s="58"/>
      <c r="I270" s="58"/>
      <c r="J270" s="59"/>
      <c r="K270" s="58"/>
    </row>
    <row r="271" spans="1:11" ht="12.6" x14ac:dyDescent="0.25">
      <c r="A271" s="57"/>
      <c r="B271" s="59"/>
      <c r="C271" s="59"/>
      <c r="D271" s="58"/>
      <c r="E271" s="58"/>
      <c r="F271" s="59"/>
      <c r="G271" s="59"/>
      <c r="H271" s="58"/>
      <c r="I271" s="58"/>
      <c r="J271" s="59"/>
      <c r="K271" s="58"/>
    </row>
    <row r="272" spans="1:11" ht="12.6" x14ac:dyDescent="0.25">
      <c r="A272" s="57"/>
      <c r="B272" s="59"/>
      <c r="C272" s="59"/>
      <c r="D272" s="58"/>
      <c r="E272" s="58"/>
      <c r="F272" s="59"/>
      <c r="G272" s="59"/>
      <c r="H272" s="58"/>
      <c r="I272" s="58"/>
      <c r="J272" s="59"/>
      <c r="K272" s="58"/>
    </row>
    <row r="273" spans="1:11" ht="12.6" x14ac:dyDescent="0.25">
      <c r="A273" s="57"/>
      <c r="B273" s="59"/>
      <c r="C273" s="59"/>
      <c r="D273" s="58"/>
      <c r="E273" s="58"/>
      <c r="F273" s="59"/>
      <c r="G273" s="59"/>
      <c r="H273" s="58"/>
      <c r="I273" s="58"/>
      <c r="J273" s="59"/>
      <c r="K273" s="58"/>
    </row>
    <row r="274" spans="1:11" ht="12.6" x14ac:dyDescent="0.25">
      <c r="A274" s="57"/>
      <c r="B274" s="59"/>
      <c r="C274" s="59"/>
      <c r="D274" s="58"/>
      <c r="E274" s="58"/>
      <c r="F274" s="59"/>
      <c r="G274" s="59"/>
      <c r="H274" s="58"/>
      <c r="I274" s="58"/>
      <c r="J274" s="59"/>
      <c r="K274" s="58"/>
    </row>
    <row r="275" spans="1:11" ht="12.6" x14ac:dyDescent="0.25">
      <c r="A275" s="57"/>
      <c r="B275" s="59"/>
      <c r="C275" s="59"/>
      <c r="D275" s="58"/>
      <c r="E275" s="58"/>
      <c r="F275" s="59"/>
      <c r="G275" s="59"/>
      <c r="H275" s="58"/>
      <c r="I275" s="58"/>
      <c r="J275" s="59"/>
      <c r="K275" s="58"/>
    </row>
    <row r="276" spans="1:11" ht="12.6" x14ac:dyDescent="0.25">
      <c r="A276" s="57"/>
      <c r="B276" s="59"/>
      <c r="C276" s="59"/>
      <c r="D276" s="58"/>
      <c r="E276" s="58"/>
      <c r="F276" s="59"/>
      <c r="G276" s="59"/>
      <c r="H276" s="58"/>
      <c r="I276" s="58"/>
      <c r="J276" s="59"/>
      <c r="K276" s="58"/>
    </row>
    <row r="277" spans="1:11" ht="12.6" x14ac:dyDescent="0.25">
      <c r="A277" s="57"/>
      <c r="B277" s="59"/>
      <c r="C277" s="59"/>
      <c r="D277" s="58"/>
      <c r="E277" s="58"/>
      <c r="F277" s="59"/>
      <c r="G277" s="59"/>
      <c r="H277" s="58"/>
      <c r="I277" s="58"/>
      <c r="J277" s="59"/>
      <c r="K277" s="58"/>
    </row>
    <row r="278" spans="1:11" ht="12.6" x14ac:dyDescent="0.25">
      <c r="A278" s="57"/>
      <c r="B278" s="59"/>
      <c r="C278" s="59"/>
      <c r="D278" s="58"/>
      <c r="E278" s="58"/>
      <c r="F278" s="59"/>
      <c r="G278" s="59"/>
      <c r="H278" s="58"/>
      <c r="I278" s="58"/>
      <c r="J278" s="59"/>
      <c r="K278" s="58"/>
    </row>
    <row r="279" spans="1:11" ht="12.6" x14ac:dyDescent="0.25">
      <c r="A279" s="57"/>
      <c r="B279" s="59"/>
      <c r="C279" s="59"/>
      <c r="D279" s="58"/>
      <c r="E279" s="58"/>
      <c r="F279" s="59"/>
      <c r="G279" s="59"/>
      <c r="H279" s="58"/>
      <c r="I279" s="58"/>
      <c r="J279" s="59"/>
      <c r="K279" s="58"/>
    </row>
    <row r="280" spans="1:11" ht="12.6" x14ac:dyDescent="0.25">
      <c r="A280" s="57"/>
      <c r="B280" s="59"/>
      <c r="C280" s="59"/>
      <c r="D280" s="58"/>
      <c r="E280" s="58"/>
      <c r="F280" s="59"/>
      <c r="G280" s="59"/>
      <c r="H280" s="58"/>
      <c r="I280" s="58"/>
      <c r="J280" s="59"/>
      <c r="K280" s="58"/>
    </row>
    <row r="281" spans="1:11" ht="12.6" x14ac:dyDescent="0.25">
      <c r="A281" s="57"/>
      <c r="B281" s="59"/>
      <c r="C281" s="59"/>
      <c r="D281" s="58"/>
      <c r="E281" s="58"/>
      <c r="F281" s="59"/>
      <c r="G281" s="59"/>
      <c r="H281" s="58"/>
      <c r="I281" s="58"/>
      <c r="J281" s="59"/>
      <c r="K281" s="58"/>
    </row>
    <row r="282" spans="1:11" ht="12.6" x14ac:dyDescent="0.25">
      <c r="A282" s="57"/>
      <c r="B282" s="59"/>
      <c r="C282" s="59"/>
      <c r="D282" s="58"/>
      <c r="E282" s="58"/>
      <c r="F282" s="59"/>
      <c r="G282" s="59"/>
      <c r="H282" s="58"/>
      <c r="I282" s="58"/>
      <c r="J282" s="59"/>
      <c r="K282" s="58"/>
    </row>
    <row r="283" spans="1:11" ht="12.6" x14ac:dyDescent="0.25">
      <c r="A283" s="57"/>
      <c r="B283" s="59"/>
      <c r="C283" s="59"/>
      <c r="D283" s="58"/>
      <c r="E283" s="58"/>
      <c r="F283" s="59"/>
      <c r="G283" s="59"/>
      <c r="H283" s="58"/>
      <c r="I283" s="58"/>
      <c r="J283" s="59"/>
      <c r="K283" s="58"/>
    </row>
    <row r="284" spans="1:11" ht="12.6" x14ac:dyDescent="0.25">
      <c r="A284" s="57"/>
      <c r="B284" s="59"/>
      <c r="C284" s="59"/>
      <c r="D284" s="58"/>
      <c r="E284" s="58"/>
      <c r="F284" s="59"/>
      <c r="G284" s="59"/>
      <c r="H284" s="58"/>
      <c r="I284" s="58"/>
      <c r="J284" s="59"/>
      <c r="K284" s="58"/>
    </row>
    <row r="285" spans="1:11" ht="12.6" x14ac:dyDescent="0.25">
      <c r="A285" s="57"/>
      <c r="B285" s="59"/>
      <c r="C285" s="59"/>
      <c r="D285" s="58"/>
      <c r="E285" s="58"/>
      <c r="F285" s="59"/>
      <c r="G285" s="59"/>
      <c r="H285" s="58"/>
      <c r="I285" s="58"/>
      <c r="J285" s="59"/>
      <c r="K285" s="58"/>
    </row>
    <row r="286" spans="1:11" ht="12.6" x14ac:dyDescent="0.25">
      <c r="A286" s="57"/>
      <c r="B286" s="59"/>
      <c r="C286" s="59"/>
      <c r="D286" s="58"/>
      <c r="E286" s="58"/>
      <c r="F286" s="59"/>
      <c r="G286" s="59"/>
      <c r="H286" s="58"/>
      <c r="I286" s="58"/>
      <c r="J286" s="59"/>
      <c r="K286" s="58"/>
    </row>
    <row r="287" spans="1:11" ht="12.6" x14ac:dyDescent="0.25">
      <c r="A287" s="57"/>
      <c r="B287" s="59"/>
      <c r="C287" s="59"/>
      <c r="D287" s="58"/>
      <c r="E287" s="58"/>
      <c r="F287" s="59"/>
      <c r="G287" s="59"/>
      <c r="H287" s="58"/>
      <c r="I287" s="58"/>
      <c r="J287" s="59"/>
      <c r="K287" s="58"/>
    </row>
    <row r="288" spans="1:11" ht="12.6" x14ac:dyDescent="0.25">
      <c r="A288" s="57"/>
      <c r="B288" s="59"/>
      <c r="C288" s="59"/>
      <c r="D288" s="58"/>
      <c r="E288" s="58"/>
      <c r="F288" s="59"/>
      <c r="G288" s="59"/>
      <c r="H288" s="58"/>
      <c r="I288" s="58"/>
      <c r="J288" s="59"/>
      <c r="K288" s="58"/>
    </row>
    <row r="289" spans="1:11" ht="12.6" x14ac:dyDescent="0.25">
      <c r="A289" s="57"/>
      <c r="B289" s="59"/>
      <c r="C289" s="59"/>
      <c r="D289" s="58"/>
      <c r="E289" s="58"/>
      <c r="F289" s="59"/>
      <c r="G289" s="59"/>
      <c r="H289" s="58"/>
      <c r="I289" s="58"/>
      <c r="J289" s="59"/>
      <c r="K289" s="58"/>
    </row>
    <row r="290" spans="1:11" ht="12.6" x14ac:dyDescent="0.25">
      <c r="A290" s="57"/>
      <c r="B290" s="59"/>
      <c r="C290" s="59"/>
      <c r="D290" s="58"/>
      <c r="E290" s="58"/>
      <c r="F290" s="59"/>
      <c r="G290" s="59"/>
      <c r="H290" s="58"/>
      <c r="I290" s="58"/>
      <c r="J290" s="59"/>
      <c r="K290" s="58"/>
    </row>
    <row r="291" spans="1:11" ht="12.6" x14ac:dyDescent="0.25">
      <c r="A291" s="57"/>
      <c r="B291" s="59"/>
      <c r="C291" s="59"/>
      <c r="D291" s="58"/>
      <c r="E291" s="58"/>
      <c r="F291" s="59"/>
      <c r="G291" s="59"/>
      <c r="H291" s="58"/>
      <c r="I291" s="58"/>
      <c r="J291" s="59"/>
      <c r="K291" s="58"/>
    </row>
    <row r="292" spans="1:11" ht="12.6" x14ac:dyDescent="0.25">
      <c r="A292" s="57"/>
      <c r="B292" s="59"/>
      <c r="C292" s="59"/>
      <c r="D292" s="58"/>
      <c r="E292" s="58"/>
      <c r="F292" s="59"/>
      <c r="G292" s="59"/>
      <c r="H292" s="58"/>
      <c r="I292" s="58"/>
      <c r="J292" s="59"/>
      <c r="K292" s="58"/>
    </row>
    <row r="293" spans="1:11" ht="12.6" x14ac:dyDescent="0.25">
      <c r="A293" s="57"/>
      <c r="B293" s="59"/>
      <c r="C293" s="59"/>
      <c r="D293" s="58"/>
      <c r="E293" s="58"/>
      <c r="F293" s="59"/>
      <c r="G293" s="59"/>
      <c r="H293" s="58"/>
      <c r="I293" s="58"/>
      <c r="J293" s="59"/>
      <c r="K293" s="58"/>
    </row>
    <row r="294" spans="1:11" ht="12.6" x14ac:dyDescent="0.25">
      <c r="A294" s="57"/>
      <c r="B294" s="59"/>
      <c r="C294" s="59"/>
      <c r="D294" s="58"/>
      <c r="E294" s="58"/>
      <c r="F294" s="59"/>
      <c r="G294" s="59"/>
      <c r="H294" s="58"/>
      <c r="I294" s="58"/>
      <c r="J294" s="59"/>
      <c r="K294" s="58"/>
    </row>
    <row r="295" spans="1:11" ht="12.6" x14ac:dyDescent="0.25">
      <c r="A295" s="57"/>
      <c r="B295" s="59"/>
      <c r="C295" s="59"/>
      <c r="D295" s="58"/>
      <c r="E295" s="58"/>
      <c r="F295" s="59"/>
      <c r="G295" s="59"/>
      <c r="H295" s="58"/>
      <c r="I295" s="58"/>
      <c r="J295" s="59"/>
      <c r="K295" s="58"/>
    </row>
    <row r="296" spans="1:11" ht="12.6" x14ac:dyDescent="0.25">
      <c r="A296" s="57"/>
      <c r="B296" s="59"/>
      <c r="C296" s="59"/>
      <c r="D296" s="58"/>
      <c r="E296" s="58"/>
      <c r="F296" s="59"/>
      <c r="G296" s="59"/>
      <c r="H296" s="58"/>
      <c r="I296" s="58"/>
      <c r="J296" s="59"/>
      <c r="K296" s="58"/>
    </row>
    <row r="297" spans="1:11" ht="12.6" x14ac:dyDescent="0.25">
      <c r="A297" s="57"/>
      <c r="B297" s="59"/>
      <c r="C297" s="59"/>
      <c r="D297" s="58"/>
      <c r="E297" s="58"/>
      <c r="F297" s="59"/>
      <c r="G297" s="59"/>
      <c r="H297" s="58"/>
      <c r="I297" s="58"/>
      <c r="J297" s="59"/>
      <c r="K297" s="58"/>
    </row>
    <row r="298" spans="1:11" ht="12.6" x14ac:dyDescent="0.25">
      <c r="A298" s="57"/>
      <c r="B298" s="59"/>
      <c r="C298" s="59"/>
      <c r="D298" s="58"/>
      <c r="E298" s="58"/>
      <c r="F298" s="59"/>
      <c r="G298" s="59"/>
      <c r="H298" s="58"/>
      <c r="I298" s="58"/>
      <c r="J298" s="59"/>
      <c r="K298" s="58"/>
    </row>
    <row r="299" spans="1:11" ht="12.6" x14ac:dyDescent="0.25">
      <c r="A299" s="57"/>
      <c r="B299" s="59"/>
      <c r="C299" s="59"/>
      <c r="D299" s="58"/>
      <c r="E299" s="58"/>
      <c r="F299" s="59"/>
      <c r="G299" s="59"/>
      <c r="H299" s="58"/>
      <c r="I299" s="58"/>
      <c r="J299" s="59"/>
      <c r="K299" s="58"/>
    </row>
    <row r="300" spans="1:11" ht="12.6" x14ac:dyDescent="0.25">
      <c r="A300" s="57"/>
      <c r="B300" s="59"/>
      <c r="C300" s="59"/>
      <c r="D300" s="58"/>
      <c r="E300" s="58"/>
      <c r="F300" s="59"/>
      <c r="G300" s="59"/>
      <c r="H300" s="58"/>
      <c r="I300" s="58"/>
      <c r="J300" s="59"/>
      <c r="K300" s="58"/>
    </row>
    <row r="301" spans="1:11" ht="12.6" x14ac:dyDescent="0.25">
      <c r="A301" s="57"/>
      <c r="B301" s="59"/>
      <c r="C301" s="59"/>
      <c r="D301" s="58"/>
      <c r="E301" s="58"/>
      <c r="F301" s="59"/>
      <c r="G301" s="59"/>
      <c r="H301" s="58"/>
      <c r="I301" s="58"/>
      <c r="J301" s="59"/>
      <c r="K301" s="58"/>
    </row>
    <row r="302" spans="1:11" ht="12.6" x14ac:dyDescent="0.25">
      <c r="A302" s="57"/>
      <c r="B302" s="59"/>
      <c r="C302" s="59"/>
      <c r="D302" s="58"/>
      <c r="E302" s="58"/>
      <c r="F302" s="59"/>
      <c r="G302" s="59"/>
      <c r="H302" s="58"/>
      <c r="I302" s="58"/>
      <c r="J302" s="59"/>
      <c r="K302" s="58"/>
    </row>
    <row r="303" spans="1:11" ht="12.6" x14ac:dyDescent="0.25">
      <c r="A303" s="57"/>
      <c r="B303" s="59"/>
      <c r="C303" s="59"/>
      <c r="D303" s="58"/>
      <c r="E303" s="58"/>
      <c r="F303" s="59"/>
      <c r="G303" s="59"/>
      <c r="H303" s="58"/>
      <c r="I303" s="58"/>
      <c r="J303" s="59"/>
      <c r="K303" s="58"/>
    </row>
    <row r="304" spans="1:11" ht="12.6" x14ac:dyDescent="0.25">
      <c r="A304" s="57"/>
      <c r="B304" s="59"/>
      <c r="C304" s="59"/>
      <c r="D304" s="58"/>
      <c r="E304" s="58"/>
      <c r="F304" s="59"/>
      <c r="G304" s="59"/>
      <c r="H304" s="58"/>
      <c r="I304" s="58"/>
      <c r="J304" s="59"/>
      <c r="K304" s="58"/>
    </row>
    <row r="305" spans="1:11" ht="12.6" x14ac:dyDescent="0.25">
      <c r="A305" s="57"/>
      <c r="B305" s="59"/>
      <c r="C305" s="59"/>
      <c r="D305" s="58"/>
      <c r="E305" s="58"/>
      <c r="F305" s="59"/>
      <c r="G305" s="59"/>
      <c r="H305" s="58"/>
      <c r="I305" s="58"/>
      <c r="J305" s="59"/>
      <c r="K305" s="58"/>
    </row>
    <row r="306" spans="1:11" ht="12.6" x14ac:dyDescent="0.25">
      <c r="A306" s="57"/>
      <c r="B306" s="59"/>
      <c r="C306" s="59"/>
      <c r="D306" s="58"/>
      <c r="E306" s="58"/>
      <c r="F306" s="59"/>
      <c r="G306" s="59"/>
      <c r="H306" s="58"/>
      <c r="I306" s="58"/>
      <c r="J306" s="59"/>
      <c r="K306" s="58"/>
    </row>
    <row r="307" spans="1:11" ht="12.6" x14ac:dyDescent="0.25">
      <c r="A307" s="57"/>
      <c r="B307" s="59"/>
      <c r="C307" s="59"/>
      <c r="D307" s="58"/>
      <c r="E307" s="58"/>
      <c r="F307" s="59"/>
      <c r="G307" s="59"/>
      <c r="H307" s="58"/>
      <c r="I307" s="58"/>
      <c r="J307" s="59"/>
      <c r="K307" s="58"/>
    </row>
    <row r="308" spans="1:11" ht="12.6" x14ac:dyDescent="0.25">
      <c r="A308" s="57"/>
      <c r="B308" s="59"/>
      <c r="C308" s="59"/>
      <c r="D308" s="58"/>
      <c r="E308" s="58"/>
      <c r="F308" s="59"/>
      <c r="G308" s="59"/>
      <c r="H308" s="58"/>
      <c r="I308" s="58"/>
      <c r="J308" s="59"/>
      <c r="K308" s="58"/>
    </row>
    <row r="309" spans="1:11" ht="12.6" x14ac:dyDescent="0.25">
      <c r="A309" s="57"/>
      <c r="B309" s="59"/>
      <c r="C309" s="59"/>
      <c r="D309" s="58"/>
      <c r="E309" s="58"/>
      <c r="F309" s="59"/>
      <c r="G309" s="59"/>
      <c r="H309" s="58"/>
      <c r="I309" s="58"/>
      <c r="J309" s="59"/>
      <c r="K309" s="58"/>
    </row>
    <row r="310" spans="1:11" ht="12.6" x14ac:dyDescent="0.25">
      <c r="A310" s="57"/>
      <c r="B310" s="59"/>
      <c r="C310" s="59"/>
      <c r="D310" s="58"/>
      <c r="E310" s="58"/>
      <c r="F310" s="59"/>
      <c r="G310" s="59"/>
      <c r="H310" s="58"/>
      <c r="I310" s="58"/>
      <c r="J310" s="59"/>
      <c r="K310" s="58"/>
    </row>
    <row r="311" spans="1:11" ht="12.6" x14ac:dyDescent="0.25">
      <c r="A311" s="57"/>
      <c r="B311" s="59"/>
      <c r="C311" s="59"/>
      <c r="D311" s="58"/>
      <c r="E311" s="58"/>
      <c r="F311" s="59"/>
      <c r="G311" s="59"/>
      <c r="H311" s="58"/>
      <c r="I311" s="58"/>
      <c r="J311" s="59"/>
      <c r="K311" s="58"/>
    </row>
    <row r="312" spans="1:11" ht="12.6" x14ac:dyDescent="0.25">
      <c r="A312" s="57"/>
      <c r="B312" s="59"/>
      <c r="C312" s="59"/>
      <c r="D312" s="58"/>
      <c r="E312" s="58"/>
      <c r="F312" s="59"/>
      <c r="G312" s="59"/>
      <c r="H312" s="58"/>
      <c r="I312" s="58"/>
      <c r="J312" s="59"/>
      <c r="K312" s="58"/>
    </row>
    <row r="313" spans="1:11" ht="12.6" x14ac:dyDescent="0.25">
      <c r="A313" s="57"/>
      <c r="B313" s="59"/>
      <c r="C313" s="59"/>
      <c r="D313" s="58"/>
      <c r="E313" s="58"/>
      <c r="F313" s="59"/>
      <c r="G313" s="59"/>
      <c r="H313" s="58"/>
      <c r="I313" s="58"/>
      <c r="J313" s="59"/>
      <c r="K313" s="58"/>
    </row>
    <row r="314" spans="1:11" ht="12.6" x14ac:dyDescent="0.25">
      <c r="A314" s="57"/>
      <c r="B314" s="59"/>
      <c r="C314" s="59"/>
      <c r="D314" s="58"/>
      <c r="E314" s="58"/>
      <c r="F314" s="59"/>
      <c r="G314" s="59"/>
      <c r="H314" s="58"/>
      <c r="I314" s="58"/>
      <c r="J314" s="59"/>
      <c r="K314" s="58"/>
    </row>
    <row r="315" spans="1:11" ht="12.6" x14ac:dyDescent="0.25">
      <c r="A315" s="57"/>
      <c r="B315" s="59"/>
      <c r="C315" s="59"/>
      <c r="D315" s="58"/>
      <c r="E315" s="58"/>
      <c r="F315" s="59"/>
      <c r="G315" s="59"/>
      <c r="H315" s="58"/>
      <c r="I315" s="58"/>
      <c r="J315" s="59"/>
      <c r="K315" s="58"/>
    </row>
    <row r="316" spans="1:11" ht="12.6" x14ac:dyDescent="0.25">
      <c r="A316" s="57"/>
      <c r="B316" s="59"/>
      <c r="C316" s="59"/>
      <c r="D316" s="58"/>
      <c r="E316" s="58"/>
      <c r="F316" s="59"/>
      <c r="G316" s="59"/>
      <c r="H316" s="58"/>
      <c r="I316" s="58"/>
      <c r="J316" s="59"/>
      <c r="K316" s="58"/>
    </row>
    <row r="317" spans="1:11" ht="12.6" x14ac:dyDescent="0.25">
      <c r="A317" s="57"/>
      <c r="B317" s="59"/>
      <c r="C317" s="59"/>
      <c r="D317" s="58"/>
      <c r="E317" s="58"/>
      <c r="F317" s="59"/>
      <c r="G317" s="59"/>
      <c r="H317" s="58"/>
      <c r="I317" s="58"/>
      <c r="J317" s="59"/>
      <c r="K317" s="58"/>
    </row>
    <row r="318" spans="1:11" ht="12.6" x14ac:dyDescent="0.25">
      <c r="A318" s="57"/>
      <c r="B318" s="59"/>
      <c r="C318" s="59"/>
      <c r="D318" s="58"/>
      <c r="E318" s="58"/>
      <c r="F318" s="59"/>
      <c r="G318" s="59"/>
      <c r="H318" s="58"/>
      <c r="I318" s="58"/>
      <c r="J318" s="59"/>
      <c r="K318" s="58"/>
    </row>
    <row r="319" spans="1:11" ht="12.6" x14ac:dyDescent="0.25">
      <c r="A319" s="57"/>
      <c r="B319" s="59"/>
      <c r="C319" s="59"/>
      <c r="D319" s="58"/>
      <c r="E319" s="58"/>
      <c r="F319" s="59"/>
      <c r="G319" s="59"/>
      <c r="H319" s="58"/>
      <c r="I319" s="58"/>
      <c r="J319" s="59"/>
      <c r="K319" s="58"/>
    </row>
    <row r="320" spans="1:11" ht="12.6" x14ac:dyDescent="0.25">
      <c r="A320" s="57"/>
      <c r="B320" s="59"/>
      <c r="C320" s="59"/>
      <c r="D320" s="58"/>
      <c r="E320" s="58"/>
      <c r="F320" s="59"/>
      <c r="G320" s="59"/>
      <c r="H320" s="58"/>
      <c r="I320" s="58"/>
      <c r="J320" s="59"/>
      <c r="K320" s="58"/>
    </row>
    <row r="321" spans="1:11" ht="12.6" x14ac:dyDescent="0.25">
      <c r="A321" s="57"/>
      <c r="B321" s="59"/>
      <c r="C321" s="59"/>
      <c r="D321" s="58"/>
      <c r="E321" s="58"/>
      <c r="F321" s="59"/>
      <c r="G321" s="59"/>
      <c r="H321" s="58"/>
      <c r="I321" s="58"/>
      <c r="J321" s="59"/>
      <c r="K321" s="58"/>
    </row>
    <row r="322" spans="1:11" ht="12.6" x14ac:dyDescent="0.25">
      <c r="A322" s="57"/>
      <c r="B322" s="59"/>
      <c r="C322" s="59"/>
      <c r="D322" s="58"/>
      <c r="E322" s="58"/>
      <c r="F322" s="59"/>
      <c r="G322" s="59"/>
      <c r="H322" s="58"/>
      <c r="I322" s="58"/>
      <c r="J322" s="59"/>
      <c r="K322" s="58"/>
    </row>
    <row r="323" spans="1:11" ht="12.6" x14ac:dyDescent="0.25">
      <c r="A323" s="57"/>
      <c r="B323" s="59"/>
      <c r="C323" s="59"/>
      <c r="D323" s="58"/>
      <c r="E323" s="58"/>
      <c r="F323" s="59"/>
      <c r="G323" s="59"/>
      <c r="H323" s="58"/>
      <c r="I323" s="58"/>
      <c r="J323" s="59"/>
      <c r="K323" s="58"/>
    </row>
    <row r="324" spans="1:11" ht="12.6" x14ac:dyDescent="0.25">
      <c r="A324" s="57"/>
      <c r="B324" s="59"/>
      <c r="C324" s="59"/>
      <c r="D324" s="58"/>
      <c r="E324" s="58"/>
      <c r="F324" s="59"/>
      <c r="G324" s="59"/>
      <c r="H324" s="58"/>
      <c r="I324" s="58"/>
      <c r="J324" s="59"/>
      <c r="K324" s="58"/>
    </row>
    <row r="325" spans="1:11" ht="12.6" x14ac:dyDescent="0.25">
      <c r="A325" s="57"/>
      <c r="B325" s="59"/>
      <c r="C325" s="59"/>
      <c r="D325" s="58"/>
      <c r="E325" s="58"/>
      <c r="F325" s="59"/>
      <c r="G325" s="59"/>
      <c r="H325" s="58"/>
      <c r="I325" s="58"/>
      <c r="J325" s="59"/>
      <c r="K325" s="58"/>
    </row>
    <row r="326" spans="1:11" ht="12.6" x14ac:dyDescent="0.25">
      <c r="A326" s="57"/>
      <c r="B326" s="59"/>
      <c r="C326" s="59"/>
      <c r="D326" s="58"/>
      <c r="E326" s="58"/>
      <c r="F326" s="59"/>
      <c r="G326" s="59"/>
      <c r="H326" s="58"/>
      <c r="I326" s="58"/>
      <c r="J326" s="59"/>
      <c r="K326" s="58"/>
    </row>
    <row r="327" spans="1:11" ht="12.6" x14ac:dyDescent="0.25">
      <c r="A327" s="57"/>
      <c r="B327" s="59"/>
      <c r="C327" s="59"/>
      <c r="D327" s="58"/>
      <c r="E327" s="58"/>
      <c r="F327" s="59"/>
      <c r="G327" s="59"/>
      <c r="H327" s="58"/>
      <c r="I327" s="58"/>
      <c r="J327" s="59"/>
      <c r="K327" s="58"/>
    </row>
    <row r="328" spans="1:11" ht="12.6" x14ac:dyDescent="0.25">
      <c r="A328" s="57"/>
      <c r="B328" s="59"/>
      <c r="C328" s="59"/>
      <c r="D328" s="58"/>
      <c r="E328" s="58"/>
      <c r="F328" s="59"/>
      <c r="G328" s="59"/>
      <c r="H328" s="58"/>
      <c r="I328" s="58"/>
      <c r="J328" s="59"/>
      <c r="K328" s="58"/>
    </row>
    <row r="329" spans="1:11" ht="12.6" x14ac:dyDescent="0.25">
      <c r="A329" s="57"/>
      <c r="B329" s="59"/>
      <c r="C329" s="59"/>
      <c r="D329" s="58"/>
      <c r="E329" s="58"/>
      <c r="F329" s="59"/>
      <c r="G329" s="59"/>
      <c r="H329" s="58"/>
      <c r="I329" s="58"/>
      <c r="J329" s="59"/>
      <c r="K329" s="58"/>
    </row>
    <row r="330" spans="1:11" ht="12.6" x14ac:dyDescent="0.25">
      <c r="A330" s="57"/>
      <c r="B330" s="59"/>
      <c r="C330" s="59"/>
      <c r="D330" s="58"/>
      <c r="E330" s="58"/>
      <c r="F330" s="59"/>
      <c r="G330" s="59"/>
      <c r="H330" s="58"/>
      <c r="I330" s="58"/>
      <c r="J330" s="59"/>
      <c r="K330" s="58"/>
    </row>
    <row r="331" spans="1:11" ht="12.6" x14ac:dyDescent="0.25">
      <c r="A331" s="57"/>
      <c r="B331" s="59"/>
      <c r="C331" s="59"/>
      <c r="D331" s="58"/>
      <c r="E331" s="58"/>
      <c r="F331" s="59"/>
      <c r="G331" s="59"/>
      <c r="H331" s="58"/>
      <c r="I331" s="58"/>
      <c r="J331" s="59"/>
      <c r="K331" s="58"/>
    </row>
    <row r="332" spans="1:11" ht="12.6" x14ac:dyDescent="0.25">
      <c r="A332" s="57"/>
      <c r="B332" s="59"/>
      <c r="C332" s="59"/>
      <c r="D332" s="58"/>
      <c r="E332" s="58"/>
      <c r="F332" s="59"/>
      <c r="G332" s="59"/>
      <c r="H332" s="58"/>
      <c r="I332" s="58"/>
      <c r="J332" s="59"/>
      <c r="K332" s="58"/>
    </row>
    <row r="333" spans="1:11" ht="12.6" x14ac:dyDescent="0.25">
      <c r="A333" s="57"/>
      <c r="B333" s="59"/>
      <c r="C333" s="59"/>
      <c r="D333" s="58"/>
      <c r="E333" s="58"/>
      <c r="F333" s="59"/>
      <c r="G333" s="59"/>
      <c r="H333" s="58"/>
      <c r="I333" s="58"/>
      <c r="J333" s="59"/>
      <c r="K333" s="58"/>
    </row>
    <row r="334" spans="1:11" ht="12.6" x14ac:dyDescent="0.25">
      <c r="A334" s="57"/>
      <c r="B334" s="59"/>
      <c r="C334" s="59"/>
      <c r="D334" s="58"/>
      <c r="E334" s="58"/>
      <c r="F334" s="59"/>
      <c r="G334" s="59"/>
      <c r="H334" s="58"/>
      <c r="I334" s="58"/>
      <c r="J334" s="59"/>
      <c r="K334" s="58"/>
    </row>
    <row r="335" spans="1:11" ht="12.6" x14ac:dyDescent="0.25">
      <c r="A335" s="57"/>
      <c r="B335" s="59"/>
      <c r="C335" s="59"/>
      <c r="D335" s="58"/>
      <c r="E335" s="58"/>
      <c r="F335" s="59"/>
      <c r="G335" s="59"/>
      <c r="H335" s="58"/>
      <c r="I335" s="58"/>
      <c r="J335" s="59"/>
      <c r="K335" s="58"/>
    </row>
    <row r="336" spans="1:11" ht="12.6" x14ac:dyDescent="0.25">
      <c r="A336" s="57"/>
      <c r="B336" s="59"/>
      <c r="C336" s="59"/>
      <c r="D336" s="58"/>
      <c r="E336" s="58"/>
      <c r="F336" s="59"/>
      <c r="G336" s="59"/>
      <c r="H336" s="58"/>
      <c r="I336" s="58"/>
      <c r="J336" s="59"/>
      <c r="K336" s="58"/>
    </row>
    <row r="337" spans="1:11" ht="12.6" x14ac:dyDescent="0.25">
      <c r="A337" s="57"/>
      <c r="B337" s="59"/>
      <c r="C337" s="59"/>
      <c r="D337" s="58"/>
      <c r="E337" s="58"/>
      <c r="F337" s="59"/>
      <c r="G337" s="59"/>
      <c r="H337" s="58"/>
      <c r="I337" s="58"/>
      <c r="J337" s="59"/>
      <c r="K337" s="58"/>
    </row>
    <row r="338" spans="1:11" ht="12.6" x14ac:dyDescent="0.25">
      <c r="A338" s="57"/>
      <c r="B338" s="59"/>
      <c r="C338" s="59"/>
      <c r="D338" s="58"/>
      <c r="E338" s="58"/>
      <c r="F338" s="59"/>
      <c r="G338" s="59"/>
      <c r="H338" s="58"/>
      <c r="I338" s="58"/>
      <c r="J338" s="59"/>
      <c r="K338" s="58"/>
    </row>
    <row r="339" spans="1:11" ht="12.6" x14ac:dyDescent="0.25">
      <c r="A339" s="57"/>
      <c r="B339" s="59"/>
      <c r="C339" s="59"/>
      <c r="D339" s="58"/>
      <c r="E339" s="58"/>
      <c r="F339" s="59"/>
      <c r="G339" s="59"/>
      <c r="H339" s="58"/>
      <c r="I339" s="58"/>
      <c r="J339" s="59"/>
      <c r="K339" s="58"/>
    </row>
    <row r="340" spans="1:11" ht="12.6" x14ac:dyDescent="0.25">
      <c r="A340" s="57"/>
      <c r="B340" s="59"/>
      <c r="C340" s="59"/>
      <c r="D340" s="58"/>
      <c r="E340" s="58"/>
      <c r="F340" s="59"/>
      <c r="G340" s="59"/>
      <c r="H340" s="58"/>
      <c r="I340" s="58"/>
      <c r="J340" s="59"/>
      <c r="K340" s="58"/>
    </row>
    <row r="341" spans="1:11" ht="12.6" x14ac:dyDescent="0.25">
      <c r="A341" s="57"/>
      <c r="B341" s="59"/>
      <c r="C341" s="59"/>
      <c r="D341" s="58"/>
      <c r="E341" s="58"/>
      <c r="F341" s="59"/>
      <c r="G341" s="59"/>
      <c r="H341" s="58"/>
      <c r="I341" s="58"/>
      <c r="J341" s="59"/>
      <c r="K341" s="58"/>
    </row>
    <row r="342" spans="1:11" ht="12.6" x14ac:dyDescent="0.25">
      <c r="A342" s="57"/>
      <c r="B342" s="59"/>
      <c r="C342" s="59"/>
      <c r="D342" s="58"/>
      <c r="E342" s="58"/>
      <c r="F342" s="59"/>
      <c r="G342" s="59"/>
      <c r="H342" s="58"/>
      <c r="I342" s="58"/>
      <c r="J342" s="59"/>
      <c r="K342" s="58"/>
    </row>
    <row r="343" spans="1:11" ht="12.6" x14ac:dyDescent="0.25">
      <c r="A343" s="57"/>
      <c r="B343" s="59"/>
      <c r="C343" s="59"/>
      <c r="D343" s="58"/>
      <c r="E343" s="58"/>
      <c r="F343" s="59"/>
      <c r="G343" s="59"/>
      <c r="H343" s="58"/>
      <c r="I343" s="58"/>
      <c r="J343" s="59"/>
      <c r="K343" s="58"/>
    </row>
    <row r="344" spans="1:11" ht="12.6" x14ac:dyDescent="0.25">
      <c r="A344" s="57"/>
      <c r="B344" s="59"/>
      <c r="C344" s="59"/>
      <c r="D344" s="58"/>
      <c r="E344" s="58"/>
      <c r="F344" s="59"/>
      <c r="G344" s="59"/>
      <c r="H344" s="58"/>
      <c r="I344" s="58"/>
      <c r="J344" s="59"/>
      <c r="K344" s="58"/>
    </row>
    <row r="345" spans="1:11" ht="12.6" x14ac:dyDescent="0.25">
      <c r="A345" s="57"/>
      <c r="B345" s="59"/>
      <c r="C345" s="59"/>
      <c r="D345" s="58"/>
      <c r="E345" s="58"/>
      <c r="F345" s="59"/>
      <c r="G345" s="59"/>
      <c r="H345" s="58"/>
      <c r="I345" s="58"/>
      <c r="J345" s="59"/>
      <c r="K345" s="58"/>
    </row>
    <row r="346" spans="1:11" ht="12.6" x14ac:dyDescent="0.25">
      <c r="A346" s="57"/>
      <c r="B346" s="59"/>
      <c r="C346" s="59"/>
      <c r="D346" s="58"/>
      <c r="E346" s="58"/>
      <c r="F346" s="59"/>
      <c r="G346" s="59"/>
      <c r="H346" s="58"/>
      <c r="I346" s="58"/>
      <c r="J346" s="59"/>
      <c r="K346" s="58"/>
    </row>
    <row r="347" spans="1:11" ht="12.6" x14ac:dyDescent="0.25">
      <c r="A347" s="57"/>
      <c r="B347" s="59"/>
      <c r="C347" s="59"/>
      <c r="D347" s="58"/>
      <c r="E347" s="58"/>
      <c r="F347" s="59"/>
      <c r="G347" s="59"/>
      <c r="H347" s="58"/>
      <c r="I347" s="58"/>
      <c r="J347" s="59"/>
      <c r="K347" s="58"/>
    </row>
    <row r="348" spans="1:11" ht="12.6" x14ac:dyDescent="0.25">
      <c r="A348" s="57"/>
      <c r="B348" s="59"/>
      <c r="C348" s="59"/>
      <c r="D348" s="58"/>
      <c r="E348" s="58"/>
      <c r="F348" s="59"/>
      <c r="G348" s="59"/>
      <c r="H348" s="58"/>
      <c r="I348" s="58"/>
      <c r="J348" s="59"/>
      <c r="K348" s="58"/>
    </row>
    <row r="349" spans="1:11" ht="12.6" x14ac:dyDescent="0.25">
      <c r="A349" s="57"/>
      <c r="B349" s="59"/>
      <c r="C349" s="59"/>
      <c r="D349" s="58"/>
      <c r="E349" s="58"/>
      <c r="F349" s="59"/>
      <c r="G349" s="59"/>
      <c r="H349" s="58"/>
      <c r="I349" s="58"/>
      <c r="J349" s="59"/>
      <c r="K349" s="58"/>
    </row>
    <row r="350" spans="1:11" ht="12.6" x14ac:dyDescent="0.25">
      <c r="A350" s="57"/>
      <c r="B350" s="59"/>
      <c r="C350" s="59"/>
      <c r="D350" s="58"/>
      <c r="E350" s="58"/>
      <c r="F350" s="59"/>
      <c r="G350" s="59"/>
      <c r="H350" s="58"/>
      <c r="I350" s="58"/>
      <c r="J350" s="59"/>
      <c r="K350" s="58"/>
    </row>
    <row r="351" spans="1:11" ht="12.6" x14ac:dyDescent="0.25">
      <c r="A351" s="57"/>
      <c r="B351" s="59"/>
      <c r="C351" s="59"/>
      <c r="D351" s="58"/>
      <c r="E351" s="58"/>
      <c r="F351" s="59"/>
      <c r="G351" s="59"/>
      <c r="H351" s="58"/>
      <c r="I351" s="58"/>
      <c r="J351" s="59"/>
      <c r="K351" s="58"/>
    </row>
    <row r="352" spans="1:11" ht="12.6" x14ac:dyDescent="0.25">
      <c r="A352" s="57"/>
      <c r="B352" s="59"/>
      <c r="C352" s="59"/>
      <c r="D352" s="58"/>
      <c r="E352" s="58"/>
      <c r="F352" s="59"/>
      <c r="G352" s="59"/>
      <c r="H352" s="58"/>
      <c r="I352" s="58"/>
      <c r="J352" s="59"/>
      <c r="K352" s="58"/>
    </row>
    <row r="353" spans="1:11" ht="12.6" x14ac:dyDescent="0.25">
      <c r="A353" s="57"/>
      <c r="B353" s="59"/>
      <c r="C353" s="59"/>
      <c r="D353" s="58"/>
      <c r="E353" s="58"/>
      <c r="F353" s="59"/>
      <c r="G353" s="59"/>
      <c r="H353" s="58"/>
      <c r="I353" s="58"/>
      <c r="J353" s="59"/>
      <c r="K353" s="58"/>
    </row>
    <row r="354" spans="1:11" ht="12.6" x14ac:dyDescent="0.25">
      <c r="A354" s="57"/>
      <c r="B354" s="59"/>
      <c r="C354" s="59"/>
      <c r="D354" s="58"/>
      <c r="E354" s="58"/>
      <c r="F354" s="59"/>
      <c r="G354" s="59"/>
      <c r="H354" s="58"/>
      <c r="I354" s="58"/>
      <c r="J354" s="59"/>
      <c r="K354" s="58"/>
    </row>
    <row r="355" spans="1:11" ht="12.6" x14ac:dyDescent="0.25">
      <c r="A355" s="57"/>
      <c r="B355" s="59"/>
      <c r="C355" s="59"/>
      <c r="D355" s="58"/>
      <c r="E355" s="58"/>
      <c r="F355" s="59"/>
      <c r="G355" s="59"/>
      <c r="H355" s="58"/>
      <c r="I355" s="58"/>
      <c r="J355" s="59"/>
      <c r="K355" s="58"/>
    </row>
    <row r="356" spans="1:11" ht="12.6" x14ac:dyDescent="0.25">
      <c r="A356" s="57"/>
      <c r="B356" s="59"/>
      <c r="C356" s="59"/>
      <c r="D356" s="58"/>
      <c r="E356" s="58"/>
      <c r="F356" s="59"/>
      <c r="G356" s="59"/>
      <c r="H356" s="58"/>
      <c r="I356" s="58"/>
      <c r="J356" s="59"/>
      <c r="K356" s="58"/>
    </row>
    <row r="357" spans="1:11" ht="12.6" x14ac:dyDescent="0.25">
      <c r="A357" s="57"/>
      <c r="B357" s="59"/>
      <c r="C357" s="59"/>
      <c r="D357" s="58"/>
      <c r="E357" s="58"/>
      <c r="F357" s="59"/>
      <c r="G357" s="59"/>
      <c r="H357" s="58"/>
      <c r="I357" s="58"/>
      <c r="J357" s="59"/>
      <c r="K357" s="58"/>
    </row>
    <row r="358" spans="1:11" ht="12.6" x14ac:dyDescent="0.25">
      <c r="A358" s="57"/>
      <c r="B358" s="59"/>
      <c r="C358" s="59"/>
      <c r="D358" s="58"/>
      <c r="E358" s="58"/>
      <c r="F358" s="59"/>
      <c r="G358" s="59"/>
      <c r="H358" s="58"/>
      <c r="I358" s="58"/>
      <c r="J358" s="59"/>
      <c r="K358" s="58"/>
    </row>
    <row r="359" spans="1:11" ht="12.6" x14ac:dyDescent="0.25">
      <c r="A359" s="57"/>
      <c r="B359" s="59"/>
      <c r="C359" s="59"/>
      <c r="D359" s="58"/>
      <c r="E359" s="58"/>
      <c r="F359" s="59"/>
      <c r="G359" s="59"/>
      <c r="H359" s="58"/>
      <c r="I359" s="58"/>
      <c r="J359" s="59"/>
      <c r="K359" s="58"/>
    </row>
    <row r="360" spans="1:11" ht="12.6" x14ac:dyDescent="0.25">
      <c r="A360" s="57"/>
      <c r="B360" s="59"/>
      <c r="C360" s="59"/>
      <c r="D360" s="58"/>
      <c r="E360" s="58"/>
      <c r="F360" s="59"/>
      <c r="G360" s="59"/>
      <c r="H360" s="58"/>
      <c r="I360" s="58"/>
      <c r="J360" s="59"/>
      <c r="K360" s="58"/>
    </row>
    <row r="361" spans="1:11" ht="12.6" x14ac:dyDescent="0.25">
      <c r="A361" s="57"/>
      <c r="B361" s="59"/>
      <c r="C361" s="59"/>
      <c r="D361" s="58"/>
      <c r="E361" s="58"/>
      <c r="F361" s="59"/>
      <c r="G361" s="59"/>
      <c r="H361" s="58"/>
      <c r="I361" s="58"/>
      <c r="J361" s="59"/>
      <c r="K361" s="58"/>
    </row>
    <row r="362" spans="1:11" ht="12.6" x14ac:dyDescent="0.25">
      <c r="A362" s="57"/>
      <c r="B362" s="59"/>
      <c r="C362" s="59"/>
      <c r="D362" s="58"/>
      <c r="E362" s="58"/>
      <c r="F362" s="59"/>
      <c r="G362" s="59"/>
      <c r="H362" s="58"/>
      <c r="I362" s="58"/>
      <c r="J362" s="59"/>
      <c r="K362" s="58"/>
    </row>
    <row r="363" spans="1:11" ht="12.6" x14ac:dyDescent="0.25">
      <c r="A363" s="57"/>
      <c r="B363" s="59"/>
      <c r="C363" s="59"/>
      <c r="D363" s="58"/>
      <c r="E363" s="58"/>
      <c r="F363" s="59"/>
      <c r="G363" s="59"/>
      <c r="H363" s="58"/>
      <c r="I363" s="58"/>
      <c r="J363" s="59"/>
      <c r="K363" s="58"/>
    </row>
    <row r="364" spans="1:11" ht="12.6" x14ac:dyDescent="0.25">
      <c r="A364" s="57"/>
      <c r="B364" s="59"/>
      <c r="C364" s="59"/>
      <c r="D364" s="58"/>
      <c r="E364" s="58"/>
      <c r="F364" s="59"/>
      <c r="G364" s="59"/>
      <c r="H364" s="58"/>
      <c r="I364" s="58"/>
      <c r="J364" s="59"/>
      <c r="K364" s="58"/>
    </row>
    <row r="365" spans="1:11" ht="12.6" x14ac:dyDescent="0.25">
      <c r="A365" s="57"/>
      <c r="B365" s="59"/>
      <c r="C365" s="59"/>
      <c r="D365" s="58"/>
      <c r="E365" s="58"/>
      <c r="F365" s="59"/>
      <c r="G365" s="59"/>
      <c r="H365" s="58"/>
      <c r="I365" s="58"/>
      <c r="J365" s="59"/>
      <c r="K365" s="58"/>
    </row>
    <row r="366" spans="1:11" ht="12.6" x14ac:dyDescent="0.25">
      <c r="A366" s="57"/>
      <c r="B366" s="59"/>
      <c r="C366" s="59"/>
      <c r="D366" s="58"/>
      <c r="E366" s="58"/>
      <c r="F366" s="59"/>
      <c r="G366" s="59"/>
      <c r="H366" s="58"/>
      <c r="I366" s="58"/>
      <c r="J366" s="59"/>
      <c r="K366" s="58"/>
    </row>
    <row r="367" spans="1:11" ht="12.6" x14ac:dyDescent="0.25">
      <c r="A367" s="57"/>
      <c r="B367" s="59"/>
      <c r="C367" s="59"/>
      <c r="D367" s="58"/>
      <c r="E367" s="58"/>
      <c r="F367" s="59"/>
      <c r="G367" s="59"/>
      <c r="H367" s="58"/>
      <c r="I367" s="58"/>
      <c r="J367" s="59"/>
      <c r="K367" s="58"/>
    </row>
    <row r="368" spans="1:11" ht="15" customHeight="1" x14ac:dyDescent="0.25">
      <c r="A368" s="57"/>
      <c r="B368" s="59"/>
      <c r="C368" s="59"/>
      <c r="D368" s="58"/>
      <c r="E368" s="58"/>
      <c r="F368" s="59"/>
      <c r="G368" s="59"/>
      <c r="H368" s="58"/>
      <c r="I368" s="58"/>
      <c r="J368" s="59"/>
      <c r="K368" s="58"/>
    </row>
    <row r="369" spans="1:11" ht="12.6" x14ac:dyDescent="0.25">
      <c r="A369" s="57"/>
      <c r="B369" s="59"/>
      <c r="C369" s="59"/>
      <c r="D369" s="58"/>
      <c r="E369" s="58"/>
      <c r="F369" s="59"/>
      <c r="G369" s="59"/>
      <c r="H369" s="58"/>
      <c r="I369" s="58"/>
      <c r="J369" s="59"/>
      <c r="K369" s="58"/>
    </row>
    <row r="370" spans="1:11" ht="12.6" x14ac:dyDescent="0.25">
      <c r="A370" s="57"/>
      <c r="B370" s="59"/>
      <c r="C370" s="59"/>
      <c r="D370" s="58"/>
      <c r="E370" s="58"/>
      <c r="F370" s="59"/>
      <c r="G370" s="59"/>
      <c r="H370" s="58"/>
      <c r="I370" s="58"/>
      <c r="J370" s="59"/>
      <c r="K370" s="58"/>
    </row>
    <row r="371" spans="1:11" ht="12.6" x14ac:dyDescent="0.25">
      <c r="A371" s="57"/>
      <c r="B371" s="59"/>
      <c r="C371" s="59"/>
      <c r="D371" s="58"/>
      <c r="E371" s="58"/>
      <c r="F371" s="59"/>
      <c r="G371" s="59"/>
      <c r="H371" s="58"/>
      <c r="I371" s="58"/>
      <c r="J371" s="59"/>
      <c r="K371" s="58"/>
    </row>
    <row r="372" spans="1:11" ht="12.6" x14ac:dyDescent="0.25">
      <c r="A372" s="57"/>
      <c r="B372" s="59"/>
      <c r="C372" s="59"/>
      <c r="D372" s="58"/>
      <c r="E372" s="58"/>
      <c r="F372" s="59"/>
      <c r="G372" s="59"/>
      <c r="H372" s="58"/>
      <c r="I372" s="58"/>
      <c r="J372" s="59"/>
      <c r="K372" s="58"/>
    </row>
    <row r="373" spans="1:11" ht="12.6" x14ac:dyDescent="0.25">
      <c r="A373" s="57"/>
      <c r="B373" s="59"/>
      <c r="C373" s="59"/>
      <c r="D373" s="58"/>
      <c r="E373" s="58"/>
      <c r="F373" s="59"/>
      <c r="G373" s="59"/>
      <c r="H373" s="58"/>
      <c r="I373" s="58"/>
      <c r="J373" s="59"/>
      <c r="K373" s="58"/>
    </row>
    <row r="374" spans="1:11" ht="12.6" x14ac:dyDescent="0.25">
      <c r="A374" s="57"/>
      <c r="B374" s="59"/>
      <c r="C374" s="59"/>
      <c r="D374" s="58"/>
      <c r="E374" s="58"/>
      <c r="F374" s="59"/>
      <c r="G374" s="59"/>
      <c r="H374" s="58"/>
      <c r="I374" s="58"/>
      <c r="J374" s="59"/>
      <c r="K374" s="58"/>
    </row>
    <row r="375" spans="1:11" ht="12.6" x14ac:dyDescent="0.25">
      <c r="A375" s="57"/>
      <c r="B375" s="59"/>
      <c r="C375" s="59"/>
      <c r="D375" s="58"/>
      <c r="E375" s="58"/>
      <c r="F375" s="59"/>
      <c r="G375" s="59"/>
      <c r="H375" s="58"/>
      <c r="I375" s="58"/>
      <c r="J375" s="59"/>
      <c r="K375" s="58"/>
    </row>
    <row r="376" spans="1:11" ht="12.6" x14ac:dyDescent="0.25">
      <c r="A376" s="57"/>
      <c r="B376" s="59"/>
      <c r="C376" s="59"/>
      <c r="D376" s="58"/>
      <c r="E376" s="58"/>
      <c r="F376" s="59"/>
      <c r="G376" s="59"/>
      <c r="H376" s="58"/>
      <c r="I376" s="58"/>
      <c r="J376" s="59"/>
      <c r="K376" s="58"/>
    </row>
    <row r="377" spans="1:11" ht="12.6" x14ac:dyDescent="0.25">
      <c r="A377" s="57"/>
      <c r="B377" s="59"/>
      <c r="C377" s="59"/>
      <c r="D377" s="58"/>
      <c r="E377" s="58"/>
      <c r="F377" s="59"/>
      <c r="G377" s="59"/>
      <c r="H377" s="58"/>
      <c r="I377" s="58"/>
      <c r="J377" s="59"/>
      <c r="K377" s="58"/>
    </row>
    <row r="378" spans="1:11" ht="12.6" x14ac:dyDescent="0.25">
      <c r="A378" s="57"/>
      <c r="B378" s="59"/>
      <c r="C378" s="59"/>
      <c r="D378" s="58"/>
      <c r="E378" s="58"/>
      <c r="F378" s="59"/>
      <c r="G378" s="59"/>
      <c r="H378" s="58"/>
      <c r="I378" s="58"/>
      <c r="J378" s="59"/>
      <c r="K378" s="58"/>
    </row>
    <row r="379" spans="1:11" ht="12.6" x14ac:dyDescent="0.25">
      <c r="A379" s="57"/>
      <c r="B379" s="59"/>
      <c r="C379" s="59"/>
      <c r="D379" s="58"/>
      <c r="E379" s="58"/>
      <c r="F379" s="59"/>
      <c r="G379" s="59"/>
      <c r="H379" s="58"/>
      <c r="I379" s="58"/>
      <c r="J379" s="59"/>
      <c r="K379" s="58"/>
    </row>
    <row r="380" spans="1:11" ht="12.6" x14ac:dyDescent="0.25">
      <c r="A380" s="57"/>
      <c r="B380" s="59"/>
      <c r="C380" s="59"/>
      <c r="D380" s="58"/>
      <c r="E380" s="58"/>
      <c r="F380" s="59"/>
      <c r="G380" s="59"/>
      <c r="H380" s="58"/>
      <c r="I380" s="58"/>
      <c r="J380" s="59"/>
      <c r="K380" s="58"/>
    </row>
    <row r="381" spans="1:11" ht="12.6" x14ac:dyDescent="0.25">
      <c r="A381" s="57"/>
      <c r="B381" s="59"/>
      <c r="C381" s="59"/>
      <c r="D381" s="58"/>
      <c r="E381" s="58"/>
      <c r="F381" s="59"/>
      <c r="G381" s="59"/>
      <c r="H381" s="58"/>
      <c r="I381" s="58"/>
      <c r="J381" s="59"/>
      <c r="K381" s="58"/>
    </row>
    <row r="382" spans="1:11" ht="12.6" x14ac:dyDescent="0.25">
      <c r="A382" s="57"/>
      <c r="B382" s="59"/>
      <c r="C382" s="59"/>
      <c r="D382" s="58"/>
      <c r="E382" s="58"/>
      <c r="F382" s="59"/>
      <c r="G382" s="59"/>
      <c r="H382" s="58"/>
      <c r="I382" s="58"/>
      <c r="J382" s="59"/>
      <c r="K382" s="58"/>
    </row>
    <row r="383" spans="1:11" ht="12.6" x14ac:dyDescent="0.25">
      <c r="A383" s="57"/>
      <c r="B383" s="59"/>
      <c r="C383" s="59"/>
      <c r="D383" s="58"/>
      <c r="E383" s="58"/>
      <c r="F383" s="59"/>
      <c r="G383" s="59"/>
      <c r="H383" s="58"/>
      <c r="I383" s="58"/>
      <c r="J383" s="59"/>
      <c r="K383" s="58"/>
    </row>
    <row r="384" spans="1:11" ht="12.6" x14ac:dyDescent="0.25">
      <c r="A384" s="57"/>
      <c r="B384" s="59"/>
      <c r="C384" s="59"/>
      <c r="D384" s="58"/>
      <c r="E384" s="58"/>
      <c r="F384" s="59"/>
      <c r="G384" s="59"/>
      <c r="H384" s="58"/>
      <c r="I384" s="58"/>
      <c r="J384" s="59"/>
      <c r="K384" s="58"/>
    </row>
    <row r="385" spans="1:11" ht="12.6" x14ac:dyDescent="0.25">
      <c r="A385" s="57"/>
      <c r="B385" s="59"/>
      <c r="C385" s="59"/>
      <c r="D385" s="58"/>
      <c r="E385" s="58"/>
      <c r="F385" s="59"/>
      <c r="G385" s="59"/>
      <c r="H385" s="58"/>
      <c r="I385" s="58"/>
      <c r="J385" s="59"/>
      <c r="K385" s="58"/>
    </row>
    <row r="386" spans="1:11" ht="12.6" x14ac:dyDescent="0.25">
      <c r="A386" s="57"/>
      <c r="B386" s="59"/>
      <c r="C386" s="59"/>
      <c r="D386" s="58"/>
      <c r="E386" s="58"/>
      <c r="F386" s="59"/>
      <c r="G386" s="59"/>
      <c r="H386" s="58"/>
      <c r="I386" s="58"/>
      <c r="J386" s="59"/>
      <c r="K386" s="58"/>
    </row>
    <row r="387" spans="1:11" ht="12.6" x14ac:dyDescent="0.25">
      <c r="A387" s="57"/>
      <c r="B387" s="59"/>
      <c r="C387" s="59"/>
      <c r="D387" s="58"/>
      <c r="E387" s="58"/>
      <c r="F387" s="59"/>
      <c r="G387" s="59"/>
      <c r="H387" s="58"/>
      <c r="I387" s="58"/>
      <c r="J387" s="59"/>
      <c r="K387" s="58"/>
    </row>
    <row r="388" spans="1:11" ht="12.6" x14ac:dyDescent="0.25">
      <c r="A388" s="57"/>
      <c r="B388" s="59"/>
      <c r="C388" s="59"/>
      <c r="D388" s="58"/>
      <c r="E388" s="58"/>
      <c r="F388" s="59"/>
      <c r="G388" s="59"/>
      <c r="H388" s="58"/>
      <c r="I388" s="58"/>
      <c r="J388" s="59"/>
      <c r="K388" s="58"/>
    </row>
    <row r="389" spans="1:11" ht="12.6" x14ac:dyDescent="0.25">
      <c r="A389" s="57"/>
      <c r="B389" s="59"/>
      <c r="C389" s="59"/>
      <c r="D389" s="58"/>
      <c r="E389" s="58"/>
      <c r="F389" s="59"/>
      <c r="G389" s="59"/>
      <c r="H389" s="58"/>
      <c r="I389" s="58"/>
      <c r="J389" s="59"/>
      <c r="K389" s="58"/>
    </row>
    <row r="390" spans="1:11" ht="12.6" x14ac:dyDescent="0.25">
      <c r="A390" s="57"/>
      <c r="B390" s="59"/>
      <c r="C390" s="59"/>
      <c r="D390" s="58"/>
      <c r="E390" s="58"/>
      <c r="F390" s="59"/>
      <c r="G390" s="59"/>
      <c r="H390" s="58"/>
      <c r="I390" s="58"/>
      <c r="J390" s="59"/>
      <c r="K390" s="58"/>
    </row>
    <row r="391" spans="1:11" ht="12.6" x14ac:dyDescent="0.25">
      <c r="A391" s="57"/>
      <c r="B391" s="59"/>
      <c r="C391" s="59"/>
      <c r="D391" s="58"/>
      <c r="E391" s="58"/>
      <c r="F391" s="59"/>
      <c r="G391" s="59"/>
      <c r="H391" s="58"/>
      <c r="I391" s="58"/>
      <c r="J391" s="59"/>
      <c r="K391" s="58"/>
    </row>
    <row r="392" spans="1:11" ht="12.6" x14ac:dyDescent="0.25">
      <c r="A392" s="57"/>
      <c r="B392" s="59"/>
      <c r="C392" s="59"/>
      <c r="D392" s="58"/>
      <c r="E392" s="58"/>
      <c r="F392" s="59"/>
      <c r="G392" s="59"/>
      <c r="H392" s="58"/>
      <c r="I392" s="58"/>
      <c r="J392" s="59"/>
      <c r="K392" s="58"/>
    </row>
    <row r="393" spans="1:11" ht="12.6" x14ac:dyDescent="0.25">
      <c r="A393" s="57"/>
      <c r="B393" s="59"/>
      <c r="C393" s="59"/>
      <c r="D393" s="58"/>
      <c r="E393" s="58"/>
      <c r="F393" s="59"/>
      <c r="G393" s="59"/>
      <c r="H393" s="58"/>
      <c r="I393" s="58"/>
      <c r="J393" s="59"/>
      <c r="K393" s="58"/>
    </row>
    <row r="394" spans="1:11" ht="12.6" x14ac:dyDescent="0.25">
      <c r="A394" s="57"/>
      <c r="B394" s="59"/>
      <c r="C394" s="59"/>
      <c r="D394" s="58"/>
      <c r="E394" s="58"/>
      <c r="F394" s="59"/>
      <c r="G394" s="59"/>
      <c r="H394" s="58"/>
      <c r="I394" s="58"/>
      <c r="J394" s="59"/>
      <c r="K394" s="58"/>
    </row>
    <row r="395" spans="1:11" ht="12.6" x14ac:dyDescent="0.25">
      <c r="A395" s="57"/>
      <c r="B395" s="59"/>
      <c r="C395" s="59"/>
      <c r="D395" s="58"/>
      <c r="E395" s="58"/>
      <c r="F395" s="59"/>
      <c r="G395" s="59"/>
      <c r="H395" s="58"/>
      <c r="I395" s="58"/>
      <c r="J395" s="59"/>
      <c r="K395" s="58"/>
    </row>
    <row r="396" spans="1:11" ht="12.6" x14ac:dyDescent="0.25">
      <c r="A396" s="57"/>
      <c r="B396" s="59"/>
      <c r="C396" s="59"/>
      <c r="D396" s="58"/>
      <c r="E396" s="58"/>
      <c r="F396" s="59"/>
      <c r="G396" s="59"/>
      <c r="H396" s="58"/>
      <c r="I396" s="58"/>
      <c r="J396" s="59"/>
      <c r="K396" s="58"/>
    </row>
    <row r="397" spans="1:11" ht="12.6" x14ac:dyDescent="0.25">
      <c r="A397" s="57"/>
      <c r="B397" s="59"/>
      <c r="C397" s="59"/>
      <c r="D397" s="58"/>
      <c r="E397" s="58"/>
      <c r="F397" s="59"/>
      <c r="G397" s="59"/>
      <c r="H397" s="58"/>
      <c r="I397" s="58"/>
      <c r="J397" s="59"/>
      <c r="K397" s="58"/>
    </row>
    <row r="398" spans="1:11" ht="12.6" x14ac:dyDescent="0.25">
      <c r="A398" s="57"/>
      <c r="B398" s="59"/>
      <c r="C398" s="59"/>
      <c r="D398" s="58"/>
      <c r="E398" s="58"/>
      <c r="F398" s="59"/>
      <c r="G398" s="59"/>
      <c r="H398" s="58"/>
      <c r="I398" s="58"/>
      <c r="J398" s="59"/>
      <c r="K398" s="58"/>
    </row>
    <row r="399" spans="1:11" ht="12.6" x14ac:dyDescent="0.25">
      <c r="A399" s="57"/>
      <c r="B399" s="59"/>
      <c r="C399" s="59"/>
      <c r="D399" s="58"/>
      <c r="E399" s="58"/>
      <c r="F399" s="59"/>
      <c r="G399" s="59"/>
      <c r="H399" s="58"/>
      <c r="I399" s="58"/>
      <c r="J399" s="59"/>
      <c r="K399" s="58"/>
    </row>
    <row r="400" spans="1:11" ht="15" customHeight="1" x14ac:dyDescent="0.25">
      <c r="A400" s="57"/>
      <c r="B400" s="59"/>
      <c r="C400" s="59"/>
      <c r="D400" s="58"/>
      <c r="E400" s="58"/>
      <c r="F400" s="59"/>
      <c r="G400" s="59"/>
      <c r="H400" s="58"/>
      <c r="I400" s="58"/>
      <c r="J400" s="59"/>
      <c r="K400" s="58"/>
    </row>
    <row r="401" spans="1:11" ht="12.6" x14ac:dyDescent="0.25">
      <c r="A401" s="57"/>
      <c r="B401" s="59"/>
      <c r="C401" s="59"/>
      <c r="D401" s="58"/>
      <c r="E401" s="58"/>
      <c r="F401" s="59"/>
      <c r="G401" s="59"/>
      <c r="H401" s="58"/>
      <c r="I401" s="58"/>
      <c r="J401" s="59"/>
      <c r="K401" s="58"/>
    </row>
    <row r="402" spans="1:11" ht="12.6" x14ac:dyDescent="0.25">
      <c r="A402" s="57"/>
      <c r="B402" s="59"/>
      <c r="C402" s="59"/>
      <c r="D402" s="58"/>
      <c r="E402" s="58"/>
      <c r="F402" s="59"/>
      <c r="G402" s="59"/>
      <c r="H402" s="58"/>
      <c r="I402" s="58"/>
      <c r="J402" s="59"/>
      <c r="K402" s="58"/>
    </row>
    <row r="403" spans="1:11" ht="12.6" x14ac:dyDescent="0.25">
      <c r="A403" s="57"/>
      <c r="B403" s="59"/>
      <c r="C403" s="59"/>
      <c r="D403" s="58"/>
      <c r="E403" s="58"/>
      <c r="F403" s="59"/>
      <c r="G403" s="59"/>
      <c r="H403" s="58"/>
      <c r="I403" s="58"/>
      <c r="J403" s="59"/>
      <c r="K403" s="58"/>
    </row>
    <row r="404" spans="1:11" ht="12.6" x14ac:dyDescent="0.25">
      <c r="A404" s="57"/>
      <c r="B404" s="59"/>
      <c r="C404" s="59"/>
      <c r="D404" s="58"/>
      <c r="E404" s="58"/>
      <c r="F404" s="59"/>
      <c r="G404" s="59"/>
      <c r="H404" s="58"/>
      <c r="I404" s="58"/>
      <c r="J404" s="59"/>
      <c r="K404" s="58"/>
    </row>
    <row r="405" spans="1:11" ht="12.6" x14ac:dyDescent="0.25">
      <c r="A405" s="57"/>
      <c r="B405" s="59"/>
      <c r="C405" s="59"/>
      <c r="D405" s="58"/>
      <c r="E405" s="58"/>
      <c r="F405" s="59"/>
      <c r="G405" s="59"/>
      <c r="H405" s="58"/>
      <c r="I405" s="58"/>
      <c r="J405" s="59"/>
      <c r="K405" s="58"/>
    </row>
    <row r="406" spans="1:11" ht="12.6" x14ac:dyDescent="0.25">
      <c r="A406" s="57"/>
      <c r="B406" s="59"/>
      <c r="C406" s="59"/>
      <c r="D406" s="58"/>
      <c r="E406" s="58"/>
      <c r="F406" s="59"/>
      <c r="G406" s="59"/>
      <c r="H406" s="58"/>
      <c r="I406" s="58"/>
      <c r="J406" s="59"/>
      <c r="K406" s="58"/>
    </row>
    <row r="407" spans="1:11" ht="12.6" x14ac:dyDescent="0.25">
      <c r="A407" s="57"/>
      <c r="B407" s="59"/>
      <c r="C407" s="59"/>
      <c r="D407" s="58"/>
      <c r="E407" s="58"/>
      <c r="F407" s="59"/>
      <c r="G407" s="59"/>
      <c r="H407" s="58"/>
      <c r="I407" s="58"/>
      <c r="J407" s="59"/>
      <c r="K407" s="58"/>
    </row>
    <row r="408" spans="1:11" ht="12.6" x14ac:dyDescent="0.25">
      <c r="A408" s="57"/>
      <c r="B408" s="59"/>
      <c r="C408" s="59"/>
      <c r="D408" s="58"/>
      <c r="E408" s="58"/>
      <c r="F408" s="59"/>
      <c r="G408" s="59"/>
      <c r="H408" s="58"/>
      <c r="I408" s="58"/>
      <c r="J408" s="59"/>
      <c r="K408" s="58"/>
    </row>
    <row r="409" spans="1:11" ht="12.6" x14ac:dyDescent="0.25">
      <c r="A409" s="57"/>
      <c r="B409" s="59"/>
      <c r="C409" s="59"/>
      <c r="D409" s="58"/>
      <c r="E409" s="58"/>
      <c r="F409" s="59"/>
      <c r="G409" s="59"/>
      <c r="H409" s="58"/>
      <c r="I409" s="58"/>
      <c r="J409" s="59"/>
      <c r="K409" s="58"/>
    </row>
    <row r="410" spans="1:11" ht="12.6" x14ac:dyDescent="0.25">
      <c r="A410" s="57"/>
      <c r="B410" s="59"/>
      <c r="C410" s="59"/>
      <c r="D410" s="58"/>
      <c r="E410" s="58"/>
      <c r="F410" s="59"/>
      <c r="G410" s="59"/>
      <c r="H410" s="58"/>
      <c r="I410" s="58"/>
      <c r="J410" s="59"/>
      <c r="K410" s="58"/>
    </row>
    <row r="411" spans="1:11" ht="12.6" x14ac:dyDescent="0.25">
      <c r="A411" s="57"/>
      <c r="B411" s="59"/>
      <c r="C411" s="59"/>
      <c r="D411" s="58"/>
      <c r="E411" s="58"/>
      <c r="F411" s="59"/>
      <c r="G411" s="59"/>
      <c r="H411" s="58"/>
      <c r="I411" s="58"/>
      <c r="J411" s="59"/>
      <c r="K411" s="58"/>
    </row>
    <row r="412" spans="1:11" ht="12.6" x14ac:dyDescent="0.25">
      <c r="A412" s="57"/>
      <c r="B412" s="59"/>
      <c r="C412" s="59"/>
      <c r="D412" s="58"/>
      <c r="E412" s="58"/>
      <c r="F412" s="59"/>
      <c r="G412" s="59"/>
      <c r="H412" s="58"/>
      <c r="I412" s="58"/>
      <c r="J412" s="59"/>
      <c r="K412" s="58"/>
    </row>
    <row r="413" spans="1:11" ht="12.6" x14ac:dyDescent="0.25">
      <c r="A413" s="57"/>
      <c r="B413" s="59"/>
      <c r="C413" s="59"/>
      <c r="D413" s="58"/>
      <c r="E413" s="58"/>
      <c r="F413" s="59"/>
      <c r="G413" s="59"/>
      <c r="H413" s="58"/>
      <c r="I413" s="58"/>
      <c r="J413" s="59"/>
      <c r="K413" s="58"/>
    </row>
    <row r="414" spans="1:11" ht="12.6" x14ac:dyDescent="0.25">
      <c r="A414" s="57"/>
      <c r="B414" s="59"/>
      <c r="C414" s="59"/>
      <c r="D414" s="58"/>
      <c r="E414" s="58"/>
      <c r="F414" s="59"/>
      <c r="G414" s="59"/>
      <c r="H414" s="58"/>
      <c r="I414" s="58"/>
      <c r="J414" s="59"/>
      <c r="K414" s="58"/>
    </row>
    <row r="415" spans="1:11" ht="12.6" x14ac:dyDescent="0.25">
      <c r="A415" s="57"/>
      <c r="B415" s="59"/>
      <c r="C415" s="59"/>
      <c r="D415" s="58"/>
      <c r="E415" s="58"/>
      <c r="F415" s="59"/>
      <c r="G415" s="59"/>
      <c r="H415" s="58"/>
      <c r="I415" s="58"/>
      <c r="J415" s="59"/>
      <c r="K415" s="58"/>
    </row>
    <row r="416" spans="1:11" ht="12.6" x14ac:dyDescent="0.25">
      <c r="A416" s="57"/>
      <c r="B416" s="59"/>
      <c r="C416" s="59"/>
      <c r="D416" s="58"/>
      <c r="E416" s="58"/>
      <c r="F416" s="59"/>
      <c r="G416" s="59"/>
      <c r="H416" s="58"/>
      <c r="I416" s="58"/>
      <c r="J416" s="59"/>
      <c r="K416" s="58"/>
    </row>
    <row r="417" spans="1:11" ht="12.6" x14ac:dyDescent="0.25">
      <c r="A417" s="57"/>
      <c r="B417" s="59"/>
      <c r="C417" s="59"/>
      <c r="D417" s="58"/>
      <c r="E417" s="58"/>
      <c r="F417" s="59"/>
      <c r="G417" s="59"/>
      <c r="H417" s="58"/>
      <c r="I417" s="58"/>
      <c r="J417" s="59"/>
      <c r="K417" s="58"/>
    </row>
    <row r="418" spans="1:11" ht="12.6" x14ac:dyDescent="0.25">
      <c r="A418" s="57"/>
      <c r="B418" s="59"/>
      <c r="C418" s="59"/>
      <c r="D418" s="58"/>
      <c r="E418" s="58"/>
      <c r="F418" s="59"/>
      <c r="G418" s="59"/>
      <c r="H418" s="58"/>
      <c r="I418" s="58"/>
      <c r="J418" s="59"/>
      <c r="K418" s="58"/>
    </row>
    <row r="419" spans="1:11" ht="12.6" x14ac:dyDescent="0.25">
      <c r="A419" s="57"/>
      <c r="B419" s="59"/>
      <c r="C419" s="59"/>
      <c r="D419" s="58"/>
      <c r="E419" s="58"/>
      <c r="F419" s="59"/>
      <c r="G419" s="59"/>
      <c r="H419" s="58"/>
      <c r="I419" s="58"/>
      <c r="J419" s="59"/>
      <c r="K419" s="58"/>
    </row>
    <row r="420" spans="1:11" ht="12.6" x14ac:dyDescent="0.25">
      <c r="A420" s="57"/>
      <c r="B420" s="59"/>
      <c r="C420" s="59"/>
      <c r="D420" s="58"/>
      <c r="E420" s="58"/>
      <c r="F420" s="59"/>
      <c r="G420" s="59"/>
      <c r="H420" s="58"/>
      <c r="I420" s="58"/>
      <c r="J420" s="59"/>
      <c r="K420" s="58"/>
    </row>
    <row r="421" spans="1:11" ht="12.6" x14ac:dyDescent="0.25">
      <c r="A421" s="57"/>
      <c r="B421" s="59"/>
      <c r="C421" s="59"/>
      <c r="D421" s="58"/>
      <c r="E421" s="58"/>
      <c r="F421" s="59"/>
      <c r="G421" s="59"/>
      <c r="H421" s="58"/>
      <c r="I421" s="58"/>
      <c r="J421" s="59"/>
      <c r="K421" s="58"/>
    </row>
    <row r="422" spans="1:11" ht="12.6" x14ac:dyDescent="0.25">
      <c r="A422" s="57"/>
      <c r="B422" s="59"/>
      <c r="C422" s="59"/>
      <c r="D422" s="58"/>
      <c r="E422" s="58"/>
      <c r="F422" s="59"/>
      <c r="G422" s="59"/>
      <c r="H422" s="58"/>
      <c r="I422" s="58"/>
      <c r="J422" s="59"/>
      <c r="K422" s="58"/>
    </row>
    <row r="423" spans="1:11" ht="12.6" x14ac:dyDescent="0.25">
      <c r="A423" s="57"/>
      <c r="B423" s="59"/>
      <c r="C423" s="59"/>
      <c r="D423" s="58"/>
      <c r="E423" s="58"/>
      <c r="F423" s="59"/>
      <c r="G423" s="59"/>
      <c r="H423" s="58"/>
      <c r="I423" s="58"/>
      <c r="J423" s="59"/>
      <c r="K423" s="58"/>
    </row>
    <row r="424" spans="1:11" ht="12.6" x14ac:dyDescent="0.25">
      <c r="A424" s="57"/>
      <c r="B424" s="59"/>
      <c r="C424" s="59"/>
      <c r="D424" s="58"/>
      <c r="E424" s="58"/>
      <c r="F424" s="59"/>
      <c r="G424" s="59"/>
      <c r="H424" s="58"/>
      <c r="I424" s="58"/>
      <c r="J424" s="59"/>
      <c r="K424" s="58"/>
    </row>
    <row r="425" spans="1:11" ht="12.6" x14ac:dyDescent="0.25">
      <c r="A425" s="57"/>
      <c r="B425" s="59"/>
      <c r="C425" s="59"/>
      <c r="D425" s="58"/>
      <c r="E425" s="58"/>
      <c r="F425" s="59"/>
      <c r="G425" s="59"/>
      <c r="H425" s="58"/>
      <c r="I425" s="58"/>
      <c r="J425" s="59"/>
      <c r="K425" s="58"/>
    </row>
    <row r="426" spans="1:11" ht="12.6" x14ac:dyDescent="0.25">
      <c r="A426" s="57"/>
      <c r="B426" s="59"/>
      <c r="C426" s="59"/>
      <c r="D426" s="58"/>
      <c r="E426" s="58"/>
      <c r="F426" s="59"/>
      <c r="G426" s="59"/>
      <c r="H426" s="58"/>
      <c r="I426" s="58"/>
      <c r="J426" s="59"/>
      <c r="K426" s="58"/>
    </row>
    <row r="427" spans="1:11" ht="12.6" x14ac:dyDescent="0.25">
      <c r="A427" s="57"/>
      <c r="B427" s="59"/>
      <c r="C427" s="59"/>
      <c r="D427" s="58"/>
      <c r="E427" s="58"/>
      <c r="F427" s="59"/>
      <c r="G427" s="59"/>
      <c r="H427" s="58"/>
      <c r="I427" s="58"/>
      <c r="J427" s="59"/>
      <c r="K427" s="58"/>
    </row>
    <row r="428" spans="1:11" ht="12.6" x14ac:dyDescent="0.25">
      <c r="A428" s="57"/>
      <c r="B428" s="59"/>
      <c r="C428" s="59"/>
      <c r="D428" s="58"/>
      <c r="E428" s="58"/>
      <c r="F428" s="59"/>
      <c r="G428" s="59"/>
      <c r="H428" s="58"/>
      <c r="I428" s="58"/>
      <c r="J428" s="59"/>
      <c r="K428" s="58"/>
    </row>
    <row r="429" spans="1:11" ht="12.6" x14ac:dyDescent="0.25">
      <c r="A429" s="57"/>
      <c r="B429" s="59"/>
      <c r="C429" s="59"/>
      <c r="D429" s="58"/>
      <c r="E429" s="58"/>
      <c r="F429" s="59"/>
      <c r="G429" s="59"/>
      <c r="H429" s="58"/>
      <c r="I429" s="58"/>
      <c r="J429" s="59"/>
      <c r="K429" s="58"/>
    </row>
    <row r="430" spans="1:11" ht="12.6" x14ac:dyDescent="0.25">
      <c r="A430" s="57"/>
      <c r="B430" s="59"/>
      <c r="C430" s="59"/>
      <c r="D430" s="58"/>
      <c r="E430" s="58"/>
      <c r="F430" s="59"/>
      <c r="G430" s="59"/>
      <c r="H430" s="58"/>
      <c r="I430" s="58"/>
      <c r="J430" s="59"/>
      <c r="K430" s="58"/>
    </row>
    <row r="431" spans="1:11" ht="12.6" x14ac:dyDescent="0.25">
      <c r="A431" s="57"/>
      <c r="B431" s="59"/>
      <c r="C431" s="59"/>
      <c r="D431" s="58"/>
      <c r="E431" s="58"/>
      <c r="F431" s="59"/>
      <c r="G431" s="59"/>
      <c r="H431" s="58"/>
      <c r="I431" s="58"/>
      <c r="J431" s="59"/>
      <c r="K431" s="58"/>
    </row>
    <row r="432" spans="1:11" ht="12.6" x14ac:dyDescent="0.25">
      <c r="A432" s="57"/>
      <c r="B432" s="59"/>
      <c r="C432" s="59"/>
      <c r="D432" s="58"/>
      <c r="E432" s="58"/>
      <c r="F432" s="59"/>
      <c r="G432" s="59"/>
      <c r="H432" s="58"/>
      <c r="I432" s="58"/>
      <c r="J432" s="59"/>
      <c r="K432" s="58"/>
    </row>
    <row r="433" spans="1:11" ht="12.6" x14ac:dyDescent="0.25">
      <c r="A433" s="57"/>
      <c r="B433" s="59"/>
      <c r="C433" s="59"/>
      <c r="D433" s="58"/>
      <c r="E433" s="58"/>
      <c r="F433" s="59"/>
      <c r="G433" s="59"/>
      <c r="H433" s="58"/>
      <c r="I433" s="58"/>
      <c r="J433" s="59"/>
      <c r="K433" s="58"/>
    </row>
    <row r="434" spans="1:11" ht="12.6" x14ac:dyDescent="0.25">
      <c r="A434" s="57"/>
      <c r="B434" s="59"/>
      <c r="C434" s="59"/>
      <c r="D434" s="58"/>
      <c r="E434" s="58"/>
      <c r="F434" s="59"/>
      <c r="G434" s="59"/>
      <c r="H434" s="58"/>
      <c r="I434" s="58"/>
      <c r="J434" s="59"/>
      <c r="K434" s="58"/>
    </row>
    <row r="435" spans="1:11" ht="12.6" x14ac:dyDescent="0.25">
      <c r="A435" s="57"/>
      <c r="B435" s="59"/>
      <c r="C435" s="59"/>
      <c r="D435" s="58"/>
      <c r="E435" s="58"/>
      <c r="F435" s="59"/>
      <c r="G435" s="59"/>
      <c r="H435" s="58"/>
      <c r="I435" s="58"/>
      <c r="J435" s="59"/>
      <c r="K435" s="58"/>
    </row>
    <row r="436" spans="1:11" ht="12.6" x14ac:dyDescent="0.25">
      <c r="A436" s="57"/>
      <c r="B436" s="59"/>
      <c r="C436" s="59"/>
      <c r="D436" s="58"/>
      <c r="E436" s="58"/>
      <c r="F436" s="59"/>
      <c r="G436" s="59"/>
      <c r="H436" s="58"/>
      <c r="I436" s="58"/>
      <c r="J436" s="59"/>
      <c r="K436" s="58"/>
    </row>
    <row r="437" spans="1:11" ht="12.6" x14ac:dyDescent="0.25">
      <c r="A437" s="57"/>
      <c r="B437" s="59"/>
      <c r="C437" s="59"/>
      <c r="D437" s="58"/>
      <c r="E437" s="58"/>
      <c r="F437" s="59"/>
      <c r="G437" s="59"/>
      <c r="H437" s="58"/>
      <c r="I437" s="58"/>
      <c r="J437" s="59"/>
      <c r="K437" s="58"/>
    </row>
    <row r="438" spans="1:11" ht="12.6" x14ac:dyDescent="0.25">
      <c r="A438" s="57"/>
      <c r="B438" s="59"/>
      <c r="C438" s="59"/>
      <c r="D438" s="58"/>
      <c r="E438" s="58"/>
      <c r="F438" s="59"/>
      <c r="G438" s="59"/>
      <c r="H438" s="58"/>
      <c r="I438" s="58"/>
      <c r="J438" s="59"/>
      <c r="K438" s="58"/>
    </row>
    <row r="439" spans="1:11" ht="12.6" x14ac:dyDescent="0.25">
      <c r="A439" s="57"/>
      <c r="B439" s="59"/>
      <c r="C439" s="59"/>
      <c r="D439" s="58"/>
      <c r="E439" s="58"/>
      <c r="F439" s="59"/>
      <c r="G439" s="59"/>
      <c r="H439" s="58"/>
      <c r="I439" s="58"/>
      <c r="J439" s="59"/>
      <c r="K439" s="58"/>
    </row>
    <row r="440" spans="1:11" ht="12.6" x14ac:dyDescent="0.25">
      <c r="A440" s="57"/>
      <c r="B440" s="59"/>
      <c r="C440" s="59"/>
      <c r="D440" s="58"/>
      <c r="E440" s="58"/>
      <c r="F440" s="59"/>
      <c r="G440" s="59"/>
      <c r="H440" s="58"/>
      <c r="I440" s="58"/>
      <c r="J440" s="59"/>
      <c r="K440" s="58"/>
    </row>
    <row r="441" spans="1:11" ht="12.6" x14ac:dyDescent="0.25">
      <c r="A441" s="57"/>
      <c r="B441" s="59"/>
      <c r="C441" s="59"/>
      <c r="D441" s="58"/>
      <c r="E441" s="58"/>
      <c r="F441" s="59"/>
      <c r="G441" s="59"/>
      <c r="H441" s="58"/>
      <c r="I441" s="58"/>
      <c r="J441" s="59"/>
      <c r="K441" s="58"/>
    </row>
    <row r="442" spans="1:11" ht="12.6" x14ac:dyDescent="0.25">
      <c r="A442" s="57"/>
      <c r="B442" s="59"/>
      <c r="C442" s="59"/>
      <c r="D442" s="58"/>
      <c r="E442" s="58"/>
      <c r="F442" s="59"/>
      <c r="G442" s="59"/>
      <c r="H442" s="58"/>
      <c r="I442" s="58"/>
      <c r="J442" s="59"/>
      <c r="K442" s="58"/>
    </row>
    <row r="443" spans="1:11" ht="12.6" x14ac:dyDescent="0.25">
      <c r="A443" s="57"/>
      <c r="B443" s="59"/>
      <c r="C443" s="59"/>
      <c r="D443" s="58"/>
      <c r="E443" s="58"/>
      <c r="F443" s="59"/>
      <c r="G443" s="59"/>
      <c r="H443" s="58"/>
      <c r="I443" s="58"/>
      <c r="J443" s="59"/>
      <c r="K443" s="58"/>
    </row>
    <row r="444" spans="1:11" ht="12.6" x14ac:dyDescent="0.25">
      <c r="A444" s="57"/>
      <c r="B444" s="59"/>
      <c r="C444" s="59"/>
      <c r="D444" s="58"/>
      <c r="E444" s="58"/>
      <c r="F444" s="59"/>
      <c r="G444" s="59"/>
      <c r="H444" s="58"/>
      <c r="I444" s="58"/>
      <c r="J444" s="59"/>
      <c r="K444" s="58"/>
    </row>
    <row r="445" spans="1:11" ht="12.6" x14ac:dyDescent="0.25">
      <c r="A445" s="57"/>
      <c r="B445" s="59"/>
      <c r="C445" s="59"/>
      <c r="D445" s="58"/>
      <c r="E445" s="58"/>
      <c r="F445" s="59"/>
      <c r="G445" s="59"/>
      <c r="H445" s="58"/>
      <c r="I445" s="58"/>
      <c r="J445" s="59"/>
      <c r="K445" s="58"/>
    </row>
    <row r="446" spans="1:11" ht="12.6" x14ac:dyDescent="0.25">
      <c r="A446" s="57"/>
      <c r="B446" s="59"/>
      <c r="C446" s="59"/>
      <c r="D446" s="58"/>
      <c r="E446" s="58"/>
      <c r="F446" s="59"/>
      <c r="G446" s="59"/>
      <c r="H446" s="58"/>
      <c r="I446" s="58"/>
      <c r="J446" s="59"/>
      <c r="K446" s="58"/>
    </row>
    <row r="447" spans="1:11" ht="12.6" x14ac:dyDescent="0.25">
      <c r="A447" s="57"/>
      <c r="B447" s="59"/>
      <c r="C447" s="59"/>
      <c r="D447" s="58"/>
      <c r="E447" s="58"/>
      <c r="F447" s="59"/>
      <c r="G447" s="59"/>
      <c r="H447" s="58"/>
      <c r="I447" s="58"/>
      <c r="J447" s="59"/>
      <c r="K447" s="58"/>
    </row>
    <row r="448" spans="1:11" ht="12.6" x14ac:dyDescent="0.25">
      <c r="A448" s="57"/>
      <c r="B448" s="59"/>
      <c r="C448" s="59"/>
      <c r="D448" s="58"/>
      <c r="E448" s="58"/>
      <c r="F448" s="59"/>
      <c r="G448" s="59"/>
      <c r="H448" s="58"/>
      <c r="I448" s="58"/>
      <c r="J448" s="59"/>
      <c r="K448" s="58"/>
    </row>
    <row r="449" spans="1:11" ht="12.6" x14ac:dyDescent="0.25">
      <c r="A449" s="57"/>
      <c r="B449" s="59"/>
      <c r="C449" s="59"/>
      <c r="D449" s="58"/>
      <c r="E449" s="58"/>
      <c r="F449" s="59"/>
      <c r="G449" s="59"/>
      <c r="H449" s="58"/>
      <c r="I449" s="58"/>
      <c r="J449" s="59"/>
      <c r="K449" s="58"/>
    </row>
    <row r="450" spans="1:11" ht="12.6" x14ac:dyDescent="0.25">
      <c r="A450" s="57"/>
      <c r="B450" s="59"/>
      <c r="C450" s="59"/>
      <c r="D450" s="58"/>
      <c r="E450" s="58"/>
      <c r="F450" s="59"/>
      <c r="G450" s="59"/>
      <c r="H450" s="58"/>
      <c r="I450" s="58"/>
      <c r="J450" s="59"/>
      <c r="K450" s="58"/>
    </row>
    <row r="451" spans="1:11" ht="12.6" x14ac:dyDescent="0.25">
      <c r="A451" s="57"/>
      <c r="B451" s="59"/>
      <c r="C451" s="59"/>
      <c r="D451" s="58"/>
      <c r="E451" s="58"/>
      <c r="F451" s="59"/>
      <c r="G451" s="59"/>
      <c r="H451" s="58"/>
      <c r="I451" s="58"/>
      <c r="J451" s="59"/>
      <c r="K451" s="58"/>
    </row>
    <row r="452" spans="1:11" ht="12.6" x14ac:dyDescent="0.25">
      <c r="A452" s="57"/>
      <c r="B452" s="59"/>
      <c r="C452" s="59"/>
      <c r="D452" s="58"/>
      <c r="E452" s="58"/>
      <c r="F452" s="59"/>
      <c r="G452" s="59"/>
      <c r="H452" s="58"/>
      <c r="I452" s="58"/>
      <c r="J452" s="59"/>
      <c r="K452" s="58"/>
    </row>
    <row r="453" spans="1:11" ht="15" customHeight="1" x14ac:dyDescent="0.25">
      <c r="A453" s="57"/>
      <c r="B453" s="59"/>
      <c r="C453" s="59"/>
      <c r="D453" s="58"/>
      <c r="E453" s="58"/>
      <c r="F453" s="59"/>
      <c r="G453" s="59"/>
      <c r="H453" s="58"/>
      <c r="I453" s="58"/>
      <c r="J453" s="59"/>
      <c r="K453" s="58"/>
    </row>
    <row r="454" spans="1:11" ht="12.6" x14ac:dyDescent="0.25">
      <c r="A454" s="57"/>
      <c r="B454" s="59"/>
      <c r="C454" s="59"/>
      <c r="D454" s="58"/>
      <c r="E454" s="58"/>
      <c r="F454" s="59"/>
      <c r="G454" s="59"/>
      <c r="H454" s="58"/>
      <c r="I454" s="58"/>
      <c r="J454" s="59"/>
      <c r="K454" s="58"/>
    </row>
    <row r="455" spans="1:11" ht="12.6" x14ac:dyDescent="0.25">
      <c r="A455" s="57"/>
      <c r="B455" s="59"/>
      <c r="C455" s="59"/>
      <c r="D455" s="58"/>
      <c r="E455" s="58"/>
      <c r="F455" s="59"/>
      <c r="G455" s="59"/>
      <c r="H455" s="58"/>
      <c r="I455" s="58"/>
      <c r="J455" s="59"/>
      <c r="K455" s="58"/>
    </row>
    <row r="456" spans="1:11" ht="12.6" x14ac:dyDescent="0.25">
      <c r="A456" s="57"/>
      <c r="B456" s="59"/>
      <c r="C456" s="59"/>
      <c r="D456" s="58"/>
      <c r="E456" s="58"/>
      <c r="F456" s="59"/>
      <c r="G456" s="59"/>
      <c r="H456" s="58"/>
      <c r="I456" s="58"/>
      <c r="J456" s="59"/>
      <c r="K456" s="58"/>
    </row>
    <row r="457" spans="1:11" ht="12.6" x14ac:dyDescent="0.25">
      <c r="A457" s="57"/>
      <c r="B457" s="59"/>
      <c r="C457" s="59"/>
      <c r="D457" s="58"/>
      <c r="E457" s="58"/>
      <c r="F457" s="59"/>
      <c r="G457" s="59"/>
      <c r="H457" s="58"/>
      <c r="I457" s="58"/>
      <c r="J457" s="59"/>
      <c r="K457" s="58"/>
    </row>
    <row r="458" spans="1:11" ht="12.6" x14ac:dyDescent="0.25">
      <c r="A458" s="57"/>
      <c r="B458" s="59"/>
      <c r="C458" s="59"/>
      <c r="D458" s="58"/>
      <c r="E458" s="58"/>
      <c r="F458" s="59"/>
      <c r="G458" s="59"/>
      <c r="H458" s="58"/>
      <c r="I458" s="58"/>
      <c r="J458" s="59"/>
      <c r="K458" s="58"/>
    </row>
    <row r="459" spans="1:11" ht="12.6" x14ac:dyDescent="0.25">
      <c r="A459" s="57"/>
      <c r="B459" s="59"/>
      <c r="C459" s="59"/>
      <c r="D459" s="58"/>
      <c r="E459" s="58"/>
      <c r="F459" s="59"/>
      <c r="G459" s="59"/>
      <c r="H459" s="58"/>
      <c r="I459" s="58"/>
      <c r="J459" s="59"/>
      <c r="K459" s="58"/>
    </row>
    <row r="460" spans="1:11" ht="12.6" x14ac:dyDescent="0.25">
      <c r="A460" s="57"/>
      <c r="B460" s="59"/>
      <c r="C460" s="59"/>
      <c r="D460" s="58"/>
      <c r="E460" s="58"/>
      <c r="F460" s="59"/>
      <c r="G460" s="59"/>
      <c r="H460" s="58"/>
      <c r="I460" s="58"/>
      <c r="J460" s="59"/>
      <c r="K460" s="58"/>
    </row>
    <row r="461" spans="1:11" ht="12.6" x14ac:dyDescent="0.25">
      <c r="A461" s="57"/>
      <c r="B461" s="59"/>
      <c r="C461" s="59"/>
      <c r="D461" s="58"/>
      <c r="E461" s="58"/>
      <c r="F461" s="59"/>
      <c r="G461" s="59"/>
      <c r="H461" s="58"/>
      <c r="I461" s="58"/>
      <c r="J461" s="59"/>
      <c r="K461" s="58"/>
    </row>
    <row r="462" spans="1:11" ht="12.6" x14ac:dyDescent="0.25">
      <c r="A462" s="57"/>
      <c r="B462" s="59"/>
      <c r="C462" s="59"/>
      <c r="D462" s="58"/>
      <c r="E462" s="58"/>
      <c r="F462" s="59"/>
      <c r="G462" s="59"/>
      <c r="H462" s="58"/>
      <c r="I462" s="58"/>
      <c r="J462" s="59"/>
      <c r="K462" s="58"/>
    </row>
    <row r="463" spans="1:11" ht="12.6" x14ac:dyDescent="0.25">
      <c r="A463" s="57"/>
      <c r="B463" s="59"/>
      <c r="C463" s="59"/>
      <c r="D463" s="58"/>
      <c r="E463" s="58"/>
      <c r="F463" s="59"/>
      <c r="G463" s="59"/>
      <c r="H463" s="58"/>
      <c r="I463" s="58"/>
      <c r="J463" s="59"/>
      <c r="K463" s="58"/>
    </row>
    <row r="464" spans="1:11" ht="12.6" x14ac:dyDescent="0.25">
      <c r="A464" s="57"/>
      <c r="B464" s="59"/>
      <c r="C464" s="59"/>
      <c r="D464" s="58"/>
      <c r="E464" s="58"/>
      <c r="F464" s="59"/>
      <c r="G464" s="59"/>
      <c r="H464" s="58"/>
      <c r="I464" s="58"/>
      <c r="J464" s="59"/>
      <c r="K464" s="58"/>
    </row>
    <row r="465" spans="1:11" ht="12.6" x14ac:dyDescent="0.25">
      <c r="A465" s="57"/>
      <c r="B465" s="59"/>
      <c r="C465" s="59"/>
      <c r="D465" s="58"/>
      <c r="E465" s="58"/>
      <c r="F465" s="59"/>
      <c r="G465" s="59"/>
      <c r="H465" s="58"/>
      <c r="I465" s="58"/>
      <c r="J465" s="59"/>
      <c r="K465" s="58"/>
    </row>
    <row r="466" spans="1:11" ht="12.6" x14ac:dyDescent="0.25">
      <c r="A466" s="57"/>
      <c r="B466" s="59"/>
      <c r="C466" s="59"/>
      <c r="D466" s="58"/>
      <c r="E466" s="58"/>
      <c r="F466" s="59"/>
      <c r="G466" s="59"/>
      <c r="H466" s="58"/>
      <c r="I466" s="58"/>
      <c r="J466" s="59"/>
      <c r="K466" s="58"/>
    </row>
    <row r="467" spans="1:11" ht="12.6" x14ac:dyDescent="0.25">
      <c r="A467" s="57"/>
      <c r="B467" s="59"/>
      <c r="C467" s="59"/>
      <c r="D467" s="58"/>
      <c r="E467" s="58"/>
      <c r="F467" s="59"/>
      <c r="G467" s="59"/>
      <c r="H467" s="58"/>
      <c r="I467" s="58"/>
      <c r="J467" s="59"/>
      <c r="K467" s="58"/>
    </row>
    <row r="468" spans="1:11" ht="12.6" x14ac:dyDescent="0.25">
      <c r="A468" s="57"/>
      <c r="B468" s="59"/>
      <c r="C468" s="59"/>
      <c r="D468" s="58"/>
      <c r="E468" s="58"/>
      <c r="F468" s="59"/>
      <c r="G468" s="59"/>
      <c r="H468" s="58"/>
      <c r="I468" s="58"/>
      <c r="J468" s="59"/>
      <c r="K468" s="58"/>
    </row>
    <row r="469" spans="1:11" ht="12.6" x14ac:dyDescent="0.25">
      <c r="A469" s="57"/>
      <c r="B469" s="59"/>
      <c r="C469" s="59"/>
      <c r="D469" s="58"/>
      <c r="E469" s="58"/>
      <c r="F469" s="59"/>
      <c r="G469" s="59"/>
      <c r="H469" s="58"/>
      <c r="I469" s="58"/>
      <c r="J469" s="59"/>
      <c r="K469" s="58"/>
    </row>
    <row r="470" spans="1:11" ht="15" customHeight="1" x14ac:dyDescent="0.25">
      <c r="A470" s="57"/>
      <c r="B470" s="59"/>
      <c r="C470" s="59"/>
      <c r="D470" s="58"/>
      <c r="E470" s="58"/>
      <c r="F470" s="59"/>
      <c r="G470" s="59"/>
      <c r="H470" s="58"/>
      <c r="I470" s="58"/>
      <c r="J470" s="59"/>
      <c r="K470" s="58"/>
    </row>
    <row r="471" spans="1:11" ht="12.6" x14ac:dyDescent="0.25">
      <c r="A471" s="57"/>
      <c r="B471" s="59"/>
      <c r="C471" s="59"/>
      <c r="D471" s="58"/>
      <c r="E471" s="58"/>
      <c r="F471" s="59"/>
      <c r="G471" s="59"/>
      <c r="H471" s="58"/>
      <c r="I471" s="58"/>
      <c r="J471" s="59"/>
      <c r="K471" s="58"/>
    </row>
    <row r="472" spans="1:11" ht="12.6" x14ac:dyDescent="0.25">
      <c r="A472" s="57"/>
      <c r="B472" s="59"/>
      <c r="C472" s="59"/>
      <c r="D472" s="58"/>
      <c r="E472" s="58"/>
      <c r="F472" s="59"/>
      <c r="G472" s="59"/>
      <c r="H472" s="58"/>
      <c r="I472" s="58"/>
      <c r="J472" s="59"/>
      <c r="K472" s="58"/>
    </row>
    <row r="473" spans="1:11" ht="12.6" x14ac:dyDescent="0.25">
      <c r="A473" s="57"/>
      <c r="B473" s="59"/>
      <c r="C473" s="59"/>
      <c r="D473" s="58"/>
      <c r="E473" s="58"/>
      <c r="F473" s="59"/>
      <c r="G473" s="59"/>
      <c r="H473" s="58"/>
      <c r="I473" s="58"/>
      <c r="J473" s="59"/>
      <c r="K473" s="58"/>
    </row>
    <row r="474" spans="1:11" ht="12.6" x14ac:dyDescent="0.25">
      <c r="A474" s="57"/>
      <c r="B474" s="59"/>
      <c r="C474" s="59"/>
      <c r="D474" s="58"/>
      <c r="E474" s="58"/>
      <c r="F474" s="59"/>
      <c r="G474" s="59"/>
      <c r="H474" s="58"/>
      <c r="I474" s="58"/>
      <c r="J474" s="59"/>
      <c r="K474" s="58"/>
    </row>
    <row r="475" spans="1:11" ht="12.6" x14ac:dyDescent="0.25">
      <c r="A475" s="57"/>
      <c r="B475" s="59"/>
      <c r="C475" s="59"/>
      <c r="D475" s="58"/>
      <c r="E475" s="58"/>
      <c r="F475" s="59"/>
      <c r="G475" s="59"/>
      <c r="H475" s="58"/>
      <c r="I475" s="58"/>
      <c r="J475" s="59"/>
      <c r="K475" s="58"/>
    </row>
    <row r="476" spans="1:11" ht="12.6" x14ac:dyDescent="0.25">
      <c r="A476" s="57"/>
      <c r="B476" s="59"/>
      <c r="C476" s="59"/>
      <c r="D476" s="58"/>
      <c r="E476" s="58"/>
      <c r="F476" s="59"/>
      <c r="G476" s="59"/>
      <c r="H476" s="58"/>
      <c r="I476" s="58"/>
      <c r="J476" s="59"/>
      <c r="K476" s="58"/>
    </row>
    <row r="477" spans="1:11" ht="12.6" x14ac:dyDescent="0.25">
      <c r="A477" s="57"/>
      <c r="B477" s="59"/>
      <c r="C477" s="59"/>
      <c r="D477" s="58"/>
      <c r="E477" s="58"/>
      <c r="F477" s="59"/>
      <c r="G477" s="59"/>
      <c r="H477" s="58"/>
      <c r="I477" s="58"/>
      <c r="J477" s="59"/>
      <c r="K477" s="58"/>
    </row>
    <row r="478" spans="1:11" ht="12.6" x14ac:dyDescent="0.25">
      <c r="A478" s="57"/>
      <c r="B478" s="59"/>
      <c r="C478" s="59"/>
      <c r="D478" s="58"/>
      <c r="E478" s="58"/>
      <c r="F478" s="59"/>
      <c r="G478" s="59"/>
      <c r="H478" s="58"/>
      <c r="I478" s="58"/>
      <c r="J478" s="59"/>
      <c r="K478" s="58"/>
    </row>
    <row r="479" spans="1:11" ht="12.6" x14ac:dyDescent="0.25">
      <c r="A479" s="57"/>
      <c r="B479" s="59"/>
      <c r="C479" s="59"/>
      <c r="D479" s="58"/>
      <c r="E479" s="58"/>
      <c r="F479" s="59"/>
      <c r="G479" s="59"/>
      <c r="H479" s="58"/>
      <c r="I479" s="58"/>
      <c r="J479" s="59"/>
      <c r="K479" s="58"/>
    </row>
    <row r="480" spans="1:11" ht="12.6" x14ac:dyDescent="0.25">
      <c r="A480" s="57"/>
      <c r="B480" s="59"/>
      <c r="C480" s="59"/>
      <c r="D480" s="58"/>
      <c r="E480" s="58"/>
      <c r="F480" s="59"/>
      <c r="G480" s="59"/>
      <c r="H480" s="58"/>
      <c r="I480" s="58"/>
      <c r="J480" s="59"/>
      <c r="K480" s="58"/>
    </row>
    <row r="481" spans="1:11" ht="12.6" x14ac:dyDescent="0.25">
      <c r="A481" s="57"/>
      <c r="B481" s="59"/>
      <c r="C481" s="59"/>
      <c r="D481" s="58"/>
      <c r="E481" s="58"/>
      <c r="F481" s="59"/>
      <c r="G481" s="59"/>
      <c r="H481" s="58"/>
      <c r="I481" s="58"/>
      <c r="J481" s="59"/>
      <c r="K481" s="58"/>
    </row>
    <row r="482" spans="1:11" ht="12.6" x14ac:dyDescent="0.25">
      <c r="A482" s="57"/>
      <c r="B482" s="59"/>
      <c r="C482" s="59"/>
      <c r="D482" s="58"/>
      <c r="E482" s="58"/>
      <c r="F482" s="59"/>
      <c r="G482" s="59"/>
      <c r="H482" s="58"/>
      <c r="I482" s="58"/>
      <c r="J482" s="59"/>
      <c r="K482" s="58"/>
    </row>
    <row r="483" spans="1:11" ht="12.6" x14ac:dyDescent="0.25">
      <c r="A483" s="57"/>
      <c r="B483" s="59"/>
      <c r="C483" s="59"/>
      <c r="D483" s="58"/>
      <c r="E483" s="58"/>
      <c r="F483" s="59"/>
      <c r="G483" s="59"/>
      <c r="H483" s="58"/>
      <c r="I483" s="58"/>
      <c r="J483" s="59"/>
      <c r="K483" s="58"/>
    </row>
    <row r="484" spans="1:11" ht="12.6" x14ac:dyDescent="0.25">
      <c r="A484" s="57"/>
      <c r="B484" s="59"/>
      <c r="C484" s="59"/>
      <c r="D484" s="58"/>
      <c r="E484" s="58"/>
      <c r="F484" s="59"/>
      <c r="G484" s="59"/>
      <c r="H484" s="58"/>
      <c r="I484" s="58"/>
      <c r="J484" s="59"/>
      <c r="K484" s="58"/>
    </row>
    <row r="485" spans="1:11" ht="12.6" x14ac:dyDescent="0.25">
      <c r="A485" s="57"/>
      <c r="B485" s="59"/>
      <c r="C485" s="59"/>
      <c r="D485" s="58"/>
      <c r="E485" s="58"/>
      <c r="F485" s="59"/>
      <c r="G485" s="59"/>
      <c r="H485" s="58"/>
      <c r="I485" s="58"/>
      <c r="J485" s="59"/>
      <c r="K485" s="58"/>
    </row>
    <row r="486" spans="1:11" ht="12.6" x14ac:dyDescent="0.25">
      <c r="A486" s="57"/>
      <c r="B486" s="59"/>
      <c r="C486" s="59"/>
      <c r="D486" s="58"/>
      <c r="E486" s="58"/>
      <c r="F486" s="59"/>
      <c r="G486" s="59"/>
      <c r="H486" s="58"/>
      <c r="I486" s="58"/>
      <c r="J486" s="59"/>
      <c r="K486" s="58"/>
    </row>
    <row r="487" spans="1:11" ht="12.6" x14ac:dyDescent="0.25">
      <c r="A487" s="57"/>
      <c r="B487" s="59"/>
      <c r="C487" s="59"/>
      <c r="D487" s="58"/>
      <c r="E487" s="58"/>
      <c r="F487" s="59"/>
      <c r="G487" s="59"/>
      <c r="H487" s="58"/>
      <c r="I487" s="58"/>
      <c r="J487" s="59"/>
      <c r="K487" s="58"/>
    </row>
    <row r="488" spans="1:11" ht="12.6" x14ac:dyDescent="0.25">
      <c r="A488" s="57"/>
      <c r="B488" s="59"/>
      <c r="C488" s="59"/>
      <c r="D488" s="58"/>
      <c r="E488" s="58"/>
      <c r="F488" s="59"/>
      <c r="G488" s="59"/>
      <c r="H488" s="58"/>
      <c r="I488" s="58"/>
      <c r="J488" s="59"/>
      <c r="K488" s="58"/>
    </row>
    <row r="489" spans="1:11" ht="12.6" x14ac:dyDescent="0.25">
      <c r="A489" s="57"/>
      <c r="B489" s="59"/>
      <c r="C489" s="59"/>
      <c r="D489" s="58"/>
      <c r="E489" s="58"/>
      <c r="F489" s="59"/>
      <c r="G489" s="59"/>
      <c r="H489" s="58"/>
      <c r="I489" s="58"/>
      <c r="J489" s="59"/>
      <c r="K489" s="58"/>
    </row>
    <row r="490" spans="1:11" ht="15" customHeight="1" x14ac:dyDescent="0.25">
      <c r="A490" s="57"/>
      <c r="B490" s="59"/>
      <c r="C490" s="59"/>
      <c r="D490" s="58"/>
      <c r="E490" s="58"/>
      <c r="F490" s="59"/>
      <c r="G490" s="59"/>
      <c r="H490" s="58"/>
      <c r="I490" s="58"/>
      <c r="J490" s="59"/>
      <c r="K490" s="58"/>
    </row>
    <row r="491" spans="1:11" ht="12.6" x14ac:dyDescent="0.25">
      <c r="A491" s="57"/>
      <c r="B491" s="59"/>
      <c r="C491" s="59"/>
      <c r="D491" s="58"/>
      <c r="E491" s="58"/>
      <c r="F491" s="59"/>
      <c r="G491" s="59"/>
      <c r="H491" s="58"/>
      <c r="I491" s="58"/>
      <c r="J491" s="59"/>
      <c r="K491" s="58"/>
    </row>
    <row r="492" spans="1:11" ht="12.6" x14ac:dyDescent="0.25">
      <c r="A492" s="57"/>
      <c r="B492" s="59"/>
      <c r="C492" s="59"/>
      <c r="D492" s="58"/>
      <c r="E492" s="58"/>
      <c r="F492" s="59"/>
      <c r="G492" s="59"/>
      <c r="H492" s="58"/>
      <c r="I492" s="58"/>
      <c r="J492" s="59"/>
      <c r="K492" s="58"/>
    </row>
    <row r="493" spans="1:11" ht="12.6" x14ac:dyDescent="0.25">
      <c r="A493" s="57"/>
      <c r="B493" s="59"/>
      <c r="C493" s="59"/>
      <c r="D493" s="58"/>
      <c r="E493" s="58"/>
      <c r="F493" s="59"/>
      <c r="G493" s="59"/>
      <c r="H493" s="58"/>
      <c r="I493" s="58"/>
      <c r="J493" s="59"/>
      <c r="K493" s="58"/>
    </row>
    <row r="494" spans="1:11" ht="12.6" x14ac:dyDescent="0.25">
      <c r="A494" s="57"/>
      <c r="B494" s="59"/>
      <c r="C494" s="59"/>
      <c r="D494" s="58"/>
      <c r="E494" s="58"/>
      <c r="F494" s="59"/>
      <c r="G494" s="59"/>
      <c r="H494" s="58"/>
      <c r="I494" s="58"/>
      <c r="J494" s="59"/>
      <c r="K494" s="58"/>
    </row>
    <row r="495" spans="1:11" ht="12.6" x14ac:dyDescent="0.25">
      <c r="A495" s="57"/>
      <c r="B495" s="59"/>
      <c r="C495" s="59"/>
      <c r="D495" s="58"/>
      <c r="E495" s="58"/>
      <c r="F495" s="59"/>
      <c r="G495" s="59"/>
      <c r="H495" s="58"/>
      <c r="I495" s="58"/>
      <c r="J495" s="59"/>
      <c r="K495" s="58"/>
    </row>
    <row r="496" spans="1:11" ht="12.6" x14ac:dyDescent="0.25">
      <c r="A496" s="57"/>
      <c r="B496" s="59"/>
      <c r="C496" s="59"/>
      <c r="D496" s="58"/>
      <c r="E496" s="58"/>
      <c r="F496" s="59"/>
      <c r="G496" s="59"/>
      <c r="H496" s="58"/>
      <c r="I496" s="58"/>
      <c r="J496" s="59"/>
      <c r="K496" s="58"/>
    </row>
    <row r="497" spans="1:11" ht="12.6" x14ac:dyDescent="0.25">
      <c r="A497" s="57"/>
      <c r="B497" s="59"/>
      <c r="C497" s="59"/>
      <c r="D497" s="58"/>
      <c r="E497" s="58"/>
      <c r="F497" s="59"/>
      <c r="G497" s="59"/>
      <c r="H497" s="58"/>
      <c r="I497" s="58"/>
      <c r="J497" s="59"/>
      <c r="K497" s="58"/>
    </row>
    <row r="498" spans="1:11" ht="12.6" x14ac:dyDescent="0.25">
      <c r="A498" s="57"/>
      <c r="B498" s="59"/>
      <c r="C498" s="59"/>
      <c r="D498" s="58"/>
      <c r="E498" s="58"/>
      <c r="F498" s="59"/>
      <c r="G498" s="59"/>
      <c r="H498" s="58"/>
      <c r="I498" s="58"/>
      <c r="J498" s="59"/>
      <c r="K498" s="58"/>
    </row>
    <row r="499" spans="1:11" ht="12.6" x14ac:dyDescent="0.25">
      <c r="A499" s="57"/>
      <c r="B499" s="59"/>
      <c r="C499" s="59"/>
      <c r="D499" s="58"/>
      <c r="E499" s="58"/>
      <c r="F499" s="59"/>
      <c r="G499" s="59"/>
      <c r="H499" s="58"/>
      <c r="I499" s="58"/>
      <c r="J499" s="59"/>
      <c r="K499" s="58"/>
    </row>
    <row r="500" spans="1:11" ht="12.6" x14ac:dyDescent="0.25">
      <c r="A500" s="57"/>
      <c r="B500" s="59"/>
      <c r="C500" s="59"/>
      <c r="D500" s="58"/>
      <c r="E500" s="58"/>
      <c r="F500" s="59"/>
      <c r="G500" s="59"/>
      <c r="H500" s="58"/>
      <c r="I500" s="58"/>
      <c r="J500" s="59"/>
      <c r="K500" s="58"/>
    </row>
    <row r="501" spans="1:11" ht="12.6" x14ac:dyDescent="0.25">
      <c r="A501" s="57"/>
      <c r="B501" s="59"/>
      <c r="C501" s="59"/>
      <c r="D501" s="58"/>
      <c r="E501" s="58"/>
      <c r="F501" s="59"/>
      <c r="G501" s="59"/>
      <c r="H501" s="58"/>
      <c r="I501" s="58"/>
      <c r="J501" s="59"/>
      <c r="K501" s="58"/>
    </row>
    <row r="502" spans="1:11" ht="12.6" x14ac:dyDescent="0.25">
      <c r="A502" s="57"/>
      <c r="B502" s="59"/>
      <c r="C502" s="59"/>
      <c r="D502" s="58"/>
      <c r="E502" s="58"/>
      <c r="F502" s="59"/>
      <c r="G502" s="59"/>
      <c r="H502" s="58"/>
      <c r="I502" s="58"/>
      <c r="J502" s="59"/>
      <c r="K502" s="58"/>
    </row>
    <row r="503" spans="1:11" ht="12.6" x14ac:dyDescent="0.25">
      <c r="A503" s="57"/>
      <c r="B503" s="59"/>
      <c r="C503" s="59"/>
      <c r="D503" s="58"/>
      <c r="E503" s="58"/>
      <c r="F503" s="59"/>
      <c r="G503" s="59"/>
      <c r="H503" s="58"/>
      <c r="I503" s="58"/>
      <c r="J503" s="59"/>
      <c r="K503" s="58"/>
    </row>
    <row r="504" spans="1:11" ht="12.6" x14ac:dyDescent="0.25">
      <c r="A504" s="57"/>
      <c r="B504" s="59"/>
      <c r="C504" s="59"/>
      <c r="D504" s="58"/>
      <c r="E504" s="58"/>
      <c r="F504" s="59"/>
      <c r="G504" s="59"/>
      <c r="H504" s="58"/>
      <c r="I504" s="58"/>
      <c r="J504" s="59"/>
      <c r="K504" s="58"/>
    </row>
    <row r="505" spans="1:11" ht="12.6" x14ac:dyDescent="0.25">
      <c r="A505" s="57"/>
      <c r="B505" s="59"/>
      <c r="C505" s="59"/>
      <c r="D505" s="58"/>
      <c r="E505" s="58"/>
      <c r="F505" s="59"/>
      <c r="G505" s="59"/>
      <c r="H505" s="58"/>
      <c r="I505" s="58"/>
      <c r="J505" s="59"/>
      <c r="K505" s="58"/>
    </row>
    <row r="506" spans="1:11" ht="12.6" x14ac:dyDescent="0.25">
      <c r="A506" s="57"/>
      <c r="B506" s="59"/>
      <c r="C506" s="59"/>
      <c r="D506" s="58"/>
      <c r="E506" s="58"/>
      <c r="F506" s="59"/>
      <c r="G506" s="59"/>
      <c r="H506" s="58"/>
      <c r="I506" s="58"/>
      <c r="J506" s="59"/>
      <c r="K506" s="58"/>
    </row>
    <row r="507" spans="1:11" ht="12.6" x14ac:dyDescent="0.25">
      <c r="A507" s="57"/>
      <c r="B507" s="59"/>
      <c r="C507" s="59"/>
      <c r="D507" s="58"/>
      <c r="E507" s="58"/>
      <c r="F507" s="59"/>
      <c r="G507" s="59"/>
      <c r="H507" s="58"/>
      <c r="I507" s="58"/>
      <c r="J507" s="59"/>
      <c r="K507" s="58"/>
    </row>
    <row r="508" spans="1:11" ht="12.6" x14ac:dyDescent="0.25">
      <c r="A508" s="57"/>
      <c r="B508" s="59"/>
      <c r="C508" s="59"/>
      <c r="D508" s="58"/>
      <c r="E508" s="58"/>
      <c r="F508" s="59"/>
      <c r="G508" s="59"/>
      <c r="H508" s="58"/>
      <c r="I508" s="58"/>
      <c r="J508" s="59"/>
      <c r="K508" s="58"/>
    </row>
    <row r="509" spans="1:11" ht="12.6" x14ac:dyDescent="0.25">
      <c r="A509" s="57"/>
      <c r="B509" s="59"/>
      <c r="C509" s="59"/>
      <c r="D509" s="58"/>
      <c r="E509" s="58"/>
      <c r="F509" s="59"/>
      <c r="G509" s="59"/>
      <c r="H509" s="58"/>
      <c r="I509" s="58"/>
      <c r="J509" s="59"/>
      <c r="K509" s="58"/>
    </row>
    <row r="510" spans="1:11" ht="12.6" x14ac:dyDescent="0.25">
      <c r="A510" s="57"/>
      <c r="B510" s="59"/>
      <c r="C510" s="59"/>
      <c r="D510" s="58"/>
      <c r="E510" s="58"/>
      <c r="F510" s="59"/>
      <c r="G510" s="59"/>
      <c r="H510" s="58"/>
      <c r="I510" s="58"/>
      <c r="J510" s="59"/>
      <c r="K510" s="58"/>
    </row>
    <row r="511" spans="1:11" ht="12.6" x14ac:dyDescent="0.25">
      <c r="A511" s="57"/>
      <c r="B511" s="59"/>
      <c r="C511" s="59"/>
      <c r="D511" s="58"/>
      <c r="E511" s="58"/>
      <c r="F511" s="59"/>
      <c r="G511" s="59"/>
      <c r="H511" s="58"/>
      <c r="I511" s="58"/>
      <c r="J511" s="59"/>
      <c r="K511" s="58"/>
    </row>
    <row r="512" spans="1:11" ht="12.6" x14ac:dyDescent="0.25">
      <c r="A512" s="57"/>
      <c r="B512" s="59"/>
      <c r="C512" s="59"/>
      <c r="D512" s="58"/>
      <c r="E512" s="58"/>
      <c r="F512" s="59"/>
      <c r="G512" s="59"/>
      <c r="H512" s="58"/>
      <c r="I512" s="58"/>
      <c r="J512" s="59"/>
      <c r="K512" s="58"/>
    </row>
    <row r="513" spans="1:11" ht="12.6" x14ac:dyDescent="0.25">
      <c r="A513" s="57"/>
      <c r="B513" s="59"/>
      <c r="C513" s="59"/>
      <c r="D513" s="58"/>
      <c r="E513" s="58"/>
      <c r="F513" s="59"/>
      <c r="G513" s="59"/>
      <c r="H513" s="58"/>
      <c r="I513" s="58"/>
      <c r="J513" s="59"/>
      <c r="K513" s="58"/>
    </row>
    <row r="514" spans="1:11" ht="12.6" x14ac:dyDescent="0.25">
      <c r="A514" s="57"/>
      <c r="B514" s="59"/>
      <c r="C514" s="59"/>
      <c r="D514" s="58"/>
      <c r="E514" s="58"/>
      <c r="F514" s="59"/>
      <c r="G514" s="59"/>
      <c r="H514" s="58"/>
      <c r="I514" s="58"/>
      <c r="J514" s="59"/>
      <c r="K514" s="58"/>
    </row>
    <row r="515" spans="1:11" ht="12.6" x14ac:dyDescent="0.25">
      <c r="A515" s="57"/>
      <c r="B515" s="59"/>
      <c r="C515" s="59"/>
      <c r="D515" s="58"/>
      <c r="E515" s="58"/>
      <c r="F515" s="59"/>
      <c r="G515" s="59"/>
      <c r="H515" s="58"/>
      <c r="I515" s="58"/>
      <c r="J515" s="59"/>
      <c r="K515" s="58"/>
    </row>
    <row r="516" spans="1:11" ht="12.6" x14ac:dyDescent="0.25">
      <c r="A516" s="57"/>
      <c r="B516" s="59"/>
      <c r="C516" s="59"/>
      <c r="D516" s="58"/>
      <c r="E516" s="58"/>
      <c r="F516" s="59"/>
      <c r="G516" s="59"/>
      <c r="H516" s="58"/>
      <c r="I516" s="58"/>
      <c r="J516" s="59"/>
      <c r="K516" s="58"/>
    </row>
    <row r="517" spans="1:11" ht="12.6" x14ac:dyDescent="0.25">
      <c r="A517" s="57"/>
      <c r="B517" s="59"/>
      <c r="C517" s="59"/>
      <c r="D517" s="58"/>
      <c r="E517" s="58"/>
      <c r="F517" s="59"/>
      <c r="G517" s="59"/>
      <c r="H517" s="58"/>
      <c r="I517" s="58"/>
      <c r="J517" s="59"/>
      <c r="K517" s="58"/>
    </row>
    <row r="518" spans="1:11" ht="12.6" x14ac:dyDescent="0.25">
      <c r="A518" s="57"/>
      <c r="B518" s="59"/>
      <c r="C518" s="59"/>
      <c r="D518" s="58"/>
      <c r="E518" s="58"/>
      <c r="F518" s="59"/>
      <c r="G518" s="59"/>
      <c r="H518" s="58"/>
      <c r="I518" s="58"/>
      <c r="J518" s="59"/>
      <c r="K518" s="58"/>
    </row>
    <row r="519" spans="1:11" ht="12.6" x14ac:dyDescent="0.25">
      <c r="A519" s="57"/>
      <c r="B519" s="59"/>
      <c r="C519" s="59"/>
      <c r="D519" s="58"/>
      <c r="E519" s="58"/>
      <c r="F519" s="59"/>
      <c r="G519" s="59"/>
      <c r="H519" s="58"/>
      <c r="I519" s="58"/>
      <c r="J519" s="59"/>
      <c r="K519" s="58"/>
    </row>
    <row r="520" spans="1:11" ht="12.6" x14ac:dyDescent="0.25">
      <c r="A520" s="57"/>
      <c r="B520" s="59"/>
      <c r="C520" s="59"/>
      <c r="D520" s="58"/>
      <c r="E520" s="58"/>
      <c r="F520" s="59"/>
      <c r="G520" s="59"/>
      <c r="H520" s="58"/>
      <c r="I520" s="58"/>
      <c r="J520" s="59"/>
      <c r="K520" s="58"/>
    </row>
    <row r="521" spans="1:11" ht="12.6" x14ac:dyDescent="0.25">
      <c r="A521" s="57"/>
      <c r="B521" s="59"/>
      <c r="C521" s="59"/>
      <c r="D521" s="58"/>
      <c r="E521" s="58"/>
      <c r="F521" s="59"/>
      <c r="G521" s="59"/>
      <c r="H521" s="58"/>
      <c r="I521" s="58"/>
      <c r="J521" s="59"/>
      <c r="K521" s="58"/>
    </row>
    <row r="522" spans="1:11" ht="12.6" x14ac:dyDescent="0.25">
      <c r="A522" s="57"/>
      <c r="B522" s="59"/>
      <c r="C522" s="59"/>
      <c r="D522" s="58"/>
      <c r="E522" s="58"/>
      <c r="F522" s="59"/>
      <c r="G522" s="59"/>
      <c r="H522" s="58"/>
      <c r="I522" s="58"/>
      <c r="J522" s="59"/>
      <c r="K522" s="58"/>
    </row>
    <row r="523" spans="1:11" ht="12.6" x14ac:dyDescent="0.25">
      <c r="A523" s="57"/>
      <c r="B523" s="59"/>
      <c r="C523" s="59"/>
      <c r="D523" s="58"/>
      <c r="E523" s="58"/>
      <c r="F523" s="59"/>
      <c r="G523" s="59"/>
      <c r="H523" s="58"/>
      <c r="I523" s="58"/>
      <c r="J523" s="59"/>
      <c r="K523" s="58"/>
    </row>
    <row r="524" spans="1:11" ht="12.6" x14ac:dyDescent="0.25">
      <c r="A524" s="57"/>
      <c r="B524" s="59"/>
      <c r="C524" s="59"/>
      <c r="D524" s="58"/>
      <c r="E524" s="58"/>
      <c r="F524" s="59"/>
      <c r="G524" s="59"/>
      <c r="H524" s="58"/>
      <c r="I524" s="58"/>
      <c r="J524" s="59"/>
      <c r="K524" s="58"/>
    </row>
    <row r="525" spans="1:11" ht="12.6" x14ac:dyDescent="0.25">
      <c r="A525" s="57"/>
      <c r="B525" s="59"/>
      <c r="C525" s="59"/>
      <c r="D525" s="58"/>
      <c r="E525" s="58"/>
      <c r="F525" s="59"/>
      <c r="G525" s="59"/>
      <c r="H525" s="58"/>
      <c r="I525" s="58"/>
      <c r="J525" s="59"/>
      <c r="K525" s="58"/>
    </row>
    <row r="526" spans="1:11" ht="12.6" x14ac:dyDescent="0.25">
      <c r="A526" s="57"/>
      <c r="B526" s="59"/>
      <c r="C526" s="59"/>
      <c r="D526" s="58"/>
      <c r="E526" s="58"/>
      <c r="F526" s="59"/>
      <c r="G526" s="59"/>
      <c r="H526" s="58"/>
      <c r="I526" s="58"/>
      <c r="J526" s="59"/>
      <c r="K526" s="58"/>
    </row>
    <row r="527" spans="1:11" ht="12.6" x14ac:dyDescent="0.25">
      <c r="A527" s="57"/>
      <c r="B527" s="59"/>
      <c r="C527" s="59"/>
      <c r="D527" s="58"/>
      <c r="E527" s="58"/>
      <c r="F527" s="59"/>
      <c r="G527" s="59"/>
      <c r="H527" s="58"/>
      <c r="I527" s="58"/>
      <c r="J527" s="59"/>
      <c r="K527" s="58"/>
    </row>
    <row r="528" spans="1:11" ht="12.6" x14ac:dyDescent="0.25">
      <c r="A528" s="57"/>
      <c r="B528" s="59"/>
      <c r="C528" s="59"/>
      <c r="D528" s="58"/>
      <c r="E528" s="58"/>
      <c r="F528" s="59"/>
      <c r="G528" s="59"/>
      <c r="H528" s="58"/>
      <c r="I528" s="58"/>
      <c r="J528" s="59"/>
      <c r="K528" s="58"/>
    </row>
    <row r="529" spans="1:11" ht="12.6" x14ac:dyDescent="0.25">
      <c r="A529" s="57"/>
      <c r="B529" s="59"/>
      <c r="C529" s="59"/>
      <c r="D529" s="58"/>
      <c r="E529" s="58"/>
      <c r="F529" s="59"/>
      <c r="G529" s="59"/>
      <c r="H529" s="58"/>
      <c r="I529" s="58"/>
      <c r="J529" s="59"/>
      <c r="K529" s="58"/>
    </row>
    <row r="530" spans="1:11" ht="12.6" x14ac:dyDescent="0.25">
      <c r="A530" s="57"/>
      <c r="B530" s="59"/>
      <c r="C530" s="59"/>
      <c r="D530" s="58"/>
      <c r="E530" s="58"/>
      <c r="F530" s="59"/>
      <c r="G530" s="59"/>
      <c r="H530" s="58"/>
      <c r="I530" s="58"/>
      <c r="J530" s="59"/>
      <c r="K530" s="58"/>
    </row>
    <row r="531" spans="1:11" ht="12.6" x14ac:dyDescent="0.25">
      <c r="A531" s="57"/>
      <c r="B531" s="59"/>
      <c r="C531" s="59"/>
      <c r="D531" s="58"/>
      <c r="E531" s="58"/>
      <c r="F531" s="59"/>
      <c r="G531" s="59"/>
      <c r="H531" s="58"/>
      <c r="I531" s="58"/>
      <c r="J531" s="59"/>
      <c r="K531" s="58"/>
    </row>
    <row r="532" spans="1:11" ht="12.6" x14ac:dyDescent="0.25">
      <c r="A532" s="57"/>
      <c r="B532" s="59"/>
      <c r="C532" s="59"/>
      <c r="D532" s="58"/>
      <c r="E532" s="58"/>
      <c r="F532" s="59"/>
      <c r="G532" s="59"/>
      <c r="H532" s="58"/>
      <c r="I532" s="58"/>
      <c r="J532" s="59"/>
      <c r="K532" s="58"/>
    </row>
    <row r="533" spans="1:11" ht="12.6" x14ac:dyDescent="0.25">
      <c r="A533" s="57"/>
      <c r="B533" s="59"/>
      <c r="C533" s="59"/>
      <c r="D533" s="58"/>
      <c r="E533" s="58"/>
      <c r="F533" s="59"/>
      <c r="G533" s="59"/>
      <c r="H533" s="58"/>
      <c r="I533" s="58"/>
      <c r="J533" s="59"/>
      <c r="K533" s="58"/>
    </row>
    <row r="534" spans="1:11" ht="12.6" x14ac:dyDescent="0.25">
      <c r="A534" s="57"/>
      <c r="B534" s="59"/>
      <c r="C534" s="59"/>
      <c r="D534" s="58"/>
      <c r="E534" s="58"/>
      <c r="F534" s="59"/>
      <c r="G534" s="59"/>
      <c r="H534" s="58"/>
      <c r="I534" s="58"/>
      <c r="J534" s="59"/>
      <c r="K534" s="58"/>
    </row>
    <row r="535" spans="1:11" ht="12.6" x14ac:dyDescent="0.25">
      <c r="A535" s="57"/>
      <c r="B535" s="59"/>
      <c r="C535" s="59"/>
      <c r="D535" s="58"/>
      <c r="E535" s="58"/>
      <c r="F535" s="59"/>
      <c r="G535" s="59"/>
      <c r="H535" s="58"/>
      <c r="I535" s="58"/>
      <c r="J535" s="59"/>
      <c r="K535" s="58"/>
    </row>
    <row r="536" spans="1:11" ht="12.6" x14ac:dyDescent="0.25">
      <c r="A536" s="57"/>
      <c r="B536" s="59"/>
      <c r="C536" s="59"/>
      <c r="D536" s="58"/>
      <c r="E536" s="58"/>
      <c r="F536" s="59"/>
      <c r="G536" s="59"/>
      <c r="H536" s="58"/>
      <c r="I536" s="58"/>
      <c r="J536" s="59"/>
      <c r="K536" s="58"/>
    </row>
    <row r="537" spans="1:11" ht="12.6" x14ac:dyDescent="0.25">
      <c r="A537" s="57"/>
      <c r="B537" s="59"/>
      <c r="C537" s="59"/>
      <c r="D537" s="58"/>
      <c r="E537" s="58"/>
      <c r="F537" s="59"/>
      <c r="G537" s="59"/>
      <c r="H537" s="58"/>
      <c r="I537" s="58"/>
      <c r="J537" s="59"/>
      <c r="K537" s="58"/>
    </row>
    <row r="538" spans="1:11" ht="12.6" x14ac:dyDescent="0.25">
      <c r="A538" s="57"/>
      <c r="B538" s="59"/>
      <c r="C538" s="59"/>
      <c r="D538" s="58"/>
      <c r="E538" s="58"/>
      <c r="F538" s="59"/>
      <c r="G538" s="59"/>
      <c r="H538" s="58"/>
      <c r="I538" s="58"/>
      <c r="J538" s="59"/>
      <c r="K538" s="58"/>
    </row>
    <row r="539" spans="1:11" ht="12.75" customHeight="1" x14ac:dyDescent="0.25">
      <c r="A539" s="57"/>
      <c r="B539" s="59"/>
      <c r="C539" s="59"/>
      <c r="D539" s="58"/>
      <c r="E539" s="58"/>
      <c r="F539" s="59"/>
      <c r="G539" s="59"/>
      <c r="H539" s="58"/>
      <c r="I539" s="58"/>
      <c r="J539" s="59"/>
      <c r="K539" s="58"/>
    </row>
    <row r="540" spans="1:11" ht="12.75" customHeight="1" x14ac:dyDescent="0.25">
      <c r="A540" s="57"/>
      <c r="B540" s="59"/>
      <c r="C540" s="59"/>
      <c r="D540" s="58"/>
      <c r="E540" s="58"/>
      <c r="F540" s="59"/>
      <c r="G540" s="59"/>
      <c r="H540" s="58"/>
      <c r="I540" s="58"/>
      <c r="J540" s="59"/>
      <c r="K540" s="58"/>
    </row>
    <row r="541" spans="1:11" ht="12.75" customHeight="1" x14ac:dyDescent="0.25">
      <c r="A541" s="57"/>
      <c r="B541" s="59"/>
      <c r="C541" s="59"/>
      <c r="D541" s="58"/>
      <c r="E541" s="58"/>
      <c r="F541" s="59"/>
      <c r="G541" s="59"/>
      <c r="H541" s="58"/>
      <c r="I541" s="58"/>
      <c r="J541" s="59"/>
      <c r="K541" s="58"/>
    </row>
    <row r="542" spans="1:11" ht="12.75" customHeight="1" x14ac:dyDescent="0.25">
      <c r="A542" s="57"/>
      <c r="B542" s="59"/>
      <c r="C542" s="59"/>
      <c r="D542" s="58"/>
      <c r="E542" s="58"/>
      <c r="F542" s="59"/>
      <c r="G542" s="59"/>
      <c r="H542" s="58"/>
      <c r="I542" s="58"/>
      <c r="J542" s="59"/>
      <c r="K542" s="58"/>
    </row>
    <row r="543" spans="1:11" ht="12.75" customHeight="1" x14ac:dyDescent="0.25">
      <c r="A543" s="57"/>
      <c r="B543" s="59"/>
      <c r="C543" s="59"/>
      <c r="D543" s="58"/>
      <c r="E543" s="58"/>
      <c r="F543" s="59"/>
      <c r="G543" s="59"/>
      <c r="H543" s="58"/>
      <c r="I543" s="58"/>
      <c r="J543" s="59"/>
      <c r="K543" s="58"/>
    </row>
    <row r="544" spans="1:11" ht="12.6" x14ac:dyDescent="0.25">
      <c r="A544" s="57"/>
      <c r="B544" s="59"/>
      <c r="C544" s="59"/>
      <c r="D544" s="58"/>
      <c r="E544" s="58"/>
      <c r="F544" s="59"/>
      <c r="G544" s="59"/>
      <c r="H544" s="58"/>
      <c r="I544" s="58"/>
      <c r="J544" s="59"/>
      <c r="K544" s="58"/>
    </row>
    <row r="545" spans="1:11" ht="12.6" x14ac:dyDescent="0.25">
      <c r="A545" s="57"/>
      <c r="B545" s="59"/>
      <c r="C545" s="59"/>
      <c r="D545" s="58"/>
      <c r="E545" s="58"/>
      <c r="F545" s="59"/>
      <c r="G545" s="59"/>
      <c r="H545" s="58"/>
      <c r="I545" s="58"/>
      <c r="J545" s="59"/>
      <c r="K545" s="58"/>
    </row>
    <row r="546" spans="1:11" ht="12.6" x14ac:dyDescent="0.25">
      <c r="A546" s="57"/>
      <c r="B546" s="59"/>
      <c r="C546" s="59"/>
      <c r="D546" s="58"/>
      <c r="E546" s="58"/>
      <c r="F546" s="59"/>
      <c r="G546" s="59"/>
      <c r="H546" s="58"/>
      <c r="I546" s="58"/>
      <c r="J546" s="59"/>
      <c r="K546" s="58"/>
    </row>
    <row r="547" spans="1:11" ht="12.6" x14ac:dyDescent="0.25">
      <c r="A547" s="57"/>
      <c r="B547" s="59"/>
      <c r="C547" s="59"/>
      <c r="D547" s="58"/>
      <c r="E547" s="58"/>
      <c r="F547" s="59"/>
      <c r="G547" s="59"/>
      <c r="H547" s="58"/>
      <c r="I547" s="58"/>
      <c r="J547" s="59"/>
      <c r="K547" s="58"/>
    </row>
    <row r="548" spans="1:11" ht="12.6" x14ac:dyDescent="0.25">
      <c r="A548" s="57"/>
      <c r="B548" s="59"/>
      <c r="C548" s="59"/>
      <c r="D548" s="58"/>
      <c r="E548" s="58"/>
      <c r="F548" s="59"/>
      <c r="G548" s="59"/>
      <c r="H548" s="58"/>
      <c r="I548" s="58"/>
      <c r="J548" s="59"/>
      <c r="K548" s="58"/>
    </row>
    <row r="549" spans="1:11" ht="12.6" x14ac:dyDescent="0.25">
      <c r="A549" s="57"/>
      <c r="B549" s="59"/>
      <c r="C549" s="59"/>
      <c r="D549" s="58"/>
      <c r="E549" s="58"/>
      <c r="F549" s="59"/>
      <c r="G549" s="59"/>
      <c r="H549" s="58"/>
      <c r="I549" s="58"/>
      <c r="J549" s="59"/>
      <c r="K549" s="58"/>
    </row>
    <row r="550" spans="1:11" ht="12.6" x14ac:dyDescent="0.25">
      <c r="A550" s="57"/>
      <c r="B550" s="59"/>
      <c r="C550" s="59"/>
      <c r="D550" s="58"/>
      <c r="E550" s="58"/>
      <c r="F550" s="59"/>
      <c r="G550" s="59"/>
      <c r="H550" s="58"/>
      <c r="I550" s="58"/>
      <c r="J550" s="59"/>
      <c r="K550" s="58"/>
    </row>
    <row r="551" spans="1:11" ht="12.6" x14ac:dyDescent="0.25">
      <c r="A551" s="57"/>
      <c r="B551" s="59"/>
      <c r="C551" s="59"/>
      <c r="D551" s="58"/>
      <c r="E551" s="58"/>
      <c r="F551" s="59"/>
      <c r="G551" s="59"/>
      <c r="H551" s="58"/>
      <c r="I551" s="58"/>
      <c r="J551" s="59"/>
      <c r="K551" s="58"/>
    </row>
    <row r="552" spans="1:11" ht="12.6" x14ac:dyDescent="0.25">
      <c r="A552" s="57"/>
      <c r="B552" s="59"/>
      <c r="C552" s="59"/>
      <c r="D552" s="58"/>
      <c r="E552" s="58"/>
      <c r="F552" s="59"/>
      <c r="G552" s="59"/>
      <c r="H552" s="58"/>
      <c r="I552" s="58"/>
      <c r="J552" s="59"/>
      <c r="K552" s="58"/>
    </row>
    <row r="553" spans="1:11" ht="12.6" x14ac:dyDescent="0.25">
      <c r="A553" s="57"/>
      <c r="B553" s="59"/>
      <c r="C553" s="59"/>
      <c r="D553" s="58"/>
      <c r="E553" s="58"/>
      <c r="F553" s="59"/>
      <c r="G553" s="59"/>
      <c r="H553" s="58"/>
      <c r="I553" s="58"/>
      <c r="J553" s="59"/>
      <c r="K553" s="58"/>
    </row>
    <row r="554" spans="1:11" ht="12.6" x14ac:dyDescent="0.25">
      <c r="A554" s="57"/>
      <c r="B554" s="59"/>
      <c r="C554" s="59"/>
      <c r="D554" s="58"/>
      <c r="E554" s="58"/>
      <c r="F554" s="59"/>
      <c r="G554" s="59"/>
      <c r="H554" s="58"/>
      <c r="I554" s="58"/>
      <c r="J554" s="59"/>
      <c r="K554" s="58"/>
    </row>
    <row r="555" spans="1:11" ht="12.6" x14ac:dyDescent="0.25">
      <c r="A555" s="57"/>
      <c r="B555" s="59"/>
      <c r="C555" s="59"/>
      <c r="D555" s="58"/>
      <c r="E555" s="58"/>
      <c r="F555" s="59"/>
      <c r="G555" s="59"/>
      <c r="H555" s="58"/>
      <c r="I555" s="58"/>
      <c r="J555" s="59"/>
      <c r="K555" s="58"/>
    </row>
    <row r="556" spans="1:11" ht="12.6" x14ac:dyDescent="0.25">
      <c r="A556" s="57"/>
      <c r="B556" s="59"/>
      <c r="C556" s="59"/>
      <c r="D556" s="58"/>
      <c r="E556" s="58"/>
      <c r="F556" s="59"/>
      <c r="G556" s="59"/>
      <c r="H556" s="58"/>
      <c r="I556" s="58"/>
      <c r="J556" s="59"/>
      <c r="K556" s="58"/>
    </row>
    <row r="557" spans="1:11" ht="12.6" x14ac:dyDescent="0.25">
      <c r="A557" s="57"/>
      <c r="B557" s="59"/>
      <c r="C557" s="59"/>
      <c r="D557" s="58"/>
      <c r="E557" s="58"/>
      <c r="F557" s="59"/>
      <c r="G557" s="59"/>
      <c r="H557" s="58"/>
      <c r="I557" s="58"/>
      <c r="J557" s="59"/>
      <c r="K557" s="58"/>
    </row>
    <row r="558" spans="1:11" ht="12.6" x14ac:dyDescent="0.25">
      <c r="A558" s="57"/>
      <c r="B558" s="59"/>
      <c r="C558" s="59"/>
      <c r="D558" s="58"/>
      <c r="E558" s="58"/>
      <c r="F558" s="59"/>
      <c r="G558" s="59"/>
      <c r="H558" s="58"/>
      <c r="I558" s="58"/>
      <c r="J558" s="59"/>
      <c r="K558" s="58"/>
    </row>
    <row r="559" spans="1:11" ht="12.6" x14ac:dyDescent="0.25">
      <c r="A559" s="57"/>
      <c r="B559" s="59"/>
      <c r="C559" s="59"/>
      <c r="D559" s="58"/>
      <c r="E559" s="58"/>
      <c r="F559" s="59"/>
      <c r="G559" s="59"/>
      <c r="H559" s="58"/>
      <c r="I559" s="58"/>
      <c r="J559" s="59"/>
      <c r="K559" s="58"/>
    </row>
    <row r="560" spans="1:11" ht="12.6" x14ac:dyDescent="0.25">
      <c r="A560" s="57"/>
      <c r="B560" s="59"/>
      <c r="C560" s="59"/>
      <c r="D560" s="58"/>
      <c r="E560" s="58"/>
      <c r="F560" s="59"/>
      <c r="G560" s="59"/>
      <c r="H560" s="58"/>
      <c r="I560" s="58"/>
      <c r="J560" s="59"/>
      <c r="K560" s="58"/>
    </row>
    <row r="561" spans="1:11" ht="12.6" x14ac:dyDescent="0.25">
      <c r="A561" s="57"/>
      <c r="B561" s="59"/>
      <c r="C561" s="59"/>
      <c r="D561" s="58"/>
      <c r="E561" s="58"/>
      <c r="F561" s="59"/>
      <c r="G561" s="59"/>
      <c r="H561" s="58"/>
      <c r="I561" s="58"/>
      <c r="J561" s="59"/>
      <c r="K561" s="58"/>
    </row>
    <row r="562" spans="1:11" ht="12.6" x14ac:dyDescent="0.25">
      <c r="A562" s="57"/>
      <c r="B562" s="59"/>
      <c r="C562" s="59"/>
      <c r="D562" s="58"/>
      <c r="E562" s="58"/>
      <c r="F562" s="59"/>
      <c r="G562" s="59"/>
      <c r="H562" s="58"/>
      <c r="I562" s="58"/>
      <c r="J562" s="59"/>
      <c r="K562" s="58"/>
    </row>
    <row r="563" spans="1:11" ht="12.6" x14ac:dyDescent="0.25">
      <c r="A563" s="57"/>
      <c r="B563" s="59"/>
      <c r="C563" s="59"/>
      <c r="D563" s="58"/>
      <c r="E563" s="58"/>
      <c r="F563" s="59"/>
      <c r="G563" s="59"/>
      <c r="H563" s="58"/>
      <c r="I563" s="58"/>
      <c r="J563" s="59"/>
      <c r="K563" s="58"/>
    </row>
    <row r="564" spans="1:11" ht="12.6" x14ac:dyDescent="0.25">
      <c r="A564" s="57"/>
      <c r="B564" s="59"/>
      <c r="C564" s="59"/>
      <c r="D564" s="58"/>
      <c r="E564" s="58"/>
      <c r="F564" s="59"/>
      <c r="G564" s="59"/>
      <c r="H564" s="58"/>
      <c r="I564" s="58"/>
      <c r="J564" s="59"/>
      <c r="K564" s="58"/>
    </row>
    <row r="565" spans="1:11" ht="12.6" x14ac:dyDescent="0.25">
      <c r="A565" s="57"/>
      <c r="B565" s="59"/>
      <c r="C565" s="59"/>
      <c r="D565" s="58"/>
      <c r="E565" s="58"/>
      <c r="F565" s="59"/>
      <c r="G565" s="59"/>
      <c r="H565" s="58"/>
      <c r="I565" s="58"/>
      <c r="J565" s="59"/>
      <c r="K565" s="58"/>
    </row>
    <row r="566" spans="1:11" ht="12.6" x14ac:dyDescent="0.25">
      <c r="A566" s="57"/>
      <c r="B566" s="59"/>
      <c r="C566" s="59"/>
      <c r="D566" s="58"/>
      <c r="E566" s="58"/>
      <c r="F566" s="59"/>
      <c r="G566" s="59"/>
      <c r="H566" s="58"/>
      <c r="I566" s="58"/>
      <c r="J566" s="59"/>
      <c r="K566" s="58"/>
    </row>
    <row r="567" spans="1:11" ht="12.6" x14ac:dyDescent="0.25">
      <c r="A567" s="57"/>
      <c r="B567" s="59"/>
      <c r="C567" s="59"/>
      <c r="D567" s="58"/>
      <c r="E567" s="58"/>
      <c r="F567" s="59"/>
      <c r="G567" s="59"/>
      <c r="H567" s="58"/>
      <c r="I567" s="58"/>
      <c r="J567" s="59"/>
      <c r="K567" s="58"/>
    </row>
    <row r="568" spans="1:11" ht="12.6" x14ac:dyDescent="0.25">
      <c r="A568" s="57"/>
      <c r="B568" s="59"/>
      <c r="C568" s="59"/>
      <c r="D568" s="58"/>
      <c r="E568" s="58"/>
      <c r="F568" s="59"/>
      <c r="G568" s="59"/>
      <c r="H568" s="58"/>
      <c r="I568" s="58"/>
      <c r="J568" s="59"/>
      <c r="K568" s="58"/>
    </row>
    <row r="569" spans="1:11" ht="12.6" x14ac:dyDescent="0.25">
      <c r="A569" s="57"/>
      <c r="B569" s="59"/>
      <c r="C569" s="59"/>
      <c r="D569" s="58"/>
      <c r="E569" s="58"/>
      <c r="F569" s="59"/>
      <c r="G569" s="59"/>
      <c r="H569" s="58"/>
      <c r="I569" s="58"/>
      <c r="J569" s="59"/>
      <c r="K569" s="58"/>
    </row>
    <row r="570" spans="1:11" ht="12.6" x14ac:dyDescent="0.25">
      <c r="A570" s="57"/>
      <c r="B570" s="59"/>
      <c r="C570" s="59"/>
      <c r="D570" s="58"/>
      <c r="E570" s="58"/>
      <c r="F570" s="59"/>
      <c r="G570" s="59"/>
      <c r="H570" s="58"/>
      <c r="I570" s="58"/>
      <c r="J570" s="59"/>
      <c r="K570" s="58"/>
    </row>
    <row r="571" spans="1:11" ht="12.6" x14ac:dyDescent="0.25">
      <c r="A571" s="57"/>
      <c r="B571" s="59"/>
      <c r="C571" s="59"/>
      <c r="D571" s="58"/>
      <c r="E571" s="58"/>
      <c r="F571" s="59"/>
      <c r="G571" s="59"/>
      <c r="H571" s="58"/>
      <c r="I571" s="58"/>
      <c r="J571" s="59"/>
      <c r="K571" s="58"/>
    </row>
    <row r="572" spans="1:11" ht="12.6" x14ac:dyDescent="0.25">
      <c r="A572" s="57"/>
      <c r="B572" s="59"/>
      <c r="C572" s="59"/>
      <c r="D572" s="58"/>
      <c r="E572" s="58"/>
      <c r="F572" s="59"/>
      <c r="G572" s="59"/>
      <c r="H572" s="58"/>
      <c r="I572" s="58"/>
      <c r="J572" s="59"/>
      <c r="K572" s="58"/>
    </row>
    <row r="573" spans="1:11" ht="12.6" x14ac:dyDescent="0.25">
      <c r="A573" s="57"/>
      <c r="B573" s="59"/>
      <c r="C573" s="59"/>
      <c r="D573" s="58"/>
      <c r="E573" s="58"/>
      <c r="F573" s="59"/>
      <c r="G573" s="59"/>
      <c r="H573" s="58"/>
      <c r="I573" s="58"/>
      <c r="J573" s="59"/>
      <c r="K573" s="58"/>
    </row>
    <row r="574" spans="1:11" ht="12.6" x14ac:dyDescent="0.25">
      <c r="A574" s="57"/>
      <c r="B574" s="59"/>
      <c r="C574" s="59"/>
      <c r="D574" s="58"/>
      <c r="E574" s="58"/>
      <c r="F574" s="59"/>
      <c r="G574" s="59"/>
      <c r="H574" s="58"/>
      <c r="I574" s="58"/>
      <c r="J574" s="59"/>
      <c r="K574" s="58"/>
    </row>
    <row r="575" spans="1:11" ht="12.6" x14ac:dyDescent="0.25">
      <c r="A575" s="57"/>
      <c r="B575" s="59"/>
      <c r="C575" s="59"/>
      <c r="D575" s="58"/>
      <c r="E575" s="58"/>
      <c r="F575" s="59"/>
      <c r="G575" s="59"/>
      <c r="H575" s="58"/>
      <c r="I575" s="58"/>
      <c r="J575" s="59"/>
      <c r="K575" s="58"/>
    </row>
    <row r="576" spans="1:11" ht="12.6" x14ac:dyDescent="0.25">
      <c r="A576" s="57"/>
      <c r="B576" s="59"/>
      <c r="C576" s="59"/>
      <c r="D576" s="58"/>
      <c r="E576" s="58"/>
      <c r="F576" s="59"/>
      <c r="G576" s="59"/>
      <c r="H576" s="58"/>
      <c r="I576" s="58"/>
      <c r="J576" s="59"/>
      <c r="K576" s="58"/>
    </row>
    <row r="577" spans="1:11" ht="12.6" x14ac:dyDescent="0.25">
      <c r="A577" s="57"/>
      <c r="B577" s="59"/>
      <c r="C577" s="59"/>
      <c r="D577" s="58"/>
      <c r="E577" s="58"/>
      <c r="F577" s="59"/>
      <c r="G577" s="59"/>
      <c r="H577" s="58"/>
      <c r="I577" s="58"/>
      <c r="J577" s="59"/>
      <c r="K577" s="58"/>
    </row>
    <row r="578" spans="1:11" ht="12.6" x14ac:dyDescent="0.25">
      <c r="A578" s="57"/>
      <c r="B578" s="59"/>
      <c r="C578" s="59"/>
      <c r="D578" s="58"/>
      <c r="E578" s="58"/>
      <c r="F578" s="59"/>
      <c r="G578" s="59"/>
      <c r="H578" s="58"/>
      <c r="I578" s="58"/>
      <c r="J578" s="59"/>
      <c r="K578" s="58"/>
    </row>
    <row r="579" spans="1:11" ht="12.6" x14ac:dyDescent="0.25">
      <c r="A579" s="57"/>
      <c r="B579" s="59"/>
      <c r="C579" s="59"/>
      <c r="D579" s="58"/>
      <c r="E579" s="58"/>
      <c r="F579" s="59"/>
      <c r="G579" s="59"/>
      <c r="H579" s="58"/>
      <c r="I579" s="58"/>
      <c r="J579" s="59"/>
      <c r="K579" s="58"/>
    </row>
    <row r="580" spans="1:11" ht="12.6" x14ac:dyDescent="0.25">
      <c r="A580" s="57"/>
      <c r="B580" s="59"/>
      <c r="C580" s="59"/>
      <c r="D580" s="58"/>
      <c r="E580" s="58"/>
      <c r="F580" s="59"/>
      <c r="G580" s="59"/>
      <c r="H580" s="58"/>
      <c r="I580" s="58"/>
      <c r="J580" s="59"/>
      <c r="K580" s="58"/>
    </row>
    <row r="581" spans="1:11" ht="12.6" x14ac:dyDescent="0.25">
      <c r="A581" s="57"/>
      <c r="B581" s="59"/>
      <c r="C581" s="59"/>
      <c r="D581" s="58"/>
      <c r="E581" s="58"/>
      <c r="F581" s="59"/>
      <c r="G581" s="59"/>
      <c r="H581" s="58"/>
      <c r="I581" s="58"/>
      <c r="J581" s="59"/>
      <c r="K581" s="58"/>
    </row>
    <row r="582" spans="1:11" ht="12.6" x14ac:dyDescent="0.25">
      <c r="A582" s="57"/>
      <c r="B582" s="59"/>
      <c r="C582" s="59"/>
      <c r="D582" s="58"/>
      <c r="E582" s="58"/>
      <c r="F582" s="59"/>
      <c r="G582" s="59"/>
      <c r="H582" s="58"/>
      <c r="I582" s="58"/>
      <c r="J582" s="59"/>
      <c r="K582" s="58"/>
    </row>
    <row r="583" spans="1:11" ht="12.6" x14ac:dyDescent="0.25">
      <c r="A583" s="57"/>
      <c r="B583" s="59"/>
      <c r="C583" s="59"/>
      <c r="D583" s="58"/>
      <c r="E583" s="58"/>
      <c r="F583" s="59"/>
      <c r="G583" s="59"/>
      <c r="H583" s="58"/>
      <c r="I583" s="58"/>
      <c r="J583" s="59"/>
      <c r="K583" s="58"/>
    </row>
    <row r="584" spans="1:11" ht="12.6" x14ac:dyDescent="0.25">
      <c r="A584" s="57"/>
      <c r="B584" s="59"/>
      <c r="C584" s="59"/>
      <c r="D584" s="58"/>
      <c r="E584" s="58"/>
      <c r="F584" s="59"/>
      <c r="G584" s="59"/>
      <c r="H584" s="58"/>
      <c r="I584" s="58"/>
      <c r="J584" s="59"/>
      <c r="K584" s="58"/>
    </row>
    <row r="585" spans="1:11" ht="12.6" x14ac:dyDescent="0.25">
      <c r="A585" s="57"/>
      <c r="B585" s="59"/>
      <c r="C585" s="59"/>
      <c r="D585" s="58"/>
      <c r="E585" s="58"/>
      <c r="F585" s="59"/>
      <c r="G585" s="59"/>
      <c r="H585" s="58"/>
      <c r="I585" s="58"/>
      <c r="J585" s="59"/>
      <c r="K585" s="58"/>
    </row>
    <row r="586" spans="1:11" ht="12.6" x14ac:dyDescent="0.25">
      <c r="A586" s="57"/>
      <c r="B586" s="59"/>
      <c r="C586" s="59"/>
      <c r="D586" s="58"/>
      <c r="E586" s="58"/>
      <c r="F586" s="59"/>
      <c r="G586" s="59"/>
      <c r="H586" s="58"/>
      <c r="I586" s="58"/>
      <c r="J586" s="59"/>
      <c r="K586" s="58"/>
    </row>
    <row r="587" spans="1:11" ht="12.6" x14ac:dyDescent="0.25">
      <c r="A587" s="57"/>
      <c r="B587" s="59"/>
      <c r="C587" s="59"/>
      <c r="D587" s="58"/>
      <c r="E587" s="58"/>
      <c r="F587" s="59"/>
      <c r="G587" s="59"/>
      <c r="H587" s="58"/>
      <c r="I587" s="58"/>
      <c r="J587" s="59"/>
      <c r="K587" s="58"/>
    </row>
    <row r="588" spans="1:11" ht="12.6" x14ac:dyDescent="0.25">
      <c r="A588" s="57"/>
      <c r="B588" s="59"/>
      <c r="C588" s="59"/>
      <c r="D588" s="58"/>
      <c r="E588" s="58"/>
      <c r="F588" s="59"/>
      <c r="G588" s="59"/>
      <c r="H588" s="58"/>
      <c r="I588" s="58"/>
      <c r="J588" s="59"/>
      <c r="K588" s="58"/>
    </row>
    <row r="589" spans="1:11" ht="12.6" x14ac:dyDescent="0.25">
      <c r="A589" s="57"/>
      <c r="B589" s="59"/>
      <c r="C589" s="59"/>
      <c r="D589" s="58"/>
      <c r="E589" s="58"/>
      <c r="F589" s="59"/>
      <c r="G589" s="59"/>
      <c r="H589" s="58"/>
      <c r="I589" s="58"/>
      <c r="J589" s="59"/>
      <c r="K589" s="58"/>
    </row>
    <row r="590" spans="1:11" ht="12.6" x14ac:dyDescent="0.25">
      <c r="A590" s="57"/>
      <c r="B590" s="59"/>
      <c r="C590" s="59"/>
      <c r="D590" s="58"/>
      <c r="E590" s="58"/>
      <c r="F590" s="59"/>
      <c r="G590" s="59"/>
      <c r="H590" s="58"/>
      <c r="I590" s="58"/>
      <c r="J590" s="59"/>
      <c r="K590" s="58"/>
    </row>
    <row r="591" spans="1:11" ht="12.6" x14ac:dyDescent="0.25">
      <c r="A591" s="57"/>
      <c r="B591" s="59"/>
      <c r="C591" s="59"/>
      <c r="D591" s="58"/>
      <c r="E591" s="58"/>
      <c r="F591" s="59"/>
      <c r="G591" s="59"/>
      <c r="H591" s="58"/>
      <c r="I591" s="58"/>
      <c r="J591" s="59"/>
      <c r="K591" s="58"/>
    </row>
    <row r="592" spans="1:11" ht="12.6" x14ac:dyDescent="0.25">
      <c r="A592" s="57"/>
      <c r="B592" s="59"/>
      <c r="C592" s="59"/>
      <c r="D592" s="58"/>
      <c r="E592" s="58"/>
      <c r="F592" s="59"/>
      <c r="G592" s="59"/>
      <c r="H592" s="58"/>
      <c r="I592" s="58"/>
      <c r="J592" s="59"/>
      <c r="K592" s="58"/>
    </row>
    <row r="593" spans="1:11" ht="12.6" x14ac:dyDescent="0.25">
      <c r="A593" s="57"/>
      <c r="B593" s="59"/>
      <c r="C593" s="59"/>
      <c r="D593" s="58"/>
      <c r="E593" s="58"/>
      <c r="F593" s="59"/>
      <c r="G593" s="59"/>
      <c r="H593" s="58"/>
      <c r="I593" s="58"/>
      <c r="J593" s="59"/>
      <c r="K593" s="58"/>
    </row>
    <row r="594" spans="1:11" ht="12.6" x14ac:dyDescent="0.25">
      <c r="A594" s="57"/>
      <c r="B594" s="59"/>
      <c r="C594" s="59"/>
      <c r="D594" s="58"/>
      <c r="E594" s="58"/>
      <c r="F594" s="59"/>
      <c r="G594" s="59"/>
      <c r="H594" s="58"/>
      <c r="I594" s="58"/>
      <c r="J594" s="59"/>
      <c r="K594" s="58"/>
    </row>
    <row r="595" spans="1:11" ht="12.6" x14ac:dyDescent="0.25">
      <c r="A595" s="57"/>
      <c r="B595" s="59"/>
      <c r="C595" s="59"/>
      <c r="D595" s="58"/>
      <c r="E595" s="58"/>
      <c r="F595" s="59"/>
      <c r="G595" s="59"/>
      <c r="H595" s="58"/>
      <c r="I595" s="58"/>
      <c r="J595" s="59"/>
      <c r="K595" s="58"/>
    </row>
    <row r="596" spans="1:11" ht="12.6" x14ac:dyDescent="0.25">
      <c r="A596" s="57"/>
      <c r="B596" s="59"/>
      <c r="C596" s="59"/>
      <c r="D596" s="58"/>
      <c r="E596" s="58"/>
      <c r="F596" s="59"/>
      <c r="G596" s="59"/>
      <c r="H596" s="58"/>
      <c r="I596" s="58"/>
      <c r="J596" s="59"/>
      <c r="K596" s="58"/>
    </row>
    <row r="597" spans="1:11" ht="12.6" x14ac:dyDescent="0.25">
      <c r="A597" s="57"/>
      <c r="B597" s="59"/>
      <c r="C597" s="59"/>
      <c r="D597" s="58"/>
      <c r="E597" s="58"/>
      <c r="F597" s="59"/>
      <c r="G597" s="59"/>
      <c r="H597" s="58"/>
      <c r="I597" s="58"/>
      <c r="J597" s="59"/>
      <c r="K597" s="58"/>
    </row>
    <row r="598" spans="1:11" ht="12.6" x14ac:dyDescent="0.25">
      <c r="A598" s="57"/>
      <c r="B598" s="59"/>
      <c r="C598" s="59"/>
      <c r="D598" s="58"/>
      <c r="E598" s="58"/>
      <c r="F598" s="59"/>
      <c r="G598" s="59"/>
      <c r="H598" s="58"/>
      <c r="I598" s="58"/>
      <c r="J598" s="59"/>
      <c r="K598" s="58"/>
    </row>
    <row r="599" spans="1:11" ht="12.6" x14ac:dyDescent="0.25">
      <c r="A599" s="57"/>
      <c r="B599" s="59"/>
      <c r="C599" s="59"/>
      <c r="D599" s="58"/>
      <c r="E599" s="58"/>
      <c r="F599" s="59"/>
      <c r="G599" s="59"/>
      <c r="H599" s="58"/>
      <c r="I599" s="58"/>
      <c r="J599" s="59"/>
      <c r="K599" s="58"/>
    </row>
    <row r="600" spans="1:11" ht="12.6" x14ac:dyDescent="0.25">
      <c r="A600" s="57"/>
      <c r="B600" s="59"/>
      <c r="C600" s="59"/>
      <c r="D600" s="58"/>
      <c r="E600" s="58"/>
      <c r="F600" s="59"/>
      <c r="G600" s="59"/>
      <c r="H600" s="58"/>
      <c r="I600" s="58"/>
      <c r="J600" s="59"/>
      <c r="K600" s="58"/>
    </row>
    <row r="601" spans="1:11" ht="12.6" x14ac:dyDescent="0.25">
      <c r="A601" s="57"/>
      <c r="B601" s="59"/>
      <c r="C601" s="59"/>
      <c r="D601" s="58"/>
      <c r="E601" s="58"/>
      <c r="F601" s="59"/>
      <c r="G601" s="59"/>
      <c r="H601" s="58"/>
      <c r="I601" s="58"/>
      <c r="J601" s="59"/>
      <c r="K601" s="58"/>
    </row>
    <row r="602" spans="1:11" ht="12.6" x14ac:dyDescent="0.25">
      <c r="A602" s="57"/>
      <c r="B602" s="59"/>
      <c r="C602" s="59"/>
      <c r="D602" s="58"/>
      <c r="E602" s="58"/>
      <c r="F602" s="59"/>
      <c r="G602" s="59"/>
      <c r="H602" s="58"/>
      <c r="I602" s="58"/>
      <c r="J602" s="59"/>
      <c r="K602" s="58"/>
    </row>
    <row r="603" spans="1:11" ht="12.6" x14ac:dyDescent="0.25">
      <c r="A603" s="57"/>
      <c r="B603" s="59"/>
      <c r="C603" s="59"/>
      <c r="D603" s="58"/>
      <c r="E603" s="58"/>
      <c r="F603" s="59"/>
      <c r="G603" s="59"/>
      <c r="H603" s="58"/>
      <c r="I603" s="58"/>
      <c r="J603" s="59"/>
      <c r="K603" s="58"/>
    </row>
    <row r="604" spans="1:11" ht="12.6" x14ac:dyDescent="0.25">
      <c r="A604" s="57"/>
      <c r="B604" s="59"/>
      <c r="C604" s="59"/>
      <c r="D604" s="58"/>
      <c r="E604" s="58"/>
      <c r="F604" s="59"/>
      <c r="G604" s="59"/>
      <c r="H604" s="58"/>
      <c r="I604" s="58"/>
      <c r="J604" s="59"/>
      <c r="K604" s="58"/>
    </row>
    <row r="605" spans="1:11" ht="12.6" x14ac:dyDescent="0.25">
      <c r="A605" s="57"/>
      <c r="B605" s="59"/>
      <c r="C605" s="59"/>
      <c r="D605" s="58"/>
      <c r="E605" s="58"/>
      <c r="F605" s="59"/>
      <c r="G605" s="59"/>
      <c r="H605" s="58"/>
      <c r="I605" s="58"/>
      <c r="J605" s="59"/>
      <c r="K605" s="58"/>
    </row>
    <row r="606" spans="1:11" ht="12.6" x14ac:dyDescent="0.25">
      <c r="A606" s="57"/>
      <c r="B606" s="59"/>
      <c r="C606" s="59"/>
      <c r="D606" s="58"/>
      <c r="E606" s="58"/>
      <c r="F606" s="59"/>
      <c r="G606" s="59"/>
      <c r="H606" s="58"/>
      <c r="I606" s="58"/>
      <c r="J606" s="59"/>
      <c r="K606" s="58"/>
    </row>
    <row r="607" spans="1:11" ht="12.6" x14ac:dyDescent="0.25">
      <c r="A607" s="57"/>
      <c r="B607" s="59"/>
      <c r="C607" s="59"/>
      <c r="D607" s="58"/>
      <c r="E607" s="58"/>
      <c r="F607" s="59"/>
      <c r="G607" s="59"/>
      <c r="H607" s="58"/>
      <c r="I607" s="58"/>
      <c r="J607" s="59"/>
      <c r="K607" s="58"/>
    </row>
    <row r="608" spans="1:11" ht="12.6" x14ac:dyDescent="0.25">
      <c r="A608" s="57"/>
      <c r="B608" s="59"/>
      <c r="C608" s="59"/>
      <c r="D608" s="58"/>
      <c r="E608" s="58"/>
      <c r="F608" s="59"/>
      <c r="G608" s="59"/>
      <c r="H608" s="58"/>
      <c r="I608" s="58"/>
      <c r="J608" s="59"/>
      <c r="K608" s="58"/>
    </row>
    <row r="609" spans="1:11" ht="12.6" x14ac:dyDescent="0.25">
      <c r="A609" s="57"/>
      <c r="B609" s="59"/>
      <c r="C609" s="59"/>
      <c r="D609" s="58"/>
      <c r="E609" s="58"/>
      <c r="F609" s="59"/>
      <c r="G609" s="59"/>
      <c r="H609" s="58"/>
      <c r="I609" s="58"/>
      <c r="J609" s="59"/>
      <c r="K609" s="58"/>
    </row>
    <row r="610" spans="1:11" ht="12.6" x14ac:dyDescent="0.25">
      <c r="A610" s="57"/>
      <c r="B610" s="59"/>
      <c r="C610" s="59"/>
      <c r="D610" s="58"/>
      <c r="E610" s="58"/>
      <c r="F610" s="59"/>
      <c r="G610" s="59"/>
      <c r="H610" s="58"/>
      <c r="I610" s="58"/>
      <c r="J610" s="59"/>
      <c r="K610" s="58"/>
    </row>
    <row r="611" spans="1:11" ht="12.6" x14ac:dyDescent="0.25">
      <c r="A611" s="57"/>
      <c r="B611" s="59"/>
      <c r="C611" s="59"/>
      <c r="D611" s="58"/>
      <c r="E611" s="58"/>
      <c r="F611" s="59"/>
      <c r="G611" s="59"/>
      <c r="H611" s="58"/>
      <c r="I611" s="58"/>
      <c r="J611" s="59"/>
      <c r="K611" s="58"/>
    </row>
    <row r="612" spans="1:11" ht="12.6" x14ac:dyDescent="0.25">
      <c r="A612" s="57"/>
      <c r="B612" s="59"/>
      <c r="C612" s="59"/>
      <c r="D612" s="58"/>
      <c r="E612" s="58"/>
      <c r="F612" s="59"/>
      <c r="G612" s="59"/>
      <c r="H612" s="58"/>
      <c r="I612" s="58"/>
      <c r="J612" s="59"/>
      <c r="K612" s="58"/>
    </row>
    <row r="613" spans="1:11" ht="12.6" x14ac:dyDescent="0.25">
      <c r="A613" s="57"/>
      <c r="B613" s="59"/>
      <c r="C613" s="59"/>
      <c r="D613" s="58"/>
      <c r="E613" s="58"/>
      <c r="F613" s="59"/>
      <c r="G613" s="59"/>
      <c r="H613" s="58"/>
      <c r="I613" s="58"/>
      <c r="J613" s="59"/>
      <c r="K613" s="58"/>
    </row>
    <row r="614" spans="1:11" ht="12.6" x14ac:dyDescent="0.25">
      <c r="A614" s="57"/>
      <c r="B614" s="59"/>
      <c r="C614" s="59"/>
      <c r="D614" s="58"/>
      <c r="E614" s="58"/>
      <c r="F614" s="59"/>
      <c r="G614" s="59"/>
      <c r="H614" s="58"/>
      <c r="I614" s="58"/>
      <c r="J614" s="59"/>
      <c r="K614" s="58"/>
    </row>
    <row r="615" spans="1:11" ht="12.6" x14ac:dyDescent="0.25">
      <c r="A615" s="57"/>
      <c r="B615" s="59"/>
      <c r="C615" s="59"/>
      <c r="D615" s="58"/>
      <c r="E615" s="58"/>
      <c r="F615" s="59"/>
      <c r="G615" s="59"/>
      <c r="H615" s="58"/>
      <c r="I615" s="58"/>
      <c r="J615" s="59"/>
      <c r="K615" s="58"/>
    </row>
    <row r="616" spans="1:11" ht="12.6" x14ac:dyDescent="0.25">
      <c r="A616" s="57"/>
      <c r="B616" s="59"/>
      <c r="C616" s="59"/>
      <c r="D616" s="58"/>
      <c r="E616" s="58"/>
      <c r="F616" s="59"/>
      <c r="G616" s="59"/>
      <c r="H616" s="58"/>
      <c r="I616" s="58"/>
      <c r="J616" s="59"/>
      <c r="K616" s="58"/>
    </row>
    <row r="617" spans="1:11" ht="12.6" x14ac:dyDescent="0.25">
      <c r="A617" s="57"/>
      <c r="B617" s="59"/>
      <c r="C617" s="59"/>
      <c r="D617" s="58"/>
      <c r="E617" s="58"/>
      <c r="F617" s="59"/>
      <c r="G617" s="59"/>
      <c r="H617" s="58"/>
      <c r="I617" s="58"/>
      <c r="J617" s="59"/>
      <c r="K617" s="58"/>
    </row>
    <row r="618" spans="1:11" ht="12.6" x14ac:dyDescent="0.25">
      <c r="A618" s="57"/>
      <c r="B618" s="59"/>
      <c r="C618" s="59"/>
      <c r="D618" s="58"/>
      <c r="E618" s="58"/>
      <c r="F618" s="59"/>
      <c r="G618" s="59"/>
      <c r="H618" s="58"/>
      <c r="I618" s="58"/>
      <c r="J618" s="59"/>
      <c r="K618" s="58"/>
    </row>
    <row r="619" spans="1:11" ht="12.6" x14ac:dyDescent="0.25">
      <c r="A619" s="57"/>
      <c r="B619" s="59"/>
      <c r="C619" s="59"/>
      <c r="D619" s="58"/>
      <c r="E619" s="58"/>
      <c r="F619" s="59"/>
      <c r="G619" s="59"/>
      <c r="H619" s="58"/>
      <c r="I619" s="58"/>
      <c r="J619" s="59"/>
      <c r="K619" s="58"/>
    </row>
    <row r="620" spans="1:11" ht="12.6" x14ac:dyDescent="0.25">
      <c r="A620" s="57"/>
      <c r="B620" s="59"/>
      <c r="C620" s="59"/>
      <c r="D620" s="58"/>
      <c r="E620" s="58"/>
      <c r="F620" s="59"/>
      <c r="G620" s="59"/>
      <c r="H620" s="58"/>
      <c r="I620" s="58"/>
      <c r="J620" s="59"/>
      <c r="K620" s="58"/>
    </row>
    <row r="621" spans="1:11" ht="12.6" x14ac:dyDescent="0.25">
      <c r="A621" s="57"/>
      <c r="B621" s="59"/>
      <c r="C621" s="59"/>
      <c r="D621" s="58"/>
      <c r="E621" s="58"/>
      <c r="F621" s="59"/>
      <c r="G621" s="59"/>
      <c r="H621" s="58"/>
      <c r="I621" s="58"/>
      <c r="J621" s="59"/>
      <c r="K621" s="58"/>
    </row>
    <row r="622" spans="1:11" ht="12.6" x14ac:dyDescent="0.25">
      <c r="A622" s="57"/>
      <c r="B622" s="59"/>
      <c r="C622" s="59"/>
      <c r="D622" s="58"/>
      <c r="E622" s="58"/>
      <c r="F622" s="59"/>
      <c r="G622" s="59"/>
      <c r="H622" s="58"/>
      <c r="I622" s="58"/>
      <c r="J622" s="59"/>
      <c r="K622" s="58"/>
    </row>
    <row r="623" spans="1:11" ht="12.6" x14ac:dyDescent="0.25">
      <c r="A623" s="57"/>
      <c r="B623" s="59"/>
      <c r="C623" s="59"/>
      <c r="D623" s="58"/>
      <c r="E623" s="58"/>
      <c r="F623" s="59"/>
      <c r="G623" s="59"/>
      <c r="H623" s="58"/>
      <c r="I623" s="58"/>
      <c r="J623" s="59"/>
      <c r="K623" s="58"/>
    </row>
    <row r="624" spans="1:11" ht="12.6" x14ac:dyDescent="0.25">
      <c r="A624" s="57"/>
      <c r="B624" s="59"/>
      <c r="C624" s="59"/>
      <c r="D624" s="58"/>
      <c r="E624" s="58"/>
      <c r="F624" s="59"/>
      <c r="G624" s="59"/>
      <c r="H624" s="58"/>
      <c r="I624" s="58"/>
      <c r="J624" s="59"/>
      <c r="K624" s="58"/>
    </row>
    <row r="625" spans="1:11" ht="12.6" x14ac:dyDescent="0.25">
      <c r="A625" s="57"/>
      <c r="B625" s="59"/>
      <c r="C625" s="59"/>
      <c r="D625" s="58"/>
      <c r="E625" s="58"/>
      <c r="F625" s="59"/>
      <c r="G625" s="59"/>
      <c r="H625" s="58"/>
      <c r="I625" s="58"/>
      <c r="J625" s="59"/>
      <c r="K625" s="58"/>
    </row>
    <row r="626" spans="1:11" ht="12.6" x14ac:dyDescent="0.25">
      <c r="A626" s="57"/>
      <c r="B626" s="59"/>
      <c r="C626" s="59"/>
      <c r="D626" s="58"/>
      <c r="E626" s="58"/>
      <c r="F626" s="59"/>
      <c r="G626" s="59"/>
      <c r="H626" s="58"/>
      <c r="I626" s="58"/>
      <c r="J626" s="59"/>
      <c r="K626" s="58"/>
    </row>
    <row r="627" spans="1:11" ht="12.6" x14ac:dyDescent="0.25">
      <c r="A627" s="57"/>
      <c r="B627" s="59"/>
      <c r="C627" s="59"/>
      <c r="D627" s="58"/>
      <c r="E627" s="58"/>
      <c r="F627" s="59"/>
      <c r="G627" s="59"/>
      <c r="H627" s="58"/>
      <c r="I627" s="58"/>
      <c r="J627" s="59"/>
      <c r="K627" s="58"/>
    </row>
    <row r="628" spans="1:11" ht="12.6" x14ac:dyDescent="0.25">
      <c r="A628" s="57"/>
      <c r="B628" s="59"/>
      <c r="C628" s="59"/>
      <c r="D628" s="58"/>
      <c r="E628" s="58"/>
      <c r="F628" s="59"/>
      <c r="G628" s="59"/>
      <c r="H628" s="58"/>
      <c r="I628" s="58"/>
      <c r="J628" s="59"/>
      <c r="K628" s="58"/>
    </row>
    <row r="629" spans="1:11" ht="12.6" x14ac:dyDescent="0.25">
      <c r="A629" s="57"/>
      <c r="B629" s="59"/>
      <c r="C629" s="59"/>
      <c r="D629" s="58"/>
      <c r="E629" s="58"/>
      <c r="F629" s="59"/>
      <c r="G629" s="59"/>
      <c r="H629" s="58"/>
      <c r="I629" s="58"/>
      <c r="J629" s="59"/>
      <c r="K629" s="58"/>
    </row>
    <row r="630" spans="1:11" ht="12.6" x14ac:dyDescent="0.25">
      <c r="A630" s="57"/>
      <c r="B630" s="59"/>
      <c r="C630" s="59"/>
      <c r="D630" s="58"/>
      <c r="E630" s="58"/>
      <c r="F630" s="59"/>
      <c r="G630" s="59"/>
      <c r="H630" s="58"/>
      <c r="I630" s="58"/>
      <c r="J630" s="59"/>
      <c r="K630" s="58"/>
    </row>
    <row r="631" spans="1:11" ht="12.6" x14ac:dyDescent="0.25">
      <c r="A631" s="57"/>
      <c r="B631" s="59"/>
      <c r="C631" s="59"/>
      <c r="D631" s="58"/>
      <c r="E631" s="58"/>
      <c r="F631" s="59"/>
      <c r="G631" s="59"/>
      <c r="H631" s="58"/>
      <c r="I631" s="58"/>
      <c r="J631" s="59"/>
      <c r="K631" s="58"/>
    </row>
    <row r="632" spans="1:11" ht="12.6" x14ac:dyDescent="0.25">
      <c r="A632" s="57"/>
      <c r="B632" s="59"/>
      <c r="C632" s="59"/>
      <c r="D632" s="58"/>
      <c r="E632" s="58"/>
      <c r="F632" s="59"/>
      <c r="G632" s="59"/>
      <c r="H632" s="58"/>
      <c r="I632" s="58"/>
      <c r="J632" s="59"/>
      <c r="K632" s="58"/>
    </row>
    <row r="633" spans="1:11" ht="12.6" x14ac:dyDescent="0.25">
      <c r="A633" s="57"/>
      <c r="B633" s="59"/>
      <c r="C633" s="59"/>
      <c r="D633" s="58"/>
      <c r="E633" s="58"/>
      <c r="F633" s="59"/>
      <c r="G633" s="59"/>
      <c r="H633" s="58"/>
      <c r="I633" s="58"/>
      <c r="J633" s="59"/>
      <c r="K633" s="58"/>
    </row>
    <row r="634" spans="1:11" ht="12.6" x14ac:dyDescent="0.25">
      <c r="A634" s="57"/>
      <c r="B634" s="59"/>
      <c r="C634" s="59"/>
      <c r="D634" s="58"/>
      <c r="E634" s="58"/>
      <c r="F634" s="59"/>
      <c r="G634" s="59"/>
      <c r="H634" s="58"/>
      <c r="I634" s="58"/>
      <c r="J634" s="59"/>
      <c r="K634" s="58"/>
    </row>
    <row r="635" spans="1:11" ht="12.6" x14ac:dyDescent="0.25">
      <c r="A635" s="57"/>
      <c r="B635" s="59"/>
      <c r="C635" s="59"/>
      <c r="D635" s="58"/>
      <c r="E635" s="58"/>
      <c r="F635" s="59"/>
      <c r="G635" s="59"/>
      <c r="H635" s="58"/>
      <c r="I635" s="58"/>
      <c r="J635" s="59"/>
      <c r="K635" s="58"/>
    </row>
    <row r="636" spans="1:11" ht="12.6" x14ac:dyDescent="0.25">
      <c r="A636" s="57"/>
      <c r="B636" s="59"/>
      <c r="C636" s="59"/>
      <c r="D636" s="58"/>
      <c r="E636" s="58"/>
      <c r="F636" s="59"/>
      <c r="G636" s="59"/>
      <c r="H636" s="58"/>
      <c r="I636" s="58"/>
      <c r="J636" s="59"/>
      <c r="K636" s="58"/>
    </row>
    <row r="637" spans="1:11" ht="12.6" x14ac:dyDescent="0.25">
      <c r="A637" s="57"/>
      <c r="B637" s="59"/>
      <c r="C637" s="59"/>
      <c r="D637" s="58"/>
      <c r="E637" s="58"/>
      <c r="F637" s="59"/>
      <c r="G637" s="59"/>
      <c r="H637" s="58"/>
      <c r="I637" s="58"/>
      <c r="J637" s="59"/>
      <c r="K637" s="58"/>
    </row>
    <row r="638" spans="1:11" ht="12.6" x14ac:dyDescent="0.25">
      <c r="A638" s="57"/>
      <c r="B638" s="59"/>
      <c r="C638" s="59"/>
      <c r="D638" s="58"/>
      <c r="E638" s="58"/>
      <c r="F638" s="59"/>
      <c r="G638" s="59"/>
      <c r="H638" s="58"/>
      <c r="I638" s="58"/>
      <c r="J638" s="59"/>
      <c r="K638" s="58"/>
    </row>
    <row r="639" spans="1:11" ht="12.6" x14ac:dyDescent="0.25">
      <c r="A639" s="57"/>
      <c r="B639" s="59"/>
      <c r="C639" s="59"/>
      <c r="D639" s="58"/>
      <c r="E639" s="58"/>
      <c r="F639" s="59"/>
      <c r="G639" s="59"/>
      <c r="H639" s="58"/>
      <c r="I639" s="58"/>
      <c r="J639" s="59"/>
      <c r="K639" s="58"/>
    </row>
    <row r="640" spans="1:11" ht="12.6" x14ac:dyDescent="0.25">
      <c r="A640" s="57"/>
      <c r="B640" s="59"/>
      <c r="C640" s="59"/>
      <c r="D640" s="58"/>
      <c r="E640" s="58"/>
      <c r="F640" s="59"/>
      <c r="G640" s="59"/>
      <c r="H640" s="58"/>
      <c r="I640" s="58"/>
      <c r="J640" s="59"/>
      <c r="K640" s="58"/>
    </row>
    <row r="641" spans="1:11" ht="12.6" x14ac:dyDescent="0.25">
      <c r="A641" s="57"/>
      <c r="B641" s="59"/>
      <c r="C641" s="59"/>
      <c r="D641" s="58"/>
      <c r="E641" s="58"/>
      <c r="F641" s="59"/>
      <c r="G641" s="59"/>
      <c r="H641" s="58"/>
      <c r="I641" s="58"/>
      <c r="J641" s="59"/>
      <c r="K641" s="58"/>
    </row>
    <row r="642" spans="1:11" ht="12.6" x14ac:dyDescent="0.25">
      <c r="A642" s="57"/>
      <c r="B642" s="59"/>
      <c r="C642" s="59"/>
      <c r="D642" s="58"/>
      <c r="E642" s="58"/>
      <c r="F642" s="59"/>
      <c r="G642" s="59"/>
      <c r="H642" s="58"/>
      <c r="I642" s="58"/>
      <c r="J642" s="59"/>
      <c r="K642" s="58"/>
    </row>
    <row r="643" spans="1:11" ht="12.6" x14ac:dyDescent="0.25">
      <c r="A643" s="57"/>
      <c r="B643" s="59"/>
      <c r="C643" s="59"/>
      <c r="D643" s="58"/>
      <c r="E643" s="58"/>
      <c r="F643" s="59"/>
      <c r="G643" s="59"/>
      <c r="H643" s="58"/>
      <c r="I643" s="58"/>
      <c r="J643" s="59"/>
      <c r="K643" s="58"/>
    </row>
    <row r="644" spans="1:11" ht="12.6" x14ac:dyDescent="0.25">
      <c r="A644" s="57"/>
      <c r="B644" s="59"/>
      <c r="C644" s="59"/>
      <c r="D644" s="58"/>
      <c r="E644" s="58"/>
      <c r="F644" s="59"/>
      <c r="G644" s="59"/>
      <c r="H644" s="58"/>
      <c r="I644" s="58"/>
      <c r="J644" s="59"/>
      <c r="K644" s="58"/>
    </row>
    <row r="645" spans="1:11" ht="12.6" x14ac:dyDescent="0.25">
      <c r="A645" s="57"/>
      <c r="B645" s="59"/>
      <c r="C645" s="59"/>
      <c r="D645" s="58"/>
      <c r="E645" s="58"/>
      <c r="F645" s="59"/>
      <c r="G645" s="59"/>
      <c r="H645" s="58"/>
      <c r="I645" s="58"/>
      <c r="J645" s="59"/>
      <c r="K645" s="58"/>
    </row>
    <row r="646" spans="1:11" ht="12.6" x14ac:dyDescent="0.25">
      <c r="A646" s="57"/>
      <c r="B646" s="59"/>
      <c r="C646" s="59"/>
      <c r="D646" s="58"/>
      <c r="E646" s="58"/>
      <c r="F646" s="59"/>
      <c r="G646" s="59"/>
      <c r="H646" s="58"/>
      <c r="I646" s="58"/>
      <c r="J646" s="59"/>
      <c r="K646" s="58"/>
    </row>
    <row r="647" spans="1:11" ht="12.6" x14ac:dyDescent="0.25">
      <c r="A647" s="57"/>
      <c r="B647" s="59"/>
      <c r="C647" s="59"/>
      <c r="D647" s="58"/>
      <c r="E647" s="58"/>
      <c r="F647" s="59"/>
      <c r="G647" s="59"/>
      <c r="H647" s="58"/>
      <c r="I647" s="58"/>
      <c r="J647" s="59"/>
      <c r="K647" s="58"/>
    </row>
    <row r="648" spans="1:11" ht="12.6" x14ac:dyDescent="0.25">
      <c r="A648" s="57"/>
      <c r="B648" s="59"/>
      <c r="C648" s="59"/>
      <c r="D648" s="58"/>
      <c r="E648" s="58"/>
      <c r="F648" s="59"/>
      <c r="G648" s="59"/>
      <c r="H648" s="58"/>
      <c r="I648" s="58"/>
      <c r="J648" s="59"/>
      <c r="K648" s="58"/>
    </row>
    <row r="649" spans="1:11" ht="12.6" x14ac:dyDescent="0.25">
      <c r="A649" s="57"/>
      <c r="B649" s="59"/>
      <c r="C649" s="59"/>
      <c r="D649" s="58"/>
      <c r="E649" s="58"/>
      <c r="F649" s="59"/>
      <c r="G649" s="59"/>
      <c r="H649" s="58"/>
      <c r="I649" s="58"/>
      <c r="J649" s="59"/>
      <c r="K649" s="58"/>
    </row>
    <row r="650" spans="1:11" ht="12.6" x14ac:dyDescent="0.25">
      <c r="A650" s="57"/>
      <c r="B650" s="59"/>
      <c r="C650" s="59"/>
      <c r="D650" s="58"/>
      <c r="E650" s="58"/>
      <c r="F650" s="59"/>
      <c r="G650" s="59"/>
      <c r="H650" s="58"/>
      <c r="I650" s="58"/>
      <c r="J650" s="59"/>
      <c r="K650" s="58"/>
    </row>
    <row r="651" spans="1:11" ht="12.6" x14ac:dyDescent="0.25">
      <c r="A651" s="57"/>
      <c r="B651" s="59"/>
      <c r="C651" s="59"/>
      <c r="D651" s="58"/>
      <c r="E651" s="58"/>
      <c r="F651" s="59"/>
      <c r="G651" s="59"/>
      <c r="H651" s="58"/>
      <c r="I651" s="58"/>
      <c r="J651" s="59"/>
      <c r="K651" s="58"/>
    </row>
    <row r="652" spans="1:11" ht="12.6" x14ac:dyDescent="0.25">
      <c r="A652" s="57"/>
      <c r="B652" s="59"/>
      <c r="C652" s="59"/>
      <c r="D652" s="58"/>
      <c r="E652" s="58"/>
      <c r="F652" s="59"/>
      <c r="G652" s="59"/>
      <c r="H652" s="58"/>
      <c r="I652" s="58"/>
      <c r="J652" s="59"/>
      <c r="K652" s="58"/>
    </row>
    <row r="653" spans="1:11" ht="12.6" x14ac:dyDescent="0.25">
      <c r="A653" s="57"/>
      <c r="B653" s="59"/>
      <c r="C653" s="59"/>
      <c r="D653" s="58"/>
      <c r="E653" s="58"/>
      <c r="F653" s="59"/>
      <c r="G653" s="59"/>
      <c r="H653" s="58"/>
      <c r="I653" s="58"/>
      <c r="J653" s="59"/>
      <c r="K653" s="58"/>
    </row>
    <row r="654" spans="1:11" ht="12.6" x14ac:dyDescent="0.25">
      <c r="A654" s="57"/>
      <c r="B654" s="59"/>
      <c r="C654" s="59"/>
      <c r="D654" s="58"/>
      <c r="E654" s="58"/>
      <c r="F654" s="59"/>
      <c r="G654" s="59"/>
      <c r="H654" s="58"/>
      <c r="I654" s="58"/>
      <c r="J654" s="59"/>
      <c r="K654" s="58"/>
    </row>
    <row r="655" spans="1:11" ht="12.6" x14ac:dyDescent="0.25">
      <c r="A655" s="57"/>
      <c r="B655" s="59"/>
      <c r="C655" s="59"/>
      <c r="D655" s="58"/>
      <c r="E655" s="58"/>
      <c r="F655" s="59"/>
      <c r="G655" s="59"/>
      <c r="H655" s="58"/>
      <c r="I655" s="58"/>
      <c r="J655" s="59"/>
      <c r="K655" s="58"/>
    </row>
    <row r="656" spans="1:11" ht="12.6" x14ac:dyDescent="0.25">
      <c r="A656" s="57"/>
      <c r="B656" s="59"/>
      <c r="C656" s="59"/>
      <c r="D656" s="58"/>
      <c r="E656" s="58"/>
      <c r="F656" s="59"/>
      <c r="G656" s="59"/>
      <c r="H656" s="58"/>
      <c r="I656" s="58"/>
      <c r="J656" s="59"/>
      <c r="K656" s="58"/>
    </row>
    <row r="657" spans="1:11" ht="12.6" x14ac:dyDescent="0.25">
      <c r="A657" s="57"/>
      <c r="B657" s="59"/>
      <c r="C657" s="59"/>
      <c r="D657" s="58"/>
      <c r="E657" s="58"/>
      <c r="F657" s="59"/>
      <c r="G657" s="59"/>
      <c r="H657" s="58"/>
      <c r="I657" s="58"/>
      <c r="J657" s="59"/>
      <c r="K657" s="58"/>
    </row>
    <row r="658" spans="1:11" ht="12.6" x14ac:dyDescent="0.25">
      <c r="A658" s="57"/>
      <c r="B658" s="59"/>
      <c r="C658" s="59"/>
      <c r="D658" s="58"/>
      <c r="E658" s="58"/>
      <c r="F658" s="59"/>
      <c r="G658" s="59"/>
      <c r="H658" s="58"/>
      <c r="I658" s="58"/>
      <c r="J658" s="59"/>
      <c r="K658" s="58"/>
    </row>
    <row r="659" spans="1:11" ht="12.6" x14ac:dyDescent="0.25">
      <c r="A659" s="57"/>
      <c r="B659" s="59"/>
      <c r="C659" s="59"/>
      <c r="D659" s="58"/>
      <c r="E659" s="58"/>
      <c r="F659" s="59"/>
      <c r="G659" s="59"/>
      <c r="H659" s="58"/>
      <c r="I659" s="58"/>
      <c r="J659" s="59"/>
      <c r="K659" s="58"/>
    </row>
    <row r="660" spans="1:11" ht="12.6" x14ac:dyDescent="0.25">
      <c r="A660" s="57"/>
      <c r="B660" s="59"/>
      <c r="C660" s="59"/>
      <c r="D660" s="58"/>
      <c r="E660" s="58"/>
      <c r="F660" s="59"/>
      <c r="G660" s="59"/>
      <c r="H660" s="58"/>
      <c r="I660" s="58"/>
      <c r="J660" s="59"/>
      <c r="K660" s="58"/>
    </row>
    <row r="661" spans="1:11" ht="12.6" x14ac:dyDescent="0.25">
      <c r="A661" s="57"/>
      <c r="B661" s="59"/>
      <c r="C661" s="59"/>
      <c r="D661" s="58"/>
      <c r="E661" s="58"/>
      <c r="F661" s="59"/>
      <c r="G661" s="59"/>
      <c r="H661" s="58"/>
      <c r="I661" s="58"/>
      <c r="J661" s="59"/>
      <c r="K661" s="58"/>
    </row>
    <row r="662" spans="1:11" ht="12.6" x14ac:dyDescent="0.25">
      <c r="A662" s="57"/>
      <c r="B662" s="59"/>
      <c r="C662" s="59"/>
      <c r="D662" s="58"/>
      <c r="E662" s="58"/>
      <c r="F662" s="59"/>
      <c r="G662" s="59"/>
      <c r="H662" s="58"/>
      <c r="I662" s="58"/>
      <c r="J662" s="59"/>
      <c r="K662" s="58"/>
    </row>
    <row r="663" spans="1:11" ht="12.6" x14ac:dyDescent="0.25">
      <c r="A663" s="57"/>
      <c r="B663" s="59"/>
      <c r="C663" s="59"/>
      <c r="D663" s="58"/>
      <c r="E663" s="58"/>
      <c r="F663" s="59"/>
      <c r="G663" s="59"/>
      <c r="H663" s="58"/>
      <c r="I663" s="58"/>
      <c r="J663" s="59"/>
      <c r="K663" s="58"/>
    </row>
    <row r="664" spans="1:11" ht="12.6" x14ac:dyDescent="0.25">
      <c r="A664" s="57"/>
      <c r="B664" s="59"/>
      <c r="C664" s="59"/>
      <c r="D664" s="58"/>
      <c r="E664" s="58"/>
      <c r="F664" s="59"/>
      <c r="G664" s="59"/>
      <c r="H664" s="58"/>
      <c r="I664" s="58"/>
      <c r="J664" s="59"/>
      <c r="K664" s="58"/>
    </row>
    <row r="665" spans="1:11" ht="12.6" x14ac:dyDescent="0.25">
      <c r="A665" s="57"/>
      <c r="B665" s="59"/>
      <c r="C665" s="59"/>
      <c r="D665" s="58"/>
      <c r="E665" s="58"/>
      <c r="F665" s="59"/>
      <c r="G665" s="59"/>
      <c r="H665" s="58"/>
      <c r="I665" s="58"/>
      <c r="J665" s="59"/>
      <c r="K665" s="58"/>
    </row>
    <row r="666" spans="1:11" ht="12.6" x14ac:dyDescent="0.25">
      <c r="A666" s="57"/>
      <c r="B666" s="59"/>
      <c r="C666" s="59"/>
      <c r="D666" s="58"/>
      <c r="E666" s="58"/>
      <c r="F666" s="59"/>
      <c r="G666" s="59"/>
      <c r="H666" s="58"/>
      <c r="I666" s="58"/>
      <c r="J666" s="59"/>
      <c r="K666" s="58"/>
    </row>
    <row r="667" spans="1:11" ht="12.6" x14ac:dyDescent="0.25">
      <c r="A667" s="57"/>
      <c r="B667" s="59"/>
      <c r="C667" s="59"/>
      <c r="D667" s="58"/>
      <c r="E667" s="58"/>
      <c r="F667" s="59"/>
      <c r="G667" s="59"/>
      <c r="H667" s="58"/>
      <c r="I667" s="58"/>
      <c r="J667" s="59"/>
      <c r="K667" s="58"/>
    </row>
    <row r="668" spans="1:11" ht="12.6" x14ac:dyDescent="0.25">
      <c r="A668" s="57"/>
      <c r="B668" s="59"/>
      <c r="C668" s="59"/>
      <c r="D668" s="58"/>
      <c r="E668" s="58"/>
      <c r="F668" s="59"/>
      <c r="G668" s="59"/>
      <c r="H668" s="58"/>
      <c r="I668" s="58"/>
      <c r="J668" s="59"/>
      <c r="K668" s="58"/>
    </row>
    <row r="669" spans="1:11" ht="12.6" x14ac:dyDescent="0.25">
      <c r="A669" s="57"/>
      <c r="B669" s="59"/>
      <c r="C669" s="59"/>
      <c r="D669" s="58"/>
      <c r="E669" s="58"/>
      <c r="F669" s="59"/>
      <c r="G669" s="59"/>
      <c r="H669" s="58"/>
      <c r="I669" s="58"/>
      <c r="J669" s="59"/>
      <c r="K669" s="58"/>
    </row>
    <row r="670" spans="1:11" ht="12.6" x14ac:dyDescent="0.25">
      <c r="A670" s="57"/>
      <c r="B670" s="59"/>
      <c r="C670" s="59"/>
      <c r="D670" s="58"/>
      <c r="E670" s="58"/>
      <c r="F670" s="59"/>
      <c r="G670" s="59"/>
      <c r="H670" s="58"/>
      <c r="I670" s="58"/>
      <c r="J670" s="59"/>
      <c r="K670" s="58"/>
    </row>
    <row r="671" spans="1:11" ht="12.6" x14ac:dyDescent="0.25">
      <c r="A671" s="57"/>
      <c r="B671" s="59"/>
      <c r="C671" s="59"/>
      <c r="D671" s="58"/>
      <c r="E671" s="58"/>
      <c r="F671" s="59"/>
      <c r="G671" s="59"/>
      <c r="H671" s="58"/>
      <c r="I671" s="58"/>
      <c r="J671" s="59"/>
      <c r="K671" s="58"/>
    </row>
    <row r="672" spans="1:11" ht="12.6" x14ac:dyDescent="0.25">
      <c r="A672" s="57"/>
      <c r="B672" s="59"/>
      <c r="C672" s="59"/>
      <c r="D672" s="58"/>
      <c r="E672" s="58"/>
      <c r="F672" s="59"/>
      <c r="G672" s="59"/>
      <c r="H672" s="58"/>
      <c r="I672" s="58"/>
      <c r="J672" s="59"/>
      <c r="K672" s="58"/>
    </row>
    <row r="673" spans="1:11" ht="12.6" x14ac:dyDescent="0.25">
      <c r="A673" s="57"/>
      <c r="B673" s="59"/>
      <c r="C673" s="59"/>
      <c r="D673" s="58"/>
      <c r="E673" s="58"/>
      <c r="F673" s="59"/>
      <c r="G673" s="59"/>
      <c r="H673" s="58"/>
      <c r="I673" s="58"/>
      <c r="J673" s="59"/>
      <c r="K673" s="58"/>
    </row>
    <row r="674" spans="1:11" ht="12.6" x14ac:dyDescent="0.25">
      <c r="A674" s="57"/>
      <c r="B674" s="59"/>
      <c r="C674" s="59"/>
      <c r="D674" s="58"/>
      <c r="E674" s="58"/>
      <c r="F674" s="59"/>
      <c r="G674" s="59"/>
      <c r="H674" s="58"/>
      <c r="I674" s="58"/>
      <c r="J674" s="59"/>
      <c r="K674" s="58"/>
    </row>
    <row r="675" spans="1:11" ht="12.6" x14ac:dyDescent="0.25">
      <c r="A675" s="57"/>
      <c r="B675" s="59"/>
      <c r="C675" s="59"/>
      <c r="D675" s="58"/>
      <c r="E675" s="58"/>
      <c r="F675" s="59"/>
      <c r="G675" s="59"/>
      <c r="H675" s="58"/>
      <c r="I675" s="58"/>
      <c r="J675" s="59"/>
      <c r="K675" s="58"/>
    </row>
    <row r="676" spans="1:11" ht="12.6" x14ac:dyDescent="0.25">
      <c r="A676" s="57"/>
      <c r="B676" s="59"/>
      <c r="C676" s="59"/>
      <c r="D676" s="58"/>
      <c r="E676" s="58"/>
      <c r="F676" s="59"/>
      <c r="G676" s="59"/>
      <c r="H676" s="58"/>
      <c r="I676" s="58"/>
      <c r="J676" s="59"/>
      <c r="K676" s="58"/>
    </row>
    <row r="677" spans="1:11" ht="12.6" x14ac:dyDescent="0.25">
      <c r="A677" s="57"/>
      <c r="B677" s="59"/>
      <c r="C677" s="59"/>
      <c r="D677" s="58"/>
      <c r="E677" s="58"/>
      <c r="F677" s="59"/>
      <c r="G677" s="59"/>
      <c r="H677" s="58"/>
      <c r="I677" s="58"/>
      <c r="J677" s="59"/>
      <c r="K677" s="58"/>
    </row>
    <row r="678" spans="1:11" ht="12.6" x14ac:dyDescent="0.25">
      <c r="A678" s="57"/>
      <c r="B678" s="59"/>
      <c r="C678" s="59"/>
      <c r="D678" s="58"/>
      <c r="E678" s="58"/>
      <c r="F678" s="59"/>
      <c r="G678" s="59"/>
      <c r="H678" s="58"/>
      <c r="I678" s="58"/>
      <c r="J678" s="59"/>
      <c r="K678" s="58"/>
    </row>
    <row r="679" spans="1:11" ht="12.6" x14ac:dyDescent="0.25">
      <c r="A679" s="57"/>
      <c r="B679" s="59"/>
      <c r="C679" s="59"/>
      <c r="D679" s="58"/>
      <c r="E679" s="58"/>
      <c r="F679" s="59"/>
      <c r="G679" s="59"/>
      <c r="H679" s="58"/>
      <c r="I679" s="58"/>
      <c r="J679" s="59"/>
      <c r="K679" s="58"/>
    </row>
    <row r="680" spans="1:11" ht="12.6" x14ac:dyDescent="0.25">
      <c r="A680" s="57"/>
      <c r="B680" s="59"/>
      <c r="C680" s="59"/>
      <c r="D680" s="58"/>
      <c r="E680" s="58"/>
      <c r="F680" s="59"/>
      <c r="G680" s="59"/>
      <c r="H680" s="58"/>
      <c r="I680" s="58"/>
      <c r="J680" s="59"/>
      <c r="K680" s="58"/>
    </row>
    <row r="681" spans="1:11" ht="12.6" x14ac:dyDescent="0.25">
      <c r="A681" s="57"/>
      <c r="B681" s="59"/>
      <c r="C681" s="59"/>
      <c r="D681" s="58"/>
      <c r="E681" s="58"/>
      <c r="F681" s="59"/>
      <c r="G681" s="59"/>
      <c r="H681" s="58"/>
      <c r="I681" s="58"/>
      <c r="J681" s="59"/>
      <c r="K681" s="58"/>
    </row>
    <row r="682" spans="1:11" ht="12.6" x14ac:dyDescent="0.25">
      <c r="A682" s="57"/>
      <c r="B682" s="59"/>
      <c r="C682" s="59"/>
      <c r="D682" s="58"/>
      <c r="E682" s="58"/>
      <c r="F682" s="59"/>
      <c r="G682" s="59"/>
      <c r="H682" s="58"/>
      <c r="I682" s="58"/>
      <c r="J682" s="59"/>
      <c r="K682" s="58"/>
    </row>
    <row r="683" spans="1:11" ht="12.6" x14ac:dyDescent="0.25">
      <c r="A683" s="57"/>
      <c r="B683" s="59"/>
      <c r="C683" s="59"/>
      <c r="D683" s="58"/>
      <c r="E683" s="58"/>
      <c r="F683" s="59"/>
      <c r="G683" s="59"/>
      <c r="H683" s="58"/>
      <c r="I683" s="58"/>
      <c r="J683" s="59"/>
      <c r="K683" s="58"/>
    </row>
    <row r="684" spans="1:11" ht="12.6" x14ac:dyDescent="0.25">
      <c r="A684" s="57"/>
      <c r="B684" s="59"/>
      <c r="C684" s="59"/>
      <c r="D684" s="58"/>
      <c r="E684" s="58"/>
      <c r="F684" s="59"/>
      <c r="G684" s="59"/>
      <c r="H684" s="58"/>
      <c r="I684" s="58"/>
      <c r="J684" s="59"/>
      <c r="K684" s="58"/>
    </row>
    <row r="685" spans="1:11" ht="12.6" x14ac:dyDescent="0.25">
      <c r="A685" s="57"/>
      <c r="B685" s="59"/>
      <c r="C685" s="59"/>
      <c r="D685" s="58"/>
      <c r="E685" s="58"/>
      <c r="F685" s="59"/>
      <c r="G685" s="59"/>
      <c r="H685" s="58"/>
      <c r="I685" s="58"/>
      <c r="J685" s="59"/>
      <c r="K685" s="58"/>
    </row>
    <row r="686" spans="1:11" ht="12.6" x14ac:dyDescent="0.25">
      <c r="A686" s="57"/>
      <c r="B686" s="59"/>
      <c r="C686" s="59"/>
      <c r="D686" s="58"/>
      <c r="E686" s="58"/>
      <c r="F686" s="59"/>
      <c r="G686" s="59"/>
      <c r="H686" s="58"/>
      <c r="I686" s="58"/>
      <c r="J686" s="59"/>
      <c r="K686" s="58"/>
    </row>
    <row r="687" spans="1:11" ht="12.6" x14ac:dyDescent="0.25">
      <c r="A687" s="57"/>
      <c r="B687" s="59"/>
      <c r="C687" s="59"/>
      <c r="D687" s="58"/>
      <c r="E687" s="58"/>
      <c r="F687" s="59"/>
      <c r="G687" s="59"/>
      <c r="H687" s="58"/>
      <c r="I687" s="58"/>
      <c r="J687" s="59"/>
      <c r="K687" s="58"/>
    </row>
    <row r="688" spans="1:11" ht="12.6" x14ac:dyDescent="0.25">
      <c r="A688" s="57"/>
      <c r="B688" s="59"/>
      <c r="C688" s="59"/>
      <c r="D688" s="58"/>
      <c r="E688" s="58"/>
      <c r="F688" s="59"/>
      <c r="G688" s="59"/>
      <c r="H688" s="58"/>
      <c r="I688" s="58"/>
      <c r="J688" s="59"/>
      <c r="K688" s="58"/>
    </row>
    <row r="689" spans="1:11" ht="12.6" x14ac:dyDescent="0.25">
      <c r="A689" s="57"/>
      <c r="B689" s="59"/>
      <c r="C689" s="59"/>
      <c r="D689" s="58"/>
      <c r="E689" s="58"/>
      <c r="F689" s="59"/>
      <c r="G689" s="59"/>
      <c r="H689" s="58"/>
      <c r="I689" s="58"/>
      <c r="J689" s="59"/>
      <c r="K689" s="58"/>
    </row>
    <row r="690" spans="1:11" ht="12.6" x14ac:dyDescent="0.25">
      <c r="A690" s="57"/>
      <c r="B690" s="59"/>
      <c r="C690" s="59"/>
      <c r="D690" s="58"/>
      <c r="E690" s="58"/>
      <c r="F690" s="59"/>
      <c r="G690" s="59"/>
      <c r="H690" s="58"/>
      <c r="I690" s="58"/>
      <c r="J690" s="59"/>
      <c r="K690" s="58"/>
    </row>
    <row r="691" spans="1:11" ht="12.6" x14ac:dyDescent="0.25">
      <c r="A691" s="57"/>
      <c r="B691" s="59"/>
      <c r="C691" s="59"/>
      <c r="D691" s="58"/>
      <c r="E691" s="58"/>
      <c r="F691" s="59"/>
      <c r="G691" s="59"/>
      <c r="H691" s="58"/>
      <c r="I691" s="58"/>
      <c r="J691" s="59"/>
      <c r="K691" s="58"/>
    </row>
    <row r="692" spans="1:11" ht="12.6" x14ac:dyDescent="0.25">
      <c r="A692" s="57"/>
      <c r="B692" s="59"/>
      <c r="C692" s="59"/>
      <c r="D692" s="58"/>
      <c r="E692" s="58"/>
      <c r="F692" s="59"/>
      <c r="G692" s="59"/>
      <c r="H692" s="58"/>
      <c r="I692" s="58"/>
      <c r="J692" s="59"/>
      <c r="K692" s="58"/>
    </row>
    <row r="693" spans="1:11" ht="12.6" x14ac:dyDescent="0.25">
      <c r="A693" s="57"/>
      <c r="B693" s="59"/>
      <c r="C693" s="59"/>
      <c r="D693" s="58"/>
      <c r="E693" s="58"/>
      <c r="F693" s="59"/>
      <c r="G693" s="59"/>
      <c r="H693" s="58"/>
      <c r="I693" s="58"/>
      <c r="J693" s="59"/>
      <c r="K693" s="58"/>
    </row>
    <row r="694" spans="1:11" ht="12.6" x14ac:dyDescent="0.25">
      <c r="A694" s="57"/>
      <c r="B694" s="59"/>
      <c r="C694" s="59"/>
      <c r="D694" s="58"/>
      <c r="E694" s="58"/>
      <c r="F694" s="59"/>
      <c r="G694" s="59"/>
      <c r="H694" s="58"/>
      <c r="I694" s="58"/>
      <c r="J694" s="59"/>
      <c r="K694" s="58"/>
    </row>
    <row r="695" spans="1:11" ht="12.6" x14ac:dyDescent="0.25">
      <c r="A695" s="57"/>
      <c r="B695" s="59"/>
      <c r="C695" s="59"/>
      <c r="D695" s="58"/>
      <c r="E695" s="58"/>
      <c r="F695" s="59"/>
      <c r="G695" s="59"/>
      <c r="H695" s="58"/>
      <c r="I695" s="58"/>
      <c r="J695" s="59"/>
      <c r="K695" s="58"/>
    </row>
    <row r="696" spans="1:11" ht="12.6" x14ac:dyDescent="0.25">
      <c r="A696" s="57"/>
      <c r="B696" s="59"/>
      <c r="C696" s="59"/>
      <c r="D696" s="58"/>
      <c r="E696" s="58"/>
      <c r="F696" s="59"/>
      <c r="G696" s="59"/>
      <c r="H696" s="58"/>
      <c r="I696" s="58"/>
      <c r="J696" s="59"/>
      <c r="K696" s="58"/>
    </row>
    <row r="697" spans="1:11" ht="12.6" x14ac:dyDescent="0.25">
      <c r="A697" s="57"/>
      <c r="B697" s="59"/>
      <c r="C697" s="59"/>
      <c r="D697" s="58"/>
      <c r="E697" s="58"/>
      <c r="F697" s="59"/>
      <c r="G697" s="59"/>
      <c r="H697" s="58"/>
      <c r="I697" s="58"/>
      <c r="J697" s="59"/>
      <c r="K697" s="58"/>
    </row>
    <row r="698" spans="1:11" ht="12.6" x14ac:dyDescent="0.25">
      <c r="A698" s="57"/>
      <c r="B698" s="59"/>
      <c r="C698" s="59"/>
      <c r="D698" s="58"/>
      <c r="E698" s="58"/>
      <c r="F698" s="59"/>
      <c r="G698" s="59"/>
      <c r="H698" s="58"/>
      <c r="I698" s="58"/>
      <c r="J698" s="59"/>
      <c r="K698" s="58"/>
    </row>
    <row r="699" spans="1:11" ht="12.6" x14ac:dyDescent="0.25">
      <c r="A699" s="57"/>
      <c r="B699" s="59"/>
      <c r="C699" s="59"/>
      <c r="D699" s="58"/>
      <c r="E699" s="58"/>
      <c r="F699" s="59"/>
      <c r="G699" s="59"/>
      <c r="H699" s="58"/>
      <c r="I699" s="58"/>
      <c r="J699" s="59"/>
      <c r="K699" s="58"/>
    </row>
    <row r="700" spans="1:11" ht="12.6" x14ac:dyDescent="0.25">
      <c r="A700" s="57"/>
      <c r="B700" s="59"/>
      <c r="C700" s="59"/>
      <c r="D700" s="58"/>
      <c r="E700" s="58"/>
      <c r="F700" s="59"/>
      <c r="G700" s="59"/>
      <c r="H700" s="58"/>
      <c r="I700" s="58"/>
      <c r="J700" s="59"/>
      <c r="K700" s="58"/>
    </row>
    <row r="701" spans="1:11" ht="12.6" x14ac:dyDescent="0.25">
      <c r="A701" s="57"/>
      <c r="B701" s="59"/>
      <c r="C701" s="59"/>
      <c r="D701" s="58"/>
      <c r="E701" s="58"/>
      <c r="F701" s="59"/>
      <c r="G701" s="59"/>
      <c r="H701" s="58"/>
      <c r="I701" s="58"/>
      <c r="J701" s="59"/>
      <c r="K701" s="58"/>
    </row>
    <row r="702" spans="1:11" ht="12.6" x14ac:dyDescent="0.25">
      <c r="A702" s="57"/>
      <c r="B702" s="59"/>
      <c r="C702" s="59"/>
      <c r="D702" s="58"/>
      <c r="E702" s="58"/>
      <c r="F702" s="59"/>
      <c r="G702" s="59"/>
      <c r="H702" s="58"/>
      <c r="I702" s="58"/>
      <c r="J702" s="59"/>
      <c r="K702" s="58"/>
    </row>
    <row r="703" spans="1:11" ht="12.6" x14ac:dyDescent="0.25">
      <c r="A703" s="57"/>
      <c r="B703" s="59"/>
      <c r="C703" s="59"/>
      <c r="D703" s="58"/>
      <c r="E703" s="58"/>
      <c r="F703" s="59"/>
      <c r="G703" s="59"/>
      <c r="H703" s="58"/>
      <c r="I703" s="58"/>
      <c r="J703" s="59"/>
      <c r="K703" s="58"/>
    </row>
    <row r="704" spans="1:11" ht="12.6" x14ac:dyDescent="0.25">
      <c r="A704" s="57"/>
      <c r="B704" s="59"/>
      <c r="C704" s="59"/>
      <c r="D704" s="58"/>
      <c r="E704" s="58"/>
      <c r="F704" s="59"/>
      <c r="G704" s="59"/>
      <c r="H704" s="58"/>
      <c r="I704" s="58"/>
      <c r="J704" s="59"/>
      <c r="K704" s="58"/>
    </row>
    <row r="705" spans="1:11" ht="12.6" x14ac:dyDescent="0.25">
      <c r="A705" s="57"/>
      <c r="B705" s="59"/>
      <c r="C705" s="59"/>
      <c r="D705" s="58"/>
      <c r="E705" s="58"/>
      <c r="F705" s="59"/>
      <c r="G705" s="59"/>
      <c r="H705" s="58"/>
      <c r="I705" s="58"/>
      <c r="J705" s="59"/>
      <c r="K705" s="58"/>
    </row>
    <row r="706" spans="1:11" ht="12.6" x14ac:dyDescent="0.25">
      <c r="A706" s="57"/>
      <c r="B706" s="59"/>
      <c r="C706" s="59"/>
      <c r="D706" s="58"/>
      <c r="E706" s="58"/>
      <c r="F706" s="59"/>
      <c r="G706" s="59"/>
      <c r="H706" s="58"/>
      <c r="I706" s="58"/>
      <c r="J706" s="59"/>
      <c r="K706" s="58"/>
    </row>
    <row r="707" spans="1:11" ht="12.6" x14ac:dyDescent="0.25">
      <c r="A707" s="57"/>
      <c r="B707" s="59"/>
      <c r="C707" s="59"/>
      <c r="D707" s="58"/>
      <c r="E707" s="58"/>
      <c r="F707" s="59"/>
      <c r="G707" s="59"/>
      <c r="H707" s="58"/>
      <c r="I707" s="58"/>
      <c r="J707" s="59"/>
      <c r="K707" s="58"/>
    </row>
    <row r="708" spans="1:11" ht="12.6" x14ac:dyDescent="0.25">
      <c r="A708" s="57"/>
      <c r="B708" s="59"/>
      <c r="C708" s="59"/>
      <c r="D708" s="58"/>
      <c r="E708" s="58"/>
      <c r="F708" s="59"/>
      <c r="G708" s="59"/>
      <c r="H708" s="58"/>
      <c r="I708" s="58"/>
      <c r="J708" s="59"/>
      <c r="K708" s="58"/>
    </row>
    <row r="709" spans="1:11" ht="12.6" x14ac:dyDescent="0.25">
      <c r="A709" s="57"/>
      <c r="B709" s="59"/>
      <c r="C709" s="59"/>
      <c r="D709" s="58"/>
      <c r="E709" s="58"/>
      <c r="F709" s="59"/>
      <c r="G709" s="59"/>
      <c r="H709" s="58"/>
      <c r="I709" s="58"/>
      <c r="J709" s="59"/>
      <c r="K709" s="58"/>
    </row>
    <row r="710" spans="1:11" ht="12.6" x14ac:dyDescent="0.25">
      <c r="A710" s="57"/>
      <c r="B710" s="59"/>
      <c r="C710" s="59"/>
      <c r="D710" s="58"/>
      <c r="E710" s="58"/>
      <c r="F710" s="59"/>
      <c r="G710" s="59"/>
      <c r="H710" s="58"/>
      <c r="I710" s="58"/>
      <c r="J710" s="59"/>
      <c r="K710" s="58"/>
    </row>
    <row r="711" spans="1:11" ht="12.6" x14ac:dyDescent="0.25">
      <c r="A711" s="57"/>
      <c r="B711" s="59"/>
      <c r="C711" s="59"/>
      <c r="D711" s="58"/>
      <c r="E711" s="58"/>
      <c r="F711" s="59"/>
      <c r="G711" s="59"/>
      <c r="H711" s="58"/>
      <c r="I711" s="58"/>
      <c r="J711" s="59"/>
      <c r="K711" s="58"/>
    </row>
    <row r="712" spans="1:11" ht="12.6" x14ac:dyDescent="0.25">
      <c r="A712" s="57"/>
      <c r="B712" s="59"/>
      <c r="C712" s="59"/>
      <c r="D712" s="58"/>
      <c r="E712" s="58"/>
      <c r="F712" s="59"/>
      <c r="G712" s="59"/>
      <c r="H712" s="58"/>
      <c r="I712" s="58"/>
      <c r="J712" s="59"/>
      <c r="K712" s="58"/>
    </row>
    <row r="713" spans="1:11" ht="12.6" x14ac:dyDescent="0.25">
      <c r="A713" s="57"/>
      <c r="B713" s="59"/>
      <c r="C713" s="59"/>
      <c r="D713" s="58"/>
      <c r="E713" s="58"/>
      <c r="F713" s="59"/>
      <c r="G713" s="59"/>
      <c r="H713" s="58"/>
      <c r="I713" s="58"/>
      <c r="J713" s="59"/>
      <c r="K713" s="58"/>
    </row>
    <row r="714" spans="1:11" ht="12.6" x14ac:dyDescent="0.25">
      <c r="A714" s="57"/>
      <c r="B714" s="59"/>
      <c r="C714" s="59"/>
      <c r="D714" s="58"/>
      <c r="E714" s="58"/>
      <c r="F714" s="59"/>
      <c r="G714" s="59"/>
      <c r="H714" s="58"/>
      <c r="I714" s="58"/>
      <c r="J714" s="59"/>
      <c r="K714" s="58"/>
    </row>
    <row r="715" spans="1:11" ht="12.6" x14ac:dyDescent="0.25">
      <c r="A715" s="57"/>
      <c r="B715" s="59"/>
      <c r="C715" s="59"/>
      <c r="D715" s="58"/>
      <c r="E715" s="58"/>
      <c r="F715" s="59"/>
      <c r="G715" s="59"/>
      <c r="H715" s="58"/>
      <c r="I715" s="58"/>
      <c r="J715" s="59"/>
      <c r="K715" s="58"/>
    </row>
    <row r="716" spans="1:11" ht="12.6" x14ac:dyDescent="0.25">
      <c r="A716" s="57"/>
      <c r="B716" s="59"/>
      <c r="C716" s="59"/>
      <c r="D716" s="58"/>
      <c r="E716" s="58"/>
      <c r="F716" s="59"/>
      <c r="G716" s="59"/>
      <c r="H716" s="58"/>
      <c r="I716" s="58"/>
      <c r="J716" s="59"/>
      <c r="K716" s="58"/>
    </row>
    <row r="717" spans="1:11" ht="12.6" x14ac:dyDescent="0.25">
      <c r="A717" s="57"/>
      <c r="B717" s="59"/>
      <c r="C717" s="59"/>
      <c r="D717" s="58"/>
      <c r="E717" s="58"/>
      <c r="F717" s="59"/>
      <c r="G717" s="59"/>
      <c r="H717" s="58"/>
      <c r="I717" s="58"/>
      <c r="J717" s="59"/>
      <c r="K717" s="58"/>
    </row>
    <row r="718" spans="1:11" ht="12.6" x14ac:dyDescent="0.25">
      <c r="A718" s="57"/>
      <c r="B718" s="59"/>
      <c r="C718" s="59"/>
      <c r="D718" s="58"/>
      <c r="E718" s="58"/>
      <c r="F718" s="59"/>
      <c r="G718" s="59"/>
      <c r="H718" s="58"/>
      <c r="I718" s="58"/>
      <c r="J718" s="59"/>
      <c r="K718" s="58"/>
    </row>
    <row r="719" spans="1:11" ht="12.6" x14ac:dyDescent="0.25">
      <c r="A719" s="57"/>
      <c r="B719" s="59"/>
      <c r="C719" s="59"/>
      <c r="D719" s="58"/>
      <c r="E719" s="58"/>
      <c r="F719" s="59"/>
      <c r="G719" s="59"/>
      <c r="H719" s="58"/>
      <c r="I719" s="58"/>
      <c r="J719" s="59"/>
      <c r="K719" s="58"/>
    </row>
    <row r="720" spans="1:11" ht="12.6" x14ac:dyDescent="0.25">
      <c r="A720" s="57"/>
      <c r="B720" s="59"/>
      <c r="C720" s="59"/>
      <c r="D720" s="58"/>
      <c r="E720" s="58"/>
      <c r="F720" s="59"/>
      <c r="G720" s="59"/>
      <c r="H720" s="58"/>
      <c r="I720" s="58"/>
      <c r="J720" s="59"/>
      <c r="K720" s="58"/>
    </row>
    <row r="721" spans="1:11" ht="12.6" x14ac:dyDescent="0.25">
      <c r="A721" s="57"/>
      <c r="B721" s="59"/>
      <c r="C721" s="59"/>
      <c r="D721" s="58"/>
      <c r="E721" s="58"/>
      <c r="F721" s="59"/>
      <c r="G721" s="59"/>
      <c r="H721" s="58"/>
      <c r="I721" s="58"/>
      <c r="J721" s="59"/>
      <c r="K721" s="58"/>
    </row>
    <row r="722" spans="1:11" ht="12.6" x14ac:dyDescent="0.25">
      <c r="A722" s="57"/>
      <c r="B722" s="59"/>
      <c r="C722" s="59"/>
      <c r="D722" s="58"/>
      <c r="E722" s="58"/>
      <c r="F722" s="59"/>
      <c r="G722" s="59"/>
      <c r="H722" s="58"/>
      <c r="I722" s="58"/>
      <c r="J722" s="59"/>
      <c r="K722" s="58"/>
    </row>
    <row r="723" spans="1:11" ht="12.6" x14ac:dyDescent="0.25">
      <c r="A723" s="57"/>
      <c r="B723" s="59"/>
      <c r="C723" s="59"/>
      <c r="D723" s="58"/>
      <c r="E723" s="58"/>
      <c r="F723" s="59"/>
      <c r="G723" s="59"/>
      <c r="H723" s="58"/>
      <c r="I723" s="58"/>
      <c r="J723" s="59"/>
      <c r="K723" s="58"/>
    </row>
    <row r="724" spans="1:11" ht="12.6" x14ac:dyDescent="0.25">
      <c r="A724" s="57"/>
      <c r="B724" s="59"/>
      <c r="C724" s="59"/>
      <c r="D724" s="58"/>
      <c r="E724" s="58"/>
      <c r="F724" s="59"/>
      <c r="G724" s="59"/>
      <c r="H724" s="58"/>
      <c r="I724" s="58"/>
      <c r="J724" s="59"/>
      <c r="K724" s="58"/>
    </row>
    <row r="725" spans="1:11" ht="12.6" x14ac:dyDescent="0.25">
      <c r="A725" s="57"/>
      <c r="B725" s="59"/>
      <c r="C725" s="59"/>
      <c r="D725" s="58"/>
      <c r="E725" s="58"/>
      <c r="F725" s="59"/>
      <c r="G725" s="59"/>
      <c r="H725" s="58"/>
      <c r="I725" s="58"/>
      <c r="J725" s="59"/>
      <c r="K725" s="58"/>
    </row>
    <row r="726" spans="1:11" ht="12.6" x14ac:dyDescent="0.25">
      <c r="A726" s="57"/>
      <c r="B726" s="59"/>
      <c r="C726" s="59"/>
      <c r="D726" s="58"/>
      <c r="E726" s="58"/>
      <c r="F726" s="59"/>
      <c r="G726" s="59"/>
      <c r="H726" s="58"/>
      <c r="I726" s="58"/>
      <c r="J726" s="59"/>
      <c r="K726" s="58"/>
    </row>
    <row r="727" spans="1:11" ht="12.6" x14ac:dyDescent="0.25">
      <c r="A727" s="57"/>
      <c r="B727" s="59"/>
      <c r="C727" s="59"/>
      <c r="D727" s="58"/>
      <c r="E727" s="58"/>
      <c r="F727" s="59"/>
      <c r="G727" s="59"/>
      <c r="H727" s="58"/>
      <c r="I727" s="58"/>
      <c r="J727" s="59"/>
      <c r="K727" s="58"/>
    </row>
    <row r="728" spans="1:11" ht="12.6" x14ac:dyDescent="0.25">
      <c r="A728" s="57"/>
      <c r="B728" s="59"/>
      <c r="C728" s="59"/>
      <c r="D728" s="58"/>
      <c r="E728" s="58"/>
      <c r="F728" s="59"/>
      <c r="G728" s="59"/>
      <c r="H728" s="58"/>
      <c r="I728" s="58"/>
      <c r="J728" s="59"/>
      <c r="K728" s="58"/>
    </row>
    <row r="729" spans="1:11" ht="12.6" x14ac:dyDescent="0.25">
      <c r="A729" s="57"/>
      <c r="B729" s="59"/>
      <c r="C729" s="59"/>
      <c r="D729" s="58"/>
      <c r="E729" s="58"/>
      <c r="F729" s="59"/>
      <c r="G729" s="59"/>
      <c r="H729" s="58"/>
      <c r="I729" s="58"/>
      <c r="J729" s="59"/>
      <c r="K729" s="58"/>
    </row>
    <row r="730" spans="1:11" ht="12.6" x14ac:dyDescent="0.25">
      <c r="A730" s="57"/>
      <c r="B730" s="59"/>
      <c r="C730" s="59"/>
      <c r="D730" s="58"/>
      <c r="E730" s="58"/>
      <c r="F730" s="59"/>
      <c r="G730" s="59"/>
      <c r="H730" s="58"/>
      <c r="I730" s="58"/>
      <c r="J730" s="59"/>
      <c r="K730" s="58"/>
    </row>
    <row r="731" spans="1:11" ht="12.6" x14ac:dyDescent="0.25">
      <c r="A731" s="57"/>
      <c r="B731" s="59"/>
      <c r="C731" s="59"/>
      <c r="D731" s="58"/>
      <c r="E731" s="58"/>
      <c r="F731" s="59"/>
      <c r="G731" s="59"/>
      <c r="H731" s="58"/>
      <c r="I731" s="58"/>
      <c r="J731" s="59"/>
      <c r="K731" s="58"/>
    </row>
    <row r="732" spans="1:11" ht="12.6" x14ac:dyDescent="0.25">
      <c r="A732" s="57"/>
      <c r="B732" s="59"/>
      <c r="C732" s="59"/>
      <c r="D732" s="58"/>
      <c r="E732" s="58"/>
      <c r="F732" s="59"/>
      <c r="G732" s="59"/>
      <c r="H732" s="58"/>
      <c r="I732" s="58"/>
      <c r="J732" s="59"/>
      <c r="K732" s="58"/>
    </row>
    <row r="733" spans="1:11" ht="12.6" x14ac:dyDescent="0.25">
      <c r="A733" s="57"/>
      <c r="B733" s="59"/>
      <c r="C733" s="59"/>
      <c r="D733" s="58"/>
      <c r="E733" s="58"/>
      <c r="F733" s="59"/>
      <c r="G733" s="59"/>
      <c r="H733" s="58"/>
      <c r="I733" s="58"/>
      <c r="J733" s="59"/>
      <c r="K733" s="58"/>
    </row>
    <row r="734" spans="1:11" ht="12.6" x14ac:dyDescent="0.25">
      <c r="A734" s="57"/>
      <c r="B734" s="59"/>
      <c r="C734" s="59"/>
      <c r="D734" s="58"/>
      <c r="E734" s="58"/>
      <c r="F734" s="59"/>
      <c r="G734" s="59"/>
      <c r="H734" s="58"/>
      <c r="I734" s="58"/>
      <c r="J734" s="59"/>
      <c r="K734" s="58"/>
    </row>
    <row r="735" spans="1:11" ht="12.6" x14ac:dyDescent="0.25">
      <c r="A735" s="57"/>
      <c r="B735" s="59"/>
      <c r="C735" s="59"/>
      <c r="D735" s="58"/>
      <c r="E735" s="58"/>
      <c r="F735" s="59"/>
      <c r="G735" s="59"/>
      <c r="H735" s="58"/>
      <c r="I735" s="58"/>
      <c r="J735" s="59"/>
      <c r="K735" s="58"/>
    </row>
    <row r="736" spans="1:11" ht="12.6" x14ac:dyDescent="0.25">
      <c r="A736" s="57"/>
      <c r="B736" s="59"/>
      <c r="C736" s="59"/>
      <c r="D736" s="58"/>
      <c r="E736" s="58"/>
      <c r="F736" s="59"/>
      <c r="G736" s="59"/>
      <c r="H736" s="58"/>
      <c r="I736" s="58"/>
      <c r="J736" s="59"/>
      <c r="K736" s="58"/>
    </row>
    <row r="737" spans="1:11" ht="12.6" x14ac:dyDescent="0.25">
      <c r="A737" s="57"/>
      <c r="B737" s="59"/>
      <c r="C737" s="59"/>
      <c r="D737" s="58"/>
      <c r="E737" s="58"/>
      <c r="F737" s="59"/>
      <c r="G737" s="59"/>
      <c r="H737" s="58"/>
      <c r="I737" s="58"/>
      <c r="J737" s="59"/>
      <c r="K737" s="58"/>
    </row>
    <row r="738" spans="1:11" ht="12.6" x14ac:dyDescent="0.25">
      <c r="A738" s="57"/>
      <c r="B738" s="59"/>
      <c r="C738" s="59"/>
      <c r="D738" s="58"/>
      <c r="E738" s="58"/>
      <c r="F738" s="59"/>
      <c r="G738" s="59"/>
      <c r="H738" s="58"/>
      <c r="I738" s="58"/>
      <c r="J738" s="59"/>
      <c r="K738" s="58"/>
    </row>
    <row r="739" spans="1:11" ht="12.6" x14ac:dyDescent="0.25">
      <c r="A739" s="57"/>
      <c r="B739" s="59"/>
      <c r="C739" s="59"/>
      <c r="D739" s="58"/>
      <c r="E739" s="58"/>
      <c r="F739" s="59"/>
      <c r="G739" s="59"/>
      <c r="H739" s="58"/>
      <c r="I739" s="58"/>
      <c r="J739" s="59"/>
      <c r="K739" s="58"/>
    </row>
    <row r="740" spans="1:11" ht="12.6" x14ac:dyDescent="0.25">
      <c r="A740" s="57"/>
      <c r="B740" s="59"/>
      <c r="C740" s="59"/>
      <c r="D740" s="58"/>
      <c r="E740" s="58"/>
      <c r="F740" s="59"/>
      <c r="G740" s="59"/>
      <c r="H740" s="58"/>
      <c r="I740" s="58"/>
      <c r="J740" s="59"/>
      <c r="K740" s="58"/>
    </row>
    <row r="741" spans="1:11" ht="12.6" x14ac:dyDescent="0.25">
      <c r="A741" s="57"/>
      <c r="B741" s="59"/>
      <c r="C741" s="59"/>
      <c r="D741" s="58"/>
      <c r="E741" s="58"/>
      <c r="F741" s="59"/>
      <c r="G741" s="59"/>
      <c r="H741" s="58"/>
      <c r="I741" s="58"/>
      <c r="J741" s="59"/>
      <c r="K741" s="58"/>
    </row>
    <row r="742" spans="1:11" ht="12.6" x14ac:dyDescent="0.25">
      <c r="A742" s="57"/>
      <c r="B742" s="59"/>
      <c r="C742" s="59"/>
      <c r="D742" s="58"/>
      <c r="E742" s="58"/>
      <c r="F742" s="59"/>
      <c r="G742" s="59"/>
      <c r="H742" s="58"/>
      <c r="I742" s="58"/>
      <c r="J742" s="59"/>
      <c r="K742" s="58"/>
    </row>
    <row r="743" spans="1:11" ht="12.6" x14ac:dyDescent="0.25">
      <c r="A743" s="57"/>
      <c r="B743" s="59"/>
      <c r="C743" s="59"/>
      <c r="D743" s="58"/>
      <c r="E743" s="58"/>
      <c r="F743" s="59"/>
      <c r="G743" s="59"/>
      <c r="H743" s="58"/>
      <c r="I743" s="58"/>
      <c r="J743" s="59"/>
      <c r="K743" s="58"/>
    </row>
    <row r="744" spans="1:11" ht="12.6" x14ac:dyDescent="0.25">
      <c r="A744" s="57"/>
      <c r="B744" s="59"/>
      <c r="C744" s="59"/>
      <c r="D744" s="58"/>
      <c r="E744" s="58"/>
      <c r="F744" s="59"/>
      <c r="G744" s="59"/>
      <c r="H744" s="58"/>
      <c r="I744" s="58"/>
      <c r="J744" s="59"/>
      <c r="K744" s="58"/>
    </row>
    <row r="745" spans="1:11" ht="12.6" x14ac:dyDescent="0.25">
      <c r="A745" s="57"/>
      <c r="B745" s="59"/>
      <c r="C745" s="59"/>
      <c r="D745" s="58"/>
      <c r="E745" s="58"/>
      <c r="F745" s="59"/>
      <c r="G745" s="59"/>
      <c r="H745" s="58"/>
      <c r="I745" s="58"/>
      <c r="J745" s="59"/>
      <c r="K745" s="58"/>
    </row>
    <row r="746" spans="1:11" ht="12.6" x14ac:dyDescent="0.25">
      <c r="A746" s="57"/>
      <c r="B746" s="59"/>
      <c r="C746" s="59"/>
      <c r="D746" s="58"/>
      <c r="E746" s="58"/>
      <c r="F746" s="59"/>
      <c r="G746" s="59"/>
      <c r="H746" s="58"/>
      <c r="I746" s="58"/>
      <c r="J746" s="59"/>
      <c r="K746" s="58"/>
    </row>
    <row r="747" spans="1:11" ht="12.6" x14ac:dyDescent="0.25">
      <c r="A747" s="57"/>
      <c r="B747" s="59"/>
      <c r="C747" s="59"/>
      <c r="D747" s="58"/>
      <c r="E747" s="58"/>
      <c r="F747" s="59"/>
      <c r="G747" s="59"/>
      <c r="H747" s="58"/>
      <c r="I747" s="58"/>
      <c r="J747" s="59"/>
      <c r="K747" s="58"/>
    </row>
    <row r="748" spans="1:11" ht="12.6" x14ac:dyDescent="0.25">
      <c r="A748" s="57"/>
      <c r="B748" s="59"/>
      <c r="C748" s="59"/>
      <c r="D748" s="58"/>
      <c r="E748" s="58"/>
      <c r="F748" s="59"/>
      <c r="G748" s="59"/>
      <c r="H748" s="58"/>
      <c r="I748" s="58"/>
      <c r="J748" s="59"/>
      <c r="K748" s="58"/>
    </row>
    <row r="749" spans="1:11" ht="12.6" x14ac:dyDescent="0.25">
      <c r="A749" s="57"/>
      <c r="B749" s="59"/>
      <c r="C749" s="59"/>
      <c r="D749" s="58"/>
      <c r="E749" s="58"/>
      <c r="F749" s="59"/>
      <c r="G749" s="59"/>
      <c r="H749" s="58"/>
      <c r="I749" s="58"/>
      <c r="J749" s="59"/>
      <c r="K749" s="58"/>
    </row>
    <row r="750" spans="1:11" ht="12.6" x14ac:dyDescent="0.25">
      <c r="A750" s="57"/>
      <c r="B750" s="59"/>
      <c r="C750" s="59"/>
      <c r="D750" s="58"/>
      <c r="E750" s="58"/>
      <c r="F750" s="59"/>
      <c r="G750" s="59"/>
      <c r="H750" s="58"/>
      <c r="I750" s="58"/>
      <c r="J750" s="59"/>
      <c r="K750" s="58"/>
    </row>
    <row r="751" spans="1:11" ht="12.6" x14ac:dyDescent="0.25">
      <c r="A751" s="57"/>
      <c r="B751" s="59"/>
      <c r="C751" s="59"/>
      <c r="D751" s="58"/>
      <c r="E751" s="58"/>
      <c r="F751" s="59"/>
      <c r="G751" s="59"/>
      <c r="H751" s="58"/>
      <c r="I751" s="58"/>
      <c r="J751" s="59"/>
      <c r="K751" s="58"/>
    </row>
    <row r="752" spans="1:11" ht="12.6" x14ac:dyDescent="0.25">
      <c r="A752" s="57"/>
      <c r="B752" s="59"/>
      <c r="C752" s="59"/>
      <c r="D752" s="58"/>
      <c r="E752" s="58"/>
      <c r="F752" s="59"/>
      <c r="G752" s="59"/>
      <c r="H752" s="58"/>
      <c r="I752" s="58"/>
      <c r="J752" s="59"/>
      <c r="K752" s="58"/>
    </row>
    <row r="753" spans="1:11" ht="12.6" x14ac:dyDescent="0.25">
      <c r="A753" s="57"/>
      <c r="B753" s="59"/>
      <c r="C753" s="59"/>
      <c r="D753" s="58"/>
      <c r="E753" s="58"/>
      <c r="F753" s="59"/>
      <c r="G753" s="59"/>
      <c r="H753" s="58"/>
      <c r="I753" s="58"/>
      <c r="J753" s="59"/>
      <c r="K753" s="58"/>
    </row>
    <row r="754" spans="1:11" ht="12.6" x14ac:dyDescent="0.25">
      <c r="A754" s="57"/>
      <c r="B754" s="59"/>
      <c r="C754" s="59"/>
      <c r="D754" s="58"/>
      <c r="E754" s="58"/>
      <c r="F754" s="59"/>
      <c r="G754" s="59"/>
      <c r="H754" s="58"/>
      <c r="I754" s="58"/>
      <c r="J754" s="59"/>
      <c r="K754" s="58"/>
    </row>
    <row r="755" spans="1:11" ht="12.6" x14ac:dyDescent="0.25">
      <c r="A755" s="57"/>
      <c r="B755" s="59"/>
      <c r="C755" s="59"/>
      <c r="D755" s="58"/>
      <c r="E755" s="58"/>
      <c r="F755" s="59"/>
      <c r="G755" s="59"/>
      <c r="H755" s="58"/>
      <c r="I755" s="58"/>
      <c r="J755" s="59"/>
      <c r="K755" s="58"/>
    </row>
    <row r="756" spans="1:11" ht="12.6" x14ac:dyDescent="0.25">
      <c r="A756" s="57"/>
      <c r="B756" s="59"/>
      <c r="C756" s="59"/>
      <c r="D756" s="58"/>
      <c r="E756" s="58"/>
      <c r="F756" s="59"/>
      <c r="G756" s="59"/>
      <c r="H756" s="58"/>
      <c r="I756" s="58"/>
      <c r="J756" s="59"/>
      <c r="K756" s="58"/>
    </row>
    <row r="757" spans="1:11" ht="12.6" x14ac:dyDescent="0.25">
      <c r="A757" s="57"/>
      <c r="B757" s="59"/>
      <c r="C757" s="59"/>
      <c r="D757" s="58"/>
      <c r="E757" s="58"/>
      <c r="F757" s="59"/>
      <c r="G757" s="59"/>
      <c r="H757" s="58"/>
      <c r="I757" s="58"/>
      <c r="J757" s="59"/>
      <c r="K757" s="58"/>
    </row>
    <row r="758" spans="1:11" ht="12.6" x14ac:dyDescent="0.25">
      <c r="A758" s="57"/>
      <c r="B758" s="59"/>
      <c r="C758" s="59"/>
      <c r="D758" s="58"/>
      <c r="E758" s="58"/>
      <c r="F758" s="59"/>
      <c r="G758" s="59"/>
      <c r="H758" s="58"/>
      <c r="I758" s="58"/>
      <c r="J758" s="59"/>
      <c r="K758" s="58"/>
    </row>
    <row r="759" spans="1:11" ht="12.6" x14ac:dyDescent="0.25">
      <c r="A759" s="57"/>
      <c r="B759" s="59"/>
      <c r="C759" s="59"/>
      <c r="D759" s="58"/>
      <c r="E759" s="58"/>
      <c r="F759" s="59"/>
      <c r="G759" s="59"/>
      <c r="H759" s="58"/>
      <c r="I759" s="58"/>
      <c r="J759" s="59"/>
      <c r="K759" s="58"/>
    </row>
    <row r="760" spans="1:11" ht="12.6" x14ac:dyDescent="0.25">
      <c r="A760" s="57"/>
      <c r="B760" s="59"/>
      <c r="C760" s="59"/>
      <c r="D760" s="58"/>
      <c r="E760" s="58"/>
      <c r="F760" s="59"/>
      <c r="G760" s="59"/>
      <c r="H760" s="58"/>
      <c r="I760" s="58"/>
      <c r="J760" s="59"/>
      <c r="K760" s="58"/>
    </row>
    <row r="761" spans="1:11" ht="12.6" x14ac:dyDescent="0.25">
      <c r="A761" s="57"/>
      <c r="B761" s="59"/>
      <c r="C761" s="59"/>
      <c r="D761" s="58"/>
      <c r="E761" s="58"/>
      <c r="F761" s="59"/>
      <c r="G761" s="59"/>
      <c r="H761" s="58"/>
      <c r="I761" s="58"/>
      <c r="J761" s="59"/>
      <c r="K761" s="58"/>
    </row>
    <row r="762" spans="1:11" ht="12.6" x14ac:dyDescent="0.25">
      <c r="A762" s="57"/>
      <c r="B762" s="59"/>
      <c r="C762" s="59"/>
      <c r="D762" s="58"/>
      <c r="E762" s="58"/>
      <c r="F762" s="59"/>
      <c r="G762" s="59"/>
      <c r="H762" s="58"/>
      <c r="I762" s="58"/>
      <c r="J762" s="59"/>
      <c r="K762" s="58"/>
    </row>
    <row r="763" spans="1:11" ht="12.6" x14ac:dyDescent="0.25">
      <c r="A763" s="57"/>
      <c r="B763" s="59"/>
      <c r="C763" s="59"/>
      <c r="D763" s="58"/>
      <c r="E763" s="58"/>
      <c r="F763" s="59"/>
      <c r="G763" s="59"/>
      <c r="H763" s="58"/>
      <c r="I763" s="58"/>
      <c r="J763" s="59"/>
      <c r="K763" s="58"/>
    </row>
    <row r="764" spans="1:11" ht="12.6" x14ac:dyDescent="0.25">
      <c r="A764" s="57"/>
      <c r="B764" s="59"/>
      <c r="C764" s="59"/>
      <c r="D764" s="58"/>
      <c r="E764" s="58"/>
      <c r="F764" s="59"/>
      <c r="G764" s="59"/>
      <c r="H764" s="58"/>
      <c r="I764" s="58"/>
      <c r="J764" s="59"/>
      <c r="K764" s="58"/>
    </row>
    <row r="765" spans="1:11" ht="12.6" x14ac:dyDescent="0.25">
      <c r="A765" s="57"/>
      <c r="B765" s="59"/>
      <c r="C765" s="59"/>
      <c r="D765" s="58"/>
      <c r="E765" s="58"/>
      <c r="F765" s="59"/>
      <c r="G765" s="59"/>
      <c r="H765" s="58"/>
      <c r="I765" s="58"/>
      <c r="J765" s="59"/>
      <c r="K765" s="58"/>
    </row>
    <row r="766" spans="1:11" ht="12.6" x14ac:dyDescent="0.25">
      <c r="A766" s="57"/>
      <c r="B766" s="59"/>
      <c r="C766" s="59"/>
      <c r="D766" s="58"/>
      <c r="E766" s="58"/>
      <c r="F766" s="59"/>
      <c r="G766" s="59"/>
      <c r="H766" s="58"/>
      <c r="I766" s="58"/>
      <c r="J766" s="59"/>
      <c r="K766" s="58"/>
    </row>
    <row r="767" spans="1:11" ht="12.6" x14ac:dyDescent="0.25">
      <c r="A767" s="57"/>
      <c r="B767" s="59"/>
      <c r="C767" s="59"/>
      <c r="D767" s="58"/>
      <c r="E767" s="58"/>
      <c r="F767" s="59"/>
      <c r="G767" s="59"/>
      <c r="H767" s="58"/>
      <c r="I767" s="58"/>
      <c r="J767" s="59"/>
      <c r="K767" s="58"/>
    </row>
    <row r="768" spans="1:11" ht="12.6" x14ac:dyDescent="0.25">
      <c r="A768" s="57"/>
      <c r="B768" s="59"/>
      <c r="C768" s="59"/>
      <c r="D768" s="58"/>
      <c r="E768" s="58"/>
      <c r="F768" s="59"/>
      <c r="G768" s="59"/>
      <c r="H768" s="58"/>
      <c r="I768" s="58"/>
      <c r="J768" s="59"/>
      <c r="K768" s="58"/>
    </row>
    <row r="769" spans="1:11" ht="12.6" x14ac:dyDescent="0.25">
      <c r="A769" s="57"/>
      <c r="B769" s="59"/>
      <c r="C769" s="59"/>
      <c r="D769" s="58"/>
      <c r="E769" s="58"/>
      <c r="F769" s="59"/>
      <c r="G769" s="59"/>
      <c r="H769" s="58"/>
      <c r="I769" s="58"/>
      <c r="J769" s="59"/>
      <c r="K769" s="58"/>
    </row>
    <row r="770" spans="1:11" ht="12.6" x14ac:dyDescent="0.25">
      <c r="A770" s="57"/>
      <c r="B770" s="59"/>
      <c r="C770" s="59"/>
      <c r="D770" s="58"/>
      <c r="E770" s="58"/>
      <c r="F770" s="59"/>
      <c r="G770" s="59"/>
      <c r="H770" s="58"/>
      <c r="I770" s="58"/>
      <c r="J770" s="59"/>
      <c r="K770" s="58"/>
    </row>
    <row r="771" spans="1:11" ht="12.6" x14ac:dyDescent="0.25">
      <c r="A771" s="57"/>
      <c r="B771" s="59"/>
      <c r="C771" s="59"/>
      <c r="D771" s="58"/>
      <c r="E771" s="58"/>
      <c r="F771" s="59"/>
      <c r="G771" s="59"/>
      <c r="H771" s="58"/>
      <c r="I771" s="58"/>
      <c r="J771" s="59"/>
      <c r="K771" s="58"/>
    </row>
    <row r="772" spans="1:11" ht="12.6" x14ac:dyDescent="0.25">
      <c r="A772" s="57"/>
      <c r="B772" s="59"/>
      <c r="C772" s="59"/>
      <c r="D772" s="58"/>
      <c r="E772" s="58"/>
      <c r="F772" s="59"/>
      <c r="G772" s="59"/>
      <c r="H772" s="58"/>
      <c r="I772" s="58"/>
      <c r="J772" s="59"/>
      <c r="K772" s="58"/>
    </row>
    <row r="773" spans="1:11" ht="12.6" x14ac:dyDescent="0.25">
      <c r="A773" s="57"/>
      <c r="B773" s="59"/>
      <c r="C773" s="59"/>
      <c r="D773" s="58"/>
      <c r="E773" s="58"/>
      <c r="F773" s="59"/>
      <c r="G773" s="59"/>
      <c r="H773" s="58"/>
      <c r="I773" s="58"/>
      <c r="J773" s="59"/>
      <c r="K773" s="58"/>
    </row>
    <row r="774" spans="1:11" ht="12.6" x14ac:dyDescent="0.25">
      <c r="A774" s="57"/>
      <c r="B774" s="59"/>
      <c r="C774" s="59"/>
      <c r="D774" s="58"/>
      <c r="E774" s="58"/>
      <c r="F774" s="59"/>
      <c r="G774" s="59"/>
      <c r="H774" s="58"/>
      <c r="I774" s="58"/>
      <c r="J774" s="59"/>
      <c r="K774" s="58"/>
    </row>
    <row r="775" spans="1:11" ht="12.6" x14ac:dyDescent="0.25">
      <c r="A775" s="57"/>
      <c r="B775" s="59"/>
      <c r="C775" s="59"/>
      <c r="D775" s="58"/>
      <c r="E775" s="58"/>
      <c r="F775" s="59"/>
      <c r="G775" s="59"/>
      <c r="H775" s="58"/>
      <c r="I775" s="58"/>
      <c r="J775" s="59"/>
      <c r="K775" s="58"/>
    </row>
    <row r="776" spans="1:11" ht="12.6" x14ac:dyDescent="0.25">
      <c r="A776" s="57"/>
      <c r="B776" s="59"/>
      <c r="C776" s="59"/>
      <c r="D776" s="58"/>
      <c r="E776" s="58"/>
      <c r="F776" s="59"/>
      <c r="G776" s="59"/>
      <c r="H776" s="58"/>
      <c r="I776" s="58"/>
      <c r="J776" s="59"/>
      <c r="K776" s="58"/>
    </row>
    <row r="777" spans="1:11" ht="12.6" x14ac:dyDescent="0.25">
      <c r="A777" s="57"/>
      <c r="B777" s="59"/>
      <c r="C777" s="59"/>
      <c r="D777" s="58"/>
      <c r="E777" s="58"/>
      <c r="F777" s="59"/>
      <c r="G777" s="59"/>
      <c r="H777" s="58"/>
      <c r="I777" s="58"/>
      <c r="J777" s="59"/>
      <c r="K777" s="58"/>
    </row>
    <row r="778" spans="1:11" ht="12.6" x14ac:dyDescent="0.25">
      <c r="A778" s="57"/>
      <c r="B778" s="59"/>
      <c r="C778" s="59"/>
      <c r="D778" s="58"/>
      <c r="E778" s="58"/>
      <c r="F778" s="59"/>
      <c r="G778" s="59"/>
      <c r="H778" s="58"/>
      <c r="I778" s="58"/>
      <c r="J778" s="59"/>
      <c r="K778" s="58"/>
    </row>
    <row r="779" spans="1:11" ht="12.6" x14ac:dyDescent="0.25">
      <c r="A779" s="57"/>
      <c r="B779" s="59"/>
      <c r="C779" s="59"/>
      <c r="D779" s="58"/>
      <c r="E779" s="58"/>
      <c r="F779" s="59"/>
      <c r="G779" s="59"/>
      <c r="H779" s="58"/>
      <c r="I779" s="58"/>
      <c r="J779" s="59"/>
      <c r="K779" s="58"/>
    </row>
    <row r="780" spans="1:11" ht="12.6" x14ac:dyDescent="0.25">
      <c r="A780" s="57"/>
      <c r="B780" s="59"/>
      <c r="C780" s="59"/>
      <c r="D780" s="58"/>
      <c r="E780" s="58"/>
      <c r="F780" s="59"/>
      <c r="G780" s="59"/>
      <c r="H780" s="58"/>
      <c r="I780" s="58"/>
      <c r="J780" s="59"/>
      <c r="K780" s="58"/>
    </row>
    <row r="781" spans="1:11" ht="12.6" x14ac:dyDescent="0.25">
      <c r="A781" s="57"/>
      <c r="B781" s="59"/>
      <c r="C781" s="59"/>
      <c r="D781" s="58"/>
      <c r="E781" s="58"/>
      <c r="F781" s="59"/>
      <c r="G781" s="59"/>
      <c r="H781" s="58"/>
      <c r="I781" s="58"/>
      <c r="J781" s="59"/>
      <c r="K781" s="58"/>
    </row>
    <row r="782" spans="1:11" ht="12.6" x14ac:dyDescent="0.25">
      <c r="A782" s="57"/>
      <c r="B782" s="59"/>
      <c r="C782" s="59"/>
      <c r="D782" s="58"/>
      <c r="E782" s="58"/>
      <c r="F782" s="59"/>
      <c r="G782" s="59"/>
      <c r="H782" s="58"/>
      <c r="I782" s="58"/>
      <c r="J782" s="59"/>
      <c r="K782" s="58"/>
    </row>
    <row r="783" spans="1:11" ht="12.6" x14ac:dyDescent="0.25">
      <c r="A783" s="57"/>
      <c r="B783" s="59"/>
      <c r="C783" s="59"/>
      <c r="D783" s="58"/>
      <c r="E783" s="58"/>
      <c r="F783" s="59"/>
      <c r="G783" s="59"/>
      <c r="H783" s="58"/>
      <c r="I783" s="58"/>
      <c r="J783" s="59"/>
      <c r="K783" s="58"/>
    </row>
    <row r="784" spans="1:11" ht="12.6" x14ac:dyDescent="0.25">
      <c r="A784" s="57"/>
      <c r="B784" s="59"/>
      <c r="C784" s="59"/>
      <c r="D784" s="58"/>
      <c r="E784" s="58"/>
      <c r="F784" s="59"/>
      <c r="G784" s="59"/>
      <c r="H784" s="58"/>
      <c r="I784" s="58"/>
      <c r="J784" s="59"/>
      <c r="K784" s="58"/>
    </row>
    <row r="785" spans="1:11" ht="12.6" x14ac:dyDescent="0.25">
      <c r="A785" s="57"/>
      <c r="B785" s="59"/>
      <c r="C785" s="59"/>
      <c r="D785" s="58"/>
      <c r="E785" s="58"/>
      <c r="F785" s="59"/>
      <c r="G785" s="59"/>
      <c r="H785" s="58"/>
      <c r="I785" s="58"/>
      <c r="J785" s="59"/>
      <c r="K785" s="58"/>
    </row>
    <row r="786" spans="1:11" ht="12.6" x14ac:dyDescent="0.25">
      <c r="A786" s="57"/>
      <c r="B786" s="59"/>
      <c r="C786" s="59"/>
      <c r="D786" s="58"/>
      <c r="E786" s="58"/>
      <c r="F786" s="59"/>
      <c r="G786" s="59"/>
      <c r="H786" s="58"/>
      <c r="I786" s="58"/>
      <c r="J786" s="59"/>
      <c r="K786" s="58"/>
    </row>
    <row r="787" spans="1:11" ht="12.6" x14ac:dyDescent="0.25">
      <c r="A787" s="57"/>
      <c r="B787" s="59"/>
      <c r="C787" s="59"/>
      <c r="D787" s="58"/>
      <c r="E787" s="58"/>
      <c r="F787" s="59"/>
      <c r="G787" s="59"/>
      <c r="H787" s="58"/>
      <c r="I787" s="58"/>
      <c r="J787" s="59"/>
      <c r="K787" s="58"/>
    </row>
    <row r="788" spans="1:11" ht="12.6" x14ac:dyDescent="0.25">
      <c r="A788" s="57"/>
      <c r="B788" s="59"/>
      <c r="C788" s="59"/>
      <c r="D788" s="58"/>
      <c r="E788" s="58"/>
      <c r="F788" s="59"/>
      <c r="G788" s="59"/>
      <c r="H788" s="58"/>
      <c r="I788" s="58"/>
      <c r="J788" s="59"/>
      <c r="K788" s="58"/>
    </row>
    <row r="789" spans="1:11" ht="12.6" x14ac:dyDescent="0.25">
      <c r="A789" s="57"/>
      <c r="B789" s="59"/>
      <c r="C789" s="59"/>
      <c r="D789" s="58"/>
      <c r="E789" s="58"/>
      <c r="F789" s="59"/>
      <c r="G789" s="59"/>
      <c r="H789" s="58"/>
      <c r="I789" s="58"/>
      <c r="J789" s="59"/>
      <c r="K789" s="58"/>
    </row>
    <row r="790" spans="1:11" ht="12.6" x14ac:dyDescent="0.25">
      <c r="A790" s="57"/>
      <c r="B790" s="59"/>
      <c r="C790" s="59"/>
      <c r="D790" s="58"/>
      <c r="E790" s="58"/>
      <c r="F790" s="59"/>
      <c r="G790" s="59"/>
      <c r="H790" s="58"/>
      <c r="I790" s="58"/>
      <c r="J790" s="59"/>
      <c r="K790" s="58"/>
    </row>
    <row r="791" spans="1:11" ht="12.6" x14ac:dyDescent="0.25">
      <c r="A791" s="57"/>
      <c r="B791" s="59"/>
      <c r="C791" s="59"/>
      <c r="D791" s="58"/>
      <c r="E791" s="58"/>
      <c r="F791" s="59"/>
      <c r="G791" s="59"/>
      <c r="H791" s="58"/>
      <c r="I791" s="58"/>
      <c r="J791" s="59"/>
      <c r="K791" s="58"/>
    </row>
    <row r="792" spans="1:11" ht="12.6" x14ac:dyDescent="0.25">
      <c r="A792" s="57"/>
      <c r="B792" s="59"/>
      <c r="C792" s="59"/>
      <c r="D792" s="58"/>
      <c r="E792" s="58"/>
      <c r="F792" s="59"/>
      <c r="G792" s="59"/>
      <c r="H792" s="58"/>
      <c r="I792" s="58"/>
      <c r="J792" s="59"/>
      <c r="K792" s="58"/>
    </row>
    <row r="793" spans="1:11" ht="12.6" x14ac:dyDescent="0.25">
      <c r="A793" s="57"/>
      <c r="B793" s="59"/>
      <c r="C793" s="59"/>
      <c r="D793" s="58"/>
      <c r="E793" s="58"/>
      <c r="F793" s="59"/>
      <c r="G793" s="59"/>
      <c r="H793" s="58"/>
      <c r="I793" s="58"/>
      <c r="J793" s="59"/>
      <c r="K793" s="58"/>
    </row>
    <row r="794" spans="1:11" ht="12.6" x14ac:dyDescent="0.25">
      <c r="A794" s="57"/>
      <c r="B794" s="59"/>
      <c r="C794" s="59"/>
      <c r="D794" s="58"/>
      <c r="E794" s="58"/>
      <c r="F794" s="59"/>
      <c r="G794" s="59"/>
      <c r="H794" s="58"/>
      <c r="I794" s="58"/>
      <c r="J794" s="59"/>
      <c r="K794" s="58"/>
    </row>
    <row r="795" spans="1:11" ht="12.6" x14ac:dyDescent="0.25">
      <c r="A795" s="57"/>
      <c r="B795" s="59"/>
      <c r="C795" s="59"/>
      <c r="D795" s="58"/>
      <c r="E795" s="58"/>
      <c r="F795" s="59"/>
      <c r="G795" s="59"/>
      <c r="H795" s="58"/>
      <c r="I795" s="58"/>
      <c r="J795" s="59"/>
      <c r="K795" s="58"/>
    </row>
    <row r="796" spans="1:11" ht="12.6" x14ac:dyDescent="0.25">
      <c r="A796" s="57"/>
      <c r="B796" s="59"/>
      <c r="C796" s="59"/>
      <c r="D796" s="58"/>
      <c r="E796" s="58"/>
      <c r="F796" s="59"/>
      <c r="G796" s="59"/>
      <c r="H796" s="58"/>
      <c r="I796" s="58"/>
      <c r="J796" s="59"/>
      <c r="K796" s="58"/>
    </row>
    <row r="797" spans="1:11" ht="12.6" x14ac:dyDescent="0.25">
      <c r="A797" s="57"/>
      <c r="B797" s="59"/>
      <c r="C797" s="59"/>
      <c r="D797" s="58"/>
      <c r="E797" s="58"/>
      <c r="F797" s="59"/>
      <c r="G797" s="59"/>
      <c r="H797" s="58"/>
      <c r="I797" s="58"/>
      <c r="J797" s="59"/>
      <c r="K797" s="58"/>
    </row>
    <row r="798" spans="1:11" ht="12.6" x14ac:dyDescent="0.25">
      <c r="A798" s="57"/>
      <c r="B798" s="59"/>
      <c r="C798" s="59"/>
      <c r="D798" s="58"/>
      <c r="E798" s="58"/>
      <c r="F798" s="59"/>
      <c r="G798" s="59"/>
      <c r="H798" s="58"/>
      <c r="I798" s="58"/>
      <c r="J798" s="59"/>
      <c r="K798" s="58"/>
    </row>
    <row r="799" spans="1:11" ht="12.6" x14ac:dyDescent="0.25">
      <c r="A799" s="57"/>
      <c r="B799" s="59"/>
      <c r="C799" s="59"/>
      <c r="D799" s="58"/>
      <c r="E799" s="58"/>
      <c r="F799" s="59"/>
      <c r="G799" s="59"/>
      <c r="H799" s="58"/>
      <c r="I799" s="58"/>
      <c r="J799" s="59"/>
      <c r="K799" s="58"/>
    </row>
    <row r="800" spans="1:11" ht="12.6" x14ac:dyDescent="0.25">
      <c r="A800" s="57"/>
      <c r="B800" s="59"/>
      <c r="C800" s="59"/>
      <c r="D800" s="58"/>
      <c r="E800" s="58"/>
      <c r="F800" s="59"/>
      <c r="G800" s="59"/>
      <c r="H800" s="58"/>
      <c r="I800" s="58"/>
      <c r="J800" s="59"/>
      <c r="K800" s="58"/>
    </row>
    <row r="801" spans="1:11" ht="12.6" x14ac:dyDescent="0.25">
      <c r="A801" s="57"/>
      <c r="B801" s="59"/>
      <c r="C801" s="59"/>
      <c r="D801" s="58"/>
      <c r="E801" s="58"/>
      <c r="F801" s="59"/>
      <c r="G801" s="59"/>
      <c r="H801" s="58"/>
      <c r="I801" s="58"/>
      <c r="J801" s="59"/>
      <c r="K801" s="58"/>
    </row>
    <row r="802" spans="1:11" ht="12.6" x14ac:dyDescent="0.25">
      <c r="A802" s="57"/>
      <c r="B802" s="59"/>
      <c r="C802" s="59"/>
      <c r="D802" s="58"/>
      <c r="E802" s="58"/>
      <c r="F802" s="59"/>
      <c r="G802" s="59"/>
      <c r="H802" s="58"/>
      <c r="I802" s="58"/>
      <c r="J802" s="59"/>
      <c r="K802" s="58"/>
    </row>
    <row r="803" spans="1:11" ht="12.6" x14ac:dyDescent="0.25">
      <c r="A803" s="57"/>
      <c r="B803" s="59"/>
      <c r="C803" s="59"/>
      <c r="D803" s="58"/>
      <c r="E803" s="58"/>
      <c r="F803" s="59"/>
      <c r="G803" s="59"/>
      <c r="H803" s="58"/>
      <c r="I803" s="58"/>
      <c r="J803" s="59"/>
      <c r="K803" s="58"/>
    </row>
    <row r="804" spans="1:11" ht="12.6" x14ac:dyDescent="0.25">
      <c r="A804" s="57"/>
      <c r="B804" s="59"/>
      <c r="C804" s="59"/>
      <c r="D804" s="58"/>
      <c r="E804" s="58"/>
      <c r="F804" s="59"/>
      <c r="G804" s="59"/>
      <c r="H804" s="58"/>
      <c r="I804" s="58"/>
      <c r="J804" s="59"/>
      <c r="K804" s="58"/>
    </row>
    <row r="805" spans="1:11" ht="12.6" x14ac:dyDescent="0.25">
      <c r="A805" s="57"/>
      <c r="B805" s="59"/>
      <c r="C805" s="59"/>
      <c r="D805" s="58"/>
      <c r="E805" s="58"/>
      <c r="F805" s="59"/>
      <c r="G805" s="59"/>
      <c r="H805" s="58"/>
      <c r="I805" s="58"/>
      <c r="J805" s="59"/>
      <c r="K805" s="58"/>
    </row>
    <row r="806" spans="1:11" ht="12.6" x14ac:dyDescent="0.25">
      <c r="A806" s="57"/>
      <c r="B806" s="59"/>
      <c r="C806" s="59"/>
      <c r="D806" s="58"/>
      <c r="E806" s="58"/>
      <c r="F806" s="59"/>
      <c r="G806" s="59"/>
      <c r="H806" s="58"/>
      <c r="I806" s="58"/>
      <c r="J806" s="59"/>
      <c r="K806" s="58"/>
    </row>
    <row r="807" spans="1:11" ht="12.6" x14ac:dyDescent="0.25">
      <c r="A807" s="57"/>
      <c r="B807" s="59"/>
      <c r="C807" s="59"/>
      <c r="D807" s="58"/>
      <c r="E807" s="58"/>
      <c r="F807" s="59"/>
      <c r="G807" s="59"/>
      <c r="H807" s="58"/>
      <c r="I807" s="58"/>
      <c r="J807" s="59"/>
      <c r="K807" s="58"/>
    </row>
    <row r="808" spans="1:11" ht="12.6" x14ac:dyDescent="0.25">
      <c r="A808" s="57"/>
      <c r="B808" s="59"/>
      <c r="C808" s="59"/>
      <c r="D808" s="58"/>
      <c r="E808" s="58"/>
      <c r="F808" s="59"/>
      <c r="G808" s="59"/>
      <c r="H808" s="58"/>
      <c r="I808" s="58"/>
      <c r="J808" s="59"/>
      <c r="K808" s="58"/>
    </row>
    <row r="809" spans="1:11" ht="12.6" x14ac:dyDescent="0.25">
      <c r="A809" s="57"/>
      <c r="B809" s="59"/>
      <c r="C809" s="59"/>
      <c r="D809" s="58"/>
      <c r="E809" s="58"/>
      <c r="F809" s="59"/>
      <c r="G809" s="59"/>
      <c r="H809" s="58"/>
      <c r="I809" s="58"/>
      <c r="J809" s="59"/>
      <c r="K809" s="58"/>
    </row>
    <row r="810" spans="1:11" ht="12.6" x14ac:dyDescent="0.25">
      <c r="A810" s="57"/>
      <c r="B810" s="59"/>
      <c r="C810" s="59"/>
      <c r="D810" s="58"/>
      <c r="E810" s="58"/>
      <c r="F810" s="59"/>
      <c r="G810" s="59"/>
      <c r="H810" s="58"/>
      <c r="I810" s="58"/>
      <c r="J810" s="59"/>
      <c r="K810" s="58"/>
    </row>
    <row r="811" spans="1:11" ht="12.6" x14ac:dyDescent="0.25">
      <c r="A811" s="57"/>
      <c r="B811" s="59"/>
      <c r="C811" s="59"/>
      <c r="D811" s="58"/>
      <c r="E811" s="58"/>
      <c r="F811" s="59"/>
      <c r="G811" s="59"/>
      <c r="H811" s="58"/>
      <c r="I811" s="58"/>
      <c r="J811" s="59"/>
      <c r="K811" s="58"/>
    </row>
    <row r="812" spans="1:11" ht="12.6" x14ac:dyDescent="0.25">
      <c r="A812" s="57"/>
      <c r="B812" s="59"/>
      <c r="C812" s="59"/>
      <c r="D812" s="58"/>
      <c r="E812" s="58"/>
      <c r="F812" s="59"/>
      <c r="G812" s="59"/>
      <c r="H812" s="58"/>
      <c r="I812" s="58"/>
      <c r="J812" s="59"/>
      <c r="K812" s="58"/>
    </row>
    <row r="813" spans="1:11" ht="12.6" x14ac:dyDescent="0.25">
      <c r="A813" s="57"/>
      <c r="B813" s="59"/>
      <c r="C813" s="59"/>
      <c r="D813" s="58"/>
      <c r="E813" s="58"/>
      <c r="F813" s="59"/>
      <c r="G813" s="59"/>
      <c r="H813" s="58"/>
      <c r="I813" s="58"/>
      <c r="J813" s="59"/>
      <c r="K813" s="58"/>
    </row>
    <row r="814" spans="1:11" ht="12.6" x14ac:dyDescent="0.25">
      <c r="A814" s="57"/>
      <c r="B814" s="59"/>
      <c r="C814" s="59"/>
      <c r="D814" s="58"/>
      <c r="E814" s="58"/>
      <c r="F814" s="59"/>
      <c r="G814" s="59"/>
      <c r="H814" s="58"/>
      <c r="I814" s="58"/>
      <c r="J814" s="59"/>
      <c r="K814" s="58"/>
    </row>
    <row r="815" spans="1:11" ht="12.6" x14ac:dyDescent="0.25">
      <c r="A815" s="57"/>
      <c r="B815" s="59"/>
      <c r="C815" s="59"/>
      <c r="D815" s="58"/>
      <c r="E815" s="58"/>
      <c r="F815" s="59"/>
      <c r="G815" s="59"/>
      <c r="H815" s="58"/>
      <c r="I815" s="58"/>
      <c r="J815" s="59"/>
      <c r="K815" s="58"/>
    </row>
    <row r="816" spans="1:11" ht="12.6" x14ac:dyDescent="0.25">
      <c r="A816" s="57"/>
      <c r="B816" s="59"/>
      <c r="C816" s="59"/>
      <c r="D816" s="58"/>
      <c r="E816" s="58"/>
      <c r="F816" s="59"/>
      <c r="G816" s="59"/>
      <c r="H816" s="58"/>
      <c r="I816" s="58"/>
      <c r="J816" s="59"/>
      <c r="K816" s="58"/>
    </row>
    <row r="817" spans="1:11" ht="12.6" x14ac:dyDescent="0.25">
      <c r="A817" s="57"/>
      <c r="B817" s="59"/>
      <c r="C817" s="59"/>
      <c r="D817" s="58"/>
      <c r="E817" s="58"/>
      <c r="F817" s="59"/>
      <c r="G817" s="59"/>
      <c r="H817" s="58"/>
      <c r="I817" s="58"/>
      <c r="J817" s="59"/>
      <c r="K817" s="58"/>
    </row>
    <row r="818" spans="1:11" ht="12.6" x14ac:dyDescent="0.25">
      <c r="A818" s="57"/>
      <c r="B818" s="59"/>
      <c r="C818" s="59"/>
      <c r="D818" s="58"/>
      <c r="E818" s="58"/>
      <c r="F818" s="59"/>
      <c r="G818" s="59"/>
      <c r="H818" s="58"/>
      <c r="I818" s="58"/>
      <c r="J818" s="59"/>
      <c r="K818" s="58"/>
    </row>
    <row r="819" spans="1:11" ht="12.6" x14ac:dyDescent="0.25">
      <c r="A819" s="57"/>
      <c r="B819" s="59"/>
      <c r="C819" s="59"/>
      <c r="D819" s="58"/>
      <c r="E819" s="58"/>
      <c r="F819" s="59"/>
      <c r="G819" s="59"/>
      <c r="H819" s="58"/>
      <c r="I819" s="58"/>
      <c r="J819" s="59"/>
      <c r="K819" s="58"/>
    </row>
    <row r="820" spans="1:11" ht="12.6" x14ac:dyDescent="0.25">
      <c r="A820" s="57"/>
      <c r="B820" s="59"/>
      <c r="C820" s="59"/>
      <c r="D820" s="58"/>
      <c r="E820" s="58"/>
      <c r="F820" s="59"/>
      <c r="G820" s="59"/>
      <c r="H820" s="58"/>
      <c r="I820" s="58"/>
      <c r="J820" s="59"/>
      <c r="K820" s="58"/>
    </row>
    <row r="821" spans="1:11" ht="12.6" x14ac:dyDescent="0.25">
      <c r="A821" s="57"/>
      <c r="B821" s="59"/>
      <c r="C821" s="59"/>
      <c r="D821" s="58"/>
      <c r="E821" s="58"/>
      <c r="F821" s="59"/>
      <c r="G821" s="59"/>
      <c r="H821" s="58"/>
      <c r="I821" s="58"/>
      <c r="J821" s="59"/>
      <c r="K821" s="58"/>
    </row>
    <row r="822" spans="1:11" ht="12.6" x14ac:dyDescent="0.25">
      <c r="A822" s="57"/>
      <c r="B822" s="59"/>
      <c r="C822" s="59"/>
      <c r="D822" s="58"/>
      <c r="E822" s="58"/>
      <c r="F822" s="59"/>
      <c r="G822" s="59"/>
      <c r="H822" s="58"/>
      <c r="I822" s="58"/>
      <c r="J822" s="59"/>
      <c r="K822" s="58"/>
    </row>
    <row r="823" spans="1:11" ht="12.6" x14ac:dyDescent="0.25">
      <c r="A823" s="57"/>
      <c r="B823" s="59"/>
      <c r="C823" s="59"/>
      <c r="D823" s="58"/>
      <c r="E823" s="58"/>
      <c r="F823" s="59"/>
      <c r="G823" s="59"/>
      <c r="H823" s="58"/>
      <c r="I823" s="58"/>
      <c r="J823" s="59"/>
      <c r="K823" s="58"/>
    </row>
    <row r="824" spans="1:11" ht="12.6" x14ac:dyDescent="0.25">
      <c r="A824" s="57"/>
      <c r="B824" s="59"/>
      <c r="C824" s="59"/>
      <c r="D824" s="58"/>
      <c r="E824" s="58"/>
      <c r="F824" s="59"/>
      <c r="G824" s="59"/>
      <c r="H824" s="58"/>
      <c r="I824" s="58"/>
      <c r="J824" s="59"/>
      <c r="K824" s="58"/>
    </row>
    <row r="825" spans="1:11" ht="12.6" x14ac:dyDescent="0.25">
      <c r="A825" s="57"/>
      <c r="B825" s="59"/>
      <c r="C825" s="59"/>
      <c r="D825" s="58"/>
      <c r="E825" s="58"/>
      <c r="F825" s="59"/>
      <c r="G825" s="59"/>
      <c r="H825" s="58"/>
      <c r="I825" s="58"/>
      <c r="J825" s="59"/>
      <c r="K825" s="58"/>
    </row>
    <row r="826" spans="1:11" ht="12.6" x14ac:dyDescent="0.25">
      <c r="A826" s="57"/>
      <c r="B826" s="59"/>
      <c r="C826" s="59"/>
      <c r="D826" s="58"/>
      <c r="E826" s="58"/>
      <c r="F826" s="59"/>
      <c r="G826" s="59"/>
      <c r="H826" s="58"/>
      <c r="I826" s="58"/>
      <c r="J826" s="59"/>
      <c r="K826" s="58"/>
    </row>
    <row r="827" spans="1:11" ht="12.6" x14ac:dyDescent="0.25">
      <c r="A827" s="57"/>
      <c r="B827" s="59"/>
      <c r="C827" s="59"/>
      <c r="D827" s="58"/>
      <c r="E827" s="58"/>
      <c r="F827" s="59"/>
      <c r="G827" s="59"/>
      <c r="H827" s="58"/>
      <c r="I827" s="58"/>
      <c r="J827" s="59"/>
      <c r="K827" s="58"/>
    </row>
    <row r="828" spans="1:11" ht="12.6" x14ac:dyDescent="0.25">
      <c r="A828" s="57"/>
      <c r="B828" s="59"/>
      <c r="C828" s="59"/>
      <c r="D828" s="58"/>
      <c r="E828" s="58"/>
      <c r="F828" s="59"/>
      <c r="G828" s="59"/>
      <c r="H828" s="58"/>
      <c r="I828" s="58"/>
      <c r="J828" s="59"/>
      <c r="K828" s="58"/>
    </row>
    <row r="829" spans="1:11" ht="12.6" x14ac:dyDescent="0.25">
      <c r="A829" s="57"/>
      <c r="B829" s="59"/>
      <c r="C829" s="59"/>
      <c r="D829" s="58"/>
      <c r="E829" s="58"/>
      <c r="F829" s="59"/>
      <c r="G829" s="59"/>
      <c r="H829" s="58"/>
      <c r="I829" s="58"/>
      <c r="J829" s="59"/>
      <c r="K829" s="58"/>
    </row>
    <row r="830" spans="1:11" ht="12.6" x14ac:dyDescent="0.25">
      <c r="A830" s="57"/>
      <c r="B830" s="59"/>
      <c r="C830" s="59"/>
      <c r="D830" s="58"/>
      <c r="E830" s="58"/>
      <c r="F830" s="59"/>
      <c r="G830" s="59"/>
      <c r="H830" s="58"/>
      <c r="I830" s="58"/>
      <c r="J830" s="59"/>
      <c r="K830" s="58"/>
    </row>
    <row r="831" spans="1:11" ht="12.6" x14ac:dyDescent="0.25">
      <c r="A831" s="57"/>
      <c r="B831" s="59"/>
      <c r="C831" s="59"/>
      <c r="D831" s="58"/>
      <c r="E831" s="58"/>
      <c r="F831" s="59"/>
      <c r="G831" s="59"/>
      <c r="H831" s="58"/>
      <c r="I831" s="58"/>
      <c r="J831" s="59"/>
      <c r="K831" s="58"/>
    </row>
    <row r="832" spans="1:11" ht="12.6" x14ac:dyDescent="0.25">
      <c r="A832" s="57"/>
      <c r="B832" s="59"/>
      <c r="C832" s="59"/>
      <c r="D832" s="58"/>
      <c r="E832" s="58"/>
      <c r="F832" s="59"/>
      <c r="G832" s="59"/>
      <c r="H832" s="58"/>
      <c r="I832" s="58"/>
      <c r="J832" s="59"/>
      <c r="K832" s="58"/>
    </row>
    <row r="833" spans="1:11" ht="12.6" x14ac:dyDescent="0.25">
      <c r="A833" s="57"/>
      <c r="B833" s="59"/>
      <c r="C833" s="59"/>
      <c r="D833" s="58"/>
      <c r="E833" s="58"/>
      <c r="F833" s="59"/>
      <c r="G833" s="59"/>
      <c r="H833" s="58"/>
      <c r="I833" s="58"/>
      <c r="J833" s="59"/>
      <c r="K833" s="58"/>
    </row>
    <row r="834" spans="1:11" ht="12.6" x14ac:dyDescent="0.25">
      <c r="A834" s="57"/>
      <c r="B834" s="59"/>
      <c r="C834" s="59"/>
      <c r="D834" s="58"/>
      <c r="E834" s="58"/>
      <c r="F834" s="59"/>
      <c r="G834" s="59"/>
      <c r="H834" s="58"/>
      <c r="I834" s="58"/>
      <c r="J834" s="59"/>
      <c r="K834" s="58"/>
    </row>
    <row r="835" spans="1:11" ht="12.6" x14ac:dyDescent="0.25">
      <c r="A835" s="57"/>
      <c r="B835" s="59"/>
      <c r="C835" s="59"/>
      <c r="D835" s="58"/>
      <c r="E835" s="58"/>
      <c r="F835" s="59"/>
      <c r="G835" s="59"/>
      <c r="H835" s="58"/>
      <c r="I835" s="58"/>
      <c r="J835" s="59"/>
      <c r="K835" s="58"/>
    </row>
    <row r="836" spans="1:11" ht="12.6" x14ac:dyDescent="0.25">
      <c r="A836" s="57"/>
      <c r="B836" s="59"/>
      <c r="C836" s="59"/>
      <c r="D836" s="58"/>
      <c r="E836" s="58"/>
      <c r="F836" s="59"/>
      <c r="G836" s="59"/>
      <c r="H836" s="58"/>
      <c r="I836" s="58"/>
      <c r="J836" s="59"/>
      <c r="K836" s="58"/>
    </row>
    <row r="837" spans="1:11" ht="12.6" x14ac:dyDescent="0.25">
      <c r="A837" s="57"/>
      <c r="B837" s="59"/>
      <c r="C837" s="59"/>
      <c r="D837" s="58"/>
      <c r="E837" s="58"/>
      <c r="F837" s="59"/>
      <c r="G837" s="59"/>
      <c r="H837" s="58"/>
      <c r="I837" s="58"/>
      <c r="J837" s="59"/>
      <c r="K837" s="58"/>
    </row>
    <row r="838" spans="1:11" ht="12.6" x14ac:dyDescent="0.25">
      <c r="A838" s="57"/>
      <c r="B838" s="59"/>
      <c r="C838" s="59"/>
      <c r="D838" s="58"/>
      <c r="E838" s="58"/>
      <c r="F838" s="59"/>
      <c r="G838" s="59"/>
      <c r="H838" s="58"/>
      <c r="I838" s="58"/>
      <c r="J838" s="59"/>
      <c r="K838" s="58"/>
    </row>
    <row r="839" spans="1:11" ht="12.6" x14ac:dyDescent="0.25">
      <c r="A839" s="57"/>
      <c r="B839" s="59"/>
      <c r="C839" s="59"/>
      <c r="D839" s="58"/>
      <c r="E839" s="58"/>
      <c r="F839" s="59"/>
      <c r="G839" s="59"/>
      <c r="H839" s="58"/>
      <c r="I839" s="58"/>
      <c r="J839" s="59"/>
      <c r="K839" s="58"/>
    </row>
    <row r="840" spans="1:11" ht="12.6" x14ac:dyDescent="0.25">
      <c r="A840" s="57"/>
      <c r="B840" s="59"/>
      <c r="C840" s="59"/>
      <c r="D840" s="58"/>
      <c r="E840" s="58"/>
      <c r="F840" s="59"/>
      <c r="G840" s="59"/>
      <c r="H840" s="58"/>
      <c r="I840" s="58"/>
      <c r="J840" s="59"/>
      <c r="K840" s="58"/>
    </row>
    <row r="841" spans="1:11" ht="12.6" x14ac:dyDescent="0.25">
      <c r="A841" s="57"/>
      <c r="B841" s="59"/>
      <c r="C841" s="59"/>
      <c r="D841" s="58"/>
      <c r="E841" s="58"/>
      <c r="F841" s="59"/>
      <c r="G841" s="59"/>
      <c r="H841" s="58"/>
      <c r="I841" s="58"/>
      <c r="J841" s="59"/>
      <c r="K841" s="58"/>
    </row>
    <row r="842" spans="1:11" ht="12.6" x14ac:dyDescent="0.25">
      <c r="A842" s="57"/>
      <c r="B842" s="59"/>
      <c r="C842" s="59"/>
      <c r="D842" s="58"/>
      <c r="E842" s="58"/>
      <c r="F842" s="59"/>
      <c r="G842" s="59"/>
      <c r="H842" s="58"/>
      <c r="I842" s="58"/>
      <c r="J842" s="59"/>
      <c r="K842" s="58"/>
    </row>
    <row r="843" spans="1:11" ht="12.6" x14ac:dyDescent="0.25">
      <c r="A843" s="57"/>
      <c r="B843" s="59"/>
      <c r="C843" s="59"/>
      <c r="D843" s="58"/>
      <c r="E843" s="58"/>
      <c r="F843" s="59"/>
      <c r="G843" s="59"/>
      <c r="H843" s="58"/>
      <c r="I843" s="58"/>
      <c r="J843" s="59"/>
      <c r="K843" s="58"/>
    </row>
    <row r="844" spans="1:11" ht="12.6" x14ac:dyDescent="0.25">
      <c r="A844" s="57"/>
      <c r="B844" s="59"/>
      <c r="C844" s="59"/>
      <c r="D844" s="58"/>
      <c r="E844" s="58"/>
      <c r="F844" s="59"/>
      <c r="G844" s="59"/>
      <c r="H844" s="58"/>
      <c r="I844" s="58"/>
      <c r="J844" s="59"/>
      <c r="K844" s="58"/>
    </row>
    <row r="845" spans="1:11" ht="12.6" x14ac:dyDescent="0.25">
      <c r="A845" s="57"/>
      <c r="B845" s="59"/>
      <c r="C845" s="59"/>
      <c r="D845" s="58"/>
      <c r="E845" s="58"/>
      <c r="F845" s="59"/>
      <c r="G845" s="59"/>
      <c r="H845" s="58"/>
      <c r="I845" s="58"/>
      <c r="J845" s="59"/>
      <c r="K845" s="58"/>
    </row>
    <row r="846" spans="1:11" ht="12.6" x14ac:dyDescent="0.25">
      <c r="A846" s="57"/>
      <c r="B846" s="59"/>
      <c r="C846" s="59"/>
      <c r="D846" s="58"/>
      <c r="E846" s="58"/>
      <c r="F846" s="59"/>
      <c r="G846" s="59"/>
      <c r="H846" s="58"/>
      <c r="I846" s="58"/>
      <c r="J846" s="59"/>
      <c r="K846" s="58"/>
    </row>
    <row r="847" spans="1:11" ht="12.6" x14ac:dyDescent="0.25">
      <c r="A847" s="57"/>
      <c r="B847" s="59"/>
      <c r="C847" s="59"/>
      <c r="D847" s="58"/>
      <c r="E847" s="58"/>
      <c r="F847" s="59"/>
      <c r="G847" s="59"/>
      <c r="H847" s="58"/>
      <c r="I847" s="58"/>
      <c r="J847" s="59"/>
      <c r="K847" s="58"/>
    </row>
    <row r="848" spans="1:11" ht="12.6" x14ac:dyDescent="0.25">
      <c r="A848" s="57"/>
      <c r="B848" s="59"/>
      <c r="C848" s="59"/>
      <c r="D848" s="58"/>
      <c r="E848" s="58"/>
      <c r="F848" s="59"/>
      <c r="G848" s="59"/>
      <c r="H848" s="58"/>
      <c r="I848" s="58"/>
      <c r="J848" s="59"/>
      <c r="K848" s="58"/>
    </row>
    <row r="849" spans="1:11" ht="12.6" x14ac:dyDescent="0.25">
      <c r="A849" s="57"/>
      <c r="B849" s="59"/>
      <c r="C849" s="59"/>
      <c r="D849" s="58"/>
      <c r="E849" s="58"/>
      <c r="F849" s="59"/>
      <c r="G849" s="59"/>
      <c r="H849" s="58"/>
      <c r="I849" s="58"/>
      <c r="J849" s="59"/>
      <c r="K849" s="58"/>
    </row>
    <row r="850" spans="1:11" ht="12.6" x14ac:dyDescent="0.25">
      <c r="A850" s="57"/>
      <c r="B850" s="59"/>
      <c r="C850" s="59"/>
      <c r="D850" s="58"/>
      <c r="E850" s="58"/>
      <c r="F850" s="59"/>
      <c r="G850" s="59"/>
      <c r="H850" s="58"/>
      <c r="I850" s="58"/>
      <c r="J850" s="59"/>
      <c r="K850" s="58"/>
    </row>
    <row r="851" spans="1:11" ht="12.6" x14ac:dyDescent="0.25">
      <c r="A851" s="57"/>
      <c r="B851" s="59"/>
      <c r="C851" s="59"/>
      <c r="D851" s="58"/>
      <c r="E851" s="58"/>
      <c r="F851" s="59"/>
      <c r="G851" s="59"/>
      <c r="H851" s="58"/>
      <c r="I851" s="58"/>
      <c r="J851" s="59"/>
      <c r="K851" s="58"/>
    </row>
    <row r="852" spans="1:11" ht="12.6" x14ac:dyDescent="0.25">
      <c r="A852" s="57"/>
      <c r="B852" s="59"/>
      <c r="C852" s="59"/>
      <c r="D852" s="58"/>
      <c r="E852" s="58"/>
      <c r="F852" s="59"/>
      <c r="G852" s="59"/>
      <c r="H852" s="58"/>
      <c r="I852" s="58"/>
      <c r="J852" s="59"/>
      <c r="K852" s="58"/>
    </row>
    <row r="853" spans="1:11" ht="12.6" x14ac:dyDescent="0.25">
      <c r="A853" s="57"/>
      <c r="B853" s="59"/>
      <c r="C853" s="59"/>
      <c r="D853" s="58"/>
      <c r="E853" s="58"/>
      <c r="F853" s="59"/>
      <c r="G853" s="59"/>
      <c r="H853" s="58"/>
      <c r="I853" s="58"/>
      <c r="J853" s="59"/>
      <c r="K853" s="58"/>
    </row>
    <row r="854" spans="1:11" ht="12.6" x14ac:dyDescent="0.25">
      <c r="A854" s="57"/>
      <c r="B854" s="59"/>
      <c r="C854" s="59"/>
      <c r="D854" s="58"/>
      <c r="E854" s="58"/>
      <c r="F854" s="59"/>
      <c r="G854" s="59"/>
      <c r="H854" s="58"/>
      <c r="I854" s="58"/>
      <c r="J854" s="59"/>
      <c r="K854" s="58"/>
    </row>
    <row r="855" spans="1:11" ht="12.6" x14ac:dyDescent="0.25">
      <c r="A855" s="57"/>
      <c r="B855" s="59"/>
      <c r="C855" s="59"/>
      <c r="D855" s="58"/>
      <c r="E855" s="58"/>
      <c r="F855" s="59"/>
      <c r="G855" s="59"/>
      <c r="H855" s="58"/>
      <c r="I855" s="58"/>
      <c r="J855" s="59"/>
      <c r="K855" s="58"/>
    </row>
    <row r="856" spans="1:11" ht="12.6" x14ac:dyDescent="0.25">
      <c r="A856" s="57"/>
      <c r="B856" s="59"/>
      <c r="C856" s="59"/>
      <c r="D856" s="58"/>
      <c r="E856" s="58"/>
      <c r="F856" s="59"/>
      <c r="G856" s="59"/>
      <c r="H856" s="58"/>
      <c r="I856" s="58"/>
      <c r="J856" s="59"/>
      <c r="K856" s="58"/>
    </row>
    <row r="857" spans="1:11" ht="12.6" x14ac:dyDescent="0.25">
      <c r="A857" s="57"/>
      <c r="B857" s="59"/>
      <c r="C857" s="59"/>
      <c r="D857" s="58"/>
      <c r="E857" s="58"/>
      <c r="F857" s="59"/>
      <c r="G857" s="59"/>
      <c r="H857" s="58"/>
      <c r="I857" s="58"/>
      <c r="J857" s="59"/>
      <c r="K857" s="58"/>
    </row>
    <row r="858" spans="1:11" ht="12.6" x14ac:dyDescent="0.25">
      <c r="A858" s="57"/>
      <c r="B858" s="59"/>
      <c r="C858" s="59"/>
      <c r="D858" s="58"/>
      <c r="E858" s="58"/>
      <c r="F858" s="59"/>
      <c r="G858" s="59"/>
      <c r="H858" s="58"/>
      <c r="I858" s="58"/>
      <c r="J858" s="59"/>
      <c r="K858" s="58"/>
    </row>
    <row r="859" spans="1:11" ht="12.6" x14ac:dyDescent="0.25">
      <c r="A859" s="57"/>
      <c r="B859" s="59"/>
      <c r="C859" s="59"/>
      <c r="D859" s="58"/>
      <c r="E859" s="58"/>
      <c r="F859" s="59"/>
      <c r="G859" s="59"/>
      <c r="H859" s="58"/>
      <c r="I859" s="58"/>
      <c r="J859" s="59"/>
      <c r="K859" s="58"/>
    </row>
    <row r="860" spans="1:11" ht="12.6" x14ac:dyDescent="0.25">
      <c r="A860" s="57"/>
      <c r="B860" s="59"/>
      <c r="C860" s="59"/>
      <c r="D860" s="58"/>
      <c r="E860" s="58"/>
      <c r="F860" s="59"/>
      <c r="G860" s="59"/>
      <c r="H860" s="58"/>
      <c r="I860" s="58"/>
      <c r="J860" s="59"/>
      <c r="K860" s="58"/>
    </row>
    <row r="861" spans="1:11" ht="12.6" x14ac:dyDescent="0.25">
      <c r="A861" s="57"/>
      <c r="B861" s="59"/>
      <c r="C861" s="59"/>
      <c r="D861" s="58"/>
      <c r="E861" s="58"/>
      <c r="F861" s="59"/>
      <c r="G861" s="59"/>
      <c r="H861" s="58"/>
      <c r="I861" s="58"/>
      <c r="J861" s="59"/>
      <c r="K861" s="58"/>
    </row>
    <row r="862" spans="1:11" ht="12.6" x14ac:dyDescent="0.25">
      <c r="A862" s="57"/>
      <c r="B862" s="59"/>
      <c r="C862" s="59"/>
      <c r="D862" s="58"/>
      <c r="E862" s="58"/>
      <c r="F862" s="59"/>
      <c r="G862" s="59"/>
      <c r="H862" s="58"/>
      <c r="I862" s="58"/>
      <c r="J862" s="59"/>
      <c r="K862" s="58"/>
    </row>
    <row r="863" spans="1:11" ht="12.6" x14ac:dyDescent="0.25">
      <c r="A863" s="57"/>
      <c r="B863" s="59"/>
      <c r="C863" s="59"/>
      <c r="D863" s="58"/>
      <c r="E863" s="58"/>
      <c r="F863" s="59"/>
      <c r="G863" s="59"/>
      <c r="H863" s="58"/>
      <c r="I863" s="58"/>
      <c r="J863" s="59"/>
      <c r="K863" s="58"/>
    </row>
    <row r="864" spans="1:11" ht="12.6" x14ac:dyDescent="0.25">
      <c r="A864" s="57"/>
      <c r="B864" s="59"/>
      <c r="C864" s="59"/>
      <c r="D864" s="58"/>
      <c r="E864" s="58"/>
      <c r="F864" s="59"/>
      <c r="G864" s="59"/>
      <c r="H864" s="58"/>
      <c r="I864" s="58"/>
      <c r="J864" s="59"/>
      <c r="K864" s="58"/>
    </row>
    <row r="865" spans="1:11" ht="12.6" x14ac:dyDescent="0.25">
      <c r="A865" s="57"/>
      <c r="B865" s="59"/>
      <c r="C865" s="59"/>
      <c r="D865" s="58"/>
      <c r="E865" s="58"/>
      <c r="F865" s="59"/>
      <c r="G865" s="59"/>
      <c r="H865" s="58"/>
      <c r="I865" s="58"/>
      <c r="J865" s="59"/>
      <c r="K865" s="58"/>
    </row>
    <row r="866" spans="1:11" ht="12.6" x14ac:dyDescent="0.25">
      <c r="A866" s="57"/>
      <c r="B866" s="59"/>
      <c r="C866" s="59"/>
      <c r="D866" s="58"/>
      <c r="E866" s="58"/>
      <c r="F866" s="59"/>
      <c r="G866" s="59"/>
      <c r="H866" s="58"/>
      <c r="I866" s="58"/>
      <c r="J866" s="59"/>
      <c r="K866" s="58"/>
    </row>
    <row r="867" spans="1:11" ht="12.6" x14ac:dyDescent="0.25">
      <c r="A867" s="57"/>
      <c r="B867" s="59"/>
      <c r="C867" s="59"/>
      <c r="D867" s="58"/>
      <c r="E867" s="58"/>
      <c r="F867" s="59"/>
      <c r="G867" s="59"/>
      <c r="H867" s="58"/>
      <c r="I867" s="58"/>
      <c r="J867" s="59"/>
      <c r="K867" s="58"/>
    </row>
    <row r="868" spans="1:11" ht="12.6" x14ac:dyDescent="0.25">
      <c r="A868" s="57"/>
      <c r="B868" s="59"/>
      <c r="C868" s="59"/>
      <c r="D868" s="58"/>
      <c r="E868" s="58"/>
      <c r="F868" s="59"/>
      <c r="G868" s="59"/>
      <c r="H868" s="58"/>
      <c r="I868" s="58"/>
      <c r="J868" s="59"/>
      <c r="K868" s="58"/>
    </row>
    <row r="869" spans="1:11" ht="12.6" x14ac:dyDescent="0.25">
      <c r="A869" s="57"/>
      <c r="B869" s="59"/>
      <c r="C869" s="59"/>
      <c r="D869" s="58"/>
      <c r="E869" s="58"/>
      <c r="F869" s="59"/>
      <c r="G869" s="59"/>
      <c r="H869" s="58"/>
      <c r="I869" s="58"/>
      <c r="J869" s="59"/>
      <c r="K869" s="58"/>
    </row>
    <row r="870" spans="1:11" ht="12.6" x14ac:dyDescent="0.25">
      <c r="A870" s="57"/>
      <c r="B870" s="59"/>
      <c r="C870" s="59"/>
      <c r="D870" s="58"/>
      <c r="E870" s="58"/>
      <c r="F870" s="59"/>
      <c r="G870" s="59"/>
      <c r="H870" s="58"/>
      <c r="I870" s="58"/>
      <c r="J870" s="59"/>
      <c r="K870" s="58"/>
    </row>
    <row r="871" spans="1:11" ht="12.6" x14ac:dyDescent="0.25">
      <c r="A871" s="57"/>
      <c r="B871" s="59"/>
      <c r="C871" s="59"/>
      <c r="D871" s="58"/>
      <c r="E871" s="58"/>
      <c r="F871" s="59"/>
      <c r="G871" s="59"/>
      <c r="H871" s="58"/>
      <c r="I871" s="58"/>
      <c r="J871" s="59"/>
      <c r="K871" s="58"/>
    </row>
    <row r="872" spans="1:11" ht="12.6" x14ac:dyDescent="0.25">
      <c r="A872" s="57"/>
      <c r="B872" s="59"/>
      <c r="C872" s="59"/>
      <c r="D872" s="58"/>
      <c r="E872" s="58"/>
      <c r="F872" s="59"/>
      <c r="G872" s="59"/>
      <c r="H872" s="58"/>
      <c r="I872" s="58"/>
      <c r="J872" s="59"/>
      <c r="K872" s="58"/>
    </row>
    <row r="873" spans="1:11" ht="12.6" x14ac:dyDescent="0.25">
      <c r="A873" s="57"/>
      <c r="B873" s="59"/>
      <c r="C873" s="59"/>
      <c r="D873" s="58"/>
      <c r="E873" s="58"/>
      <c r="F873" s="59"/>
      <c r="G873" s="59"/>
      <c r="H873" s="58"/>
      <c r="I873" s="58"/>
      <c r="J873" s="59"/>
      <c r="K873" s="58"/>
    </row>
    <row r="874" spans="1:11" ht="12.6" x14ac:dyDescent="0.25">
      <c r="A874" s="57"/>
      <c r="B874" s="59"/>
      <c r="C874" s="59"/>
      <c r="D874" s="58"/>
      <c r="E874" s="58"/>
      <c r="F874" s="59"/>
      <c r="G874" s="59"/>
      <c r="H874" s="58"/>
      <c r="I874" s="58"/>
      <c r="J874" s="59"/>
      <c r="K874" s="58"/>
    </row>
    <row r="875" spans="1:11" ht="12.6" x14ac:dyDescent="0.25">
      <c r="A875" s="57"/>
      <c r="B875" s="59"/>
      <c r="C875" s="59"/>
      <c r="D875" s="58"/>
      <c r="E875" s="58"/>
      <c r="F875" s="59"/>
      <c r="G875" s="59"/>
      <c r="H875" s="58"/>
      <c r="I875" s="58"/>
      <c r="J875" s="59"/>
      <c r="K875" s="58"/>
    </row>
    <row r="876" spans="1:11" ht="12.6" x14ac:dyDescent="0.25">
      <c r="A876" s="57"/>
      <c r="B876" s="59"/>
      <c r="C876" s="59"/>
      <c r="D876" s="58"/>
      <c r="E876" s="58"/>
      <c r="F876" s="59"/>
      <c r="G876" s="59"/>
      <c r="H876" s="58"/>
      <c r="I876" s="58"/>
      <c r="J876" s="59"/>
      <c r="K876" s="58"/>
    </row>
    <row r="877" spans="1:11" ht="12.6" x14ac:dyDescent="0.25">
      <c r="A877" s="57"/>
      <c r="B877" s="59"/>
      <c r="C877" s="59"/>
      <c r="D877" s="58"/>
      <c r="E877" s="58"/>
      <c r="F877" s="59"/>
      <c r="G877" s="59"/>
      <c r="H877" s="58"/>
      <c r="I877" s="58"/>
      <c r="J877" s="59"/>
      <c r="K877" s="58"/>
    </row>
    <row r="878" spans="1:11" ht="12.6" x14ac:dyDescent="0.25">
      <c r="A878" s="57"/>
      <c r="B878" s="59"/>
      <c r="C878" s="59"/>
      <c r="D878" s="58"/>
      <c r="E878" s="58"/>
      <c r="F878" s="59"/>
      <c r="G878" s="59"/>
      <c r="H878" s="58"/>
      <c r="I878" s="58"/>
      <c r="J878" s="59"/>
      <c r="K878" s="58"/>
    </row>
    <row r="879" spans="1:11" ht="12.6" x14ac:dyDescent="0.25">
      <c r="A879" s="57"/>
      <c r="B879" s="59"/>
      <c r="C879" s="59"/>
      <c r="D879" s="58"/>
      <c r="E879" s="58"/>
      <c r="F879" s="59"/>
      <c r="G879" s="59"/>
      <c r="H879" s="58"/>
      <c r="I879" s="58"/>
      <c r="J879" s="59"/>
      <c r="K879" s="58"/>
    </row>
    <row r="880" spans="1:11" ht="12.6" x14ac:dyDescent="0.25">
      <c r="A880" s="57"/>
      <c r="B880" s="59"/>
      <c r="C880" s="59"/>
      <c r="D880" s="58"/>
      <c r="E880" s="58"/>
      <c r="F880" s="59"/>
      <c r="G880" s="59"/>
      <c r="H880" s="58"/>
      <c r="I880" s="58"/>
      <c r="J880" s="59"/>
      <c r="K880" s="58"/>
    </row>
    <row r="881" spans="1:11" ht="12.6" x14ac:dyDescent="0.25">
      <c r="A881" s="57"/>
      <c r="B881" s="59"/>
      <c r="C881" s="59"/>
      <c r="D881" s="58"/>
      <c r="E881" s="58"/>
      <c r="F881" s="59"/>
      <c r="G881" s="59"/>
      <c r="H881" s="58"/>
      <c r="I881" s="58"/>
      <c r="J881" s="59"/>
      <c r="K881" s="58"/>
    </row>
    <row r="882" spans="1:11" ht="12.6" x14ac:dyDescent="0.25">
      <c r="A882" s="57"/>
      <c r="B882" s="59"/>
      <c r="C882" s="59"/>
      <c r="D882" s="58"/>
      <c r="E882" s="58"/>
      <c r="F882" s="59"/>
      <c r="G882" s="59"/>
      <c r="H882" s="58"/>
      <c r="I882" s="58"/>
      <c r="J882" s="59"/>
      <c r="K882" s="58"/>
    </row>
    <row r="883" spans="1:11" ht="12.6" x14ac:dyDescent="0.25">
      <c r="A883" s="57"/>
      <c r="B883" s="59"/>
      <c r="C883" s="59"/>
      <c r="D883" s="58"/>
      <c r="E883" s="58"/>
      <c r="F883" s="59"/>
      <c r="G883" s="59"/>
      <c r="H883" s="58"/>
      <c r="I883" s="58"/>
      <c r="J883" s="59"/>
      <c r="K883" s="58"/>
    </row>
    <row r="884" spans="1:11" ht="12.6" x14ac:dyDescent="0.25">
      <c r="A884" s="57"/>
      <c r="B884" s="59"/>
      <c r="C884" s="59"/>
      <c r="D884" s="58"/>
      <c r="E884" s="58"/>
      <c r="F884" s="59"/>
      <c r="G884" s="59"/>
      <c r="H884" s="58"/>
      <c r="I884" s="58"/>
      <c r="J884" s="59"/>
      <c r="K884" s="58"/>
    </row>
    <row r="885" spans="1:11" ht="12.6" x14ac:dyDescent="0.25">
      <c r="A885" s="57"/>
      <c r="B885" s="59"/>
      <c r="C885" s="59"/>
      <c r="D885" s="58"/>
      <c r="E885" s="58"/>
      <c r="F885" s="59"/>
      <c r="G885" s="59"/>
      <c r="H885" s="58"/>
      <c r="I885" s="58"/>
      <c r="J885" s="59"/>
      <c r="K885" s="58"/>
    </row>
    <row r="886" spans="1:11" ht="12.6" x14ac:dyDescent="0.25">
      <c r="A886" s="57"/>
      <c r="B886" s="59"/>
      <c r="C886" s="59"/>
      <c r="D886" s="58"/>
      <c r="E886" s="58"/>
      <c r="F886" s="59"/>
      <c r="G886" s="59"/>
      <c r="H886" s="58"/>
      <c r="I886" s="58"/>
      <c r="J886" s="59"/>
      <c r="K886" s="58"/>
    </row>
    <row r="887" spans="1:11" ht="12.6" x14ac:dyDescent="0.25">
      <c r="A887" s="57"/>
      <c r="B887" s="59"/>
      <c r="C887" s="59"/>
      <c r="D887" s="58"/>
      <c r="E887" s="58"/>
      <c r="F887" s="59"/>
      <c r="G887" s="59"/>
      <c r="H887" s="58"/>
      <c r="I887" s="58"/>
      <c r="J887" s="59"/>
      <c r="K887" s="58"/>
    </row>
    <row r="888" spans="1:11" ht="12.6" x14ac:dyDescent="0.25">
      <c r="A888" s="57"/>
      <c r="B888" s="59"/>
      <c r="C888" s="59"/>
      <c r="D888" s="58"/>
      <c r="E888" s="58"/>
      <c r="F888" s="59"/>
      <c r="G888" s="59"/>
      <c r="H888" s="58"/>
      <c r="I888" s="58"/>
      <c r="J888" s="59"/>
      <c r="K888" s="58"/>
    </row>
    <row r="889" spans="1:11" ht="12.6" x14ac:dyDescent="0.25">
      <c r="A889" s="57"/>
      <c r="B889" s="59"/>
      <c r="C889" s="59"/>
      <c r="D889" s="58"/>
      <c r="E889" s="58"/>
      <c r="F889" s="59"/>
      <c r="G889" s="59"/>
      <c r="H889" s="58"/>
      <c r="I889" s="58"/>
      <c r="J889" s="59"/>
      <c r="K889" s="58"/>
    </row>
    <row r="890" spans="1:11" ht="12.6" x14ac:dyDescent="0.25">
      <c r="A890" s="57"/>
      <c r="B890" s="59"/>
      <c r="C890" s="59"/>
      <c r="D890" s="58"/>
      <c r="E890" s="58"/>
      <c r="F890" s="59"/>
      <c r="G890" s="59"/>
      <c r="H890" s="58"/>
      <c r="I890" s="58"/>
      <c r="J890" s="59"/>
      <c r="K890" s="58"/>
    </row>
    <row r="891" spans="1:11" ht="12.6" x14ac:dyDescent="0.25">
      <c r="A891" s="57"/>
      <c r="B891" s="59"/>
      <c r="C891" s="59"/>
      <c r="D891" s="58"/>
      <c r="E891" s="58"/>
      <c r="F891" s="59"/>
      <c r="G891" s="59"/>
      <c r="H891" s="58"/>
      <c r="I891" s="58"/>
      <c r="J891" s="59"/>
      <c r="K891" s="58"/>
    </row>
    <row r="892" spans="1:11" ht="12.6" x14ac:dyDescent="0.25">
      <c r="A892" s="57"/>
      <c r="B892" s="59"/>
      <c r="C892" s="59"/>
      <c r="D892" s="58"/>
      <c r="E892" s="58"/>
      <c r="F892" s="59"/>
      <c r="G892" s="59"/>
      <c r="H892" s="58"/>
      <c r="I892" s="58"/>
      <c r="J892" s="59"/>
      <c r="K892" s="58"/>
    </row>
    <row r="893" spans="1:11" ht="12.6" x14ac:dyDescent="0.25">
      <c r="A893" s="57"/>
      <c r="B893" s="59"/>
      <c r="C893" s="59"/>
      <c r="D893" s="58"/>
      <c r="E893" s="58"/>
      <c r="F893" s="59"/>
      <c r="G893" s="59"/>
      <c r="H893" s="58"/>
      <c r="I893" s="58"/>
      <c r="J893" s="59"/>
      <c r="K893" s="58"/>
    </row>
    <row r="894" spans="1:11" ht="12.6" x14ac:dyDescent="0.25">
      <c r="A894" s="57"/>
      <c r="B894" s="59"/>
      <c r="C894" s="59"/>
      <c r="D894" s="58"/>
      <c r="E894" s="58"/>
      <c r="F894" s="59"/>
      <c r="G894" s="59"/>
      <c r="H894" s="58"/>
      <c r="I894" s="58"/>
      <c r="J894" s="59"/>
      <c r="K894" s="58"/>
    </row>
    <row r="895" spans="1:11" ht="12.6" x14ac:dyDescent="0.25">
      <c r="A895" s="57"/>
      <c r="B895" s="59"/>
      <c r="C895" s="59"/>
      <c r="D895" s="58"/>
      <c r="E895" s="58"/>
      <c r="F895" s="59"/>
      <c r="G895" s="59"/>
      <c r="H895" s="58"/>
      <c r="I895" s="58"/>
      <c r="J895" s="59"/>
      <c r="K895" s="58"/>
    </row>
    <row r="896" spans="1:11" ht="12.6" x14ac:dyDescent="0.25">
      <c r="A896" s="57"/>
      <c r="B896" s="59"/>
      <c r="C896" s="59"/>
      <c r="D896" s="58"/>
      <c r="E896" s="58"/>
      <c r="F896" s="59"/>
      <c r="G896" s="59"/>
      <c r="H896" s="58"/>
      <c r="I896" s="58"/>
      <c r="J896" s="59"/>
      <c r="K896" s="58"/>
    </row>
    <row r="897" spans="1:11" ht="12.6" x14ac:dyDescent="0.25">
      <c r="A897" s="57"/>
      <c r="B897" s="59"/>
      <c r="C897" s="59"/>
      <c r="D897" s="58"/>
      <c r="E897" s="58"/>
      <c r="F897" s="59"/>
      <c r="G897" s="59"/>
      <c r="H897" s="58"/>
      <c r="I897" s="58"/>
      <c r="J897" s="59"/>
      <c r="K897" s="58"/>
    </row>
    <row r="898" spans="1:11" ht="12.6" x14ac:dyDescent="0.25">
      <c r="A898" s="57"/>
      <c r="B898" s="59"/>
      <c r="C898" s="59"/>
      <c r="D898" s="58"/>
      <c r="E898" s="58"/>
      <c r="F898" s="59"/>
      <c r="G898" s="59"/>
      <c r="H898" s="58"/>
      <c r="I898" s="58"/>
      <c r="J898" s="59"/>
      <c r="K898" s="58"/>
    </row>
    <row r="899" spans="1:11" ht="12.6" x14ac:dyDescent="0.25">
      <c r="A899" s="57"/>
      <c r="B899" s="59"/>
      <c r="C899" s="59"/>
      <c r="D899" s="58"/>
      <c r="E899" s="58"/>
      <c r="F899" s="59"/>
      <c r="G899" s="59"/>
      <c r="H899" s="58"/>
      <c r="I899" s="58"/>
      <c r="J899" s="59"/>
      <c r="K899" s="58"/>
    </row>
    <row r="900" spans="1:11" ht="12.6" x14ac:dyDescent="0.25">
      <c r="A900" s="57"/>
      <c r="B900" s="59"/>
      <c r="C900" s="59"/>
      <c r="D900" s="58"/>
      <c r="E900" s="58"/>
      <c r="F900" s="59"/>
      <c r="G900" s="59"/>
      <c r="H900" s="58"/>
      <c r="I900" s="58"/>
      <c r="J900" s="59"/>
      <c r="K900" s="58"/>
    </row>
    <row r="901" spans="1:11" ht="12.6" x14ac:dyDescent="0.25">
      <c r="A901" s="57"/>
      <c r="B901" s="59"/>
      <c r="C901" s="59"/>
      <c r="D901" s="58"/>
      <c r="E901" s="58"/>
      <c r="F901" s="59"/>
      <c r="G901" s="59"/>
      <c r="H901" s="58"/>
      <c r="I901" s="58"/>
      <c r="J901" s="59"/>
      <c r="K901" s="58"/>
    </row>
    <row r="902" spans="1:11" ht="12.6" x14ac:dyDescent="0.25">
      <c r="A902" s="57"/>
      <c r="B902" s="59"/>
      <c r="C902" s="59"/>
      <c r="D902" s="58"/>
      <c r="E902" s="58"/>
      <c r="F902" s="59"/>
      <c r="G902" s="59"/>
      <c r="H902" s="58"/>
      <c r="I902" s="58"/>
      <c r="J902" s="59"/>
      <c r="K902" s="58"/>
    </row>
    <row r="903" spans="1:11" ht="12.6" x14ac:dyDescent="0.25">
      <c r="A903" s="57"/>
      <c r="B903" s="59"/>
      <c r="C903" s="59"/>
      <c r="D903" s="58"/>
      <c r="E903" s="58"/>
      <c r="F903" s="59"/>
      <c r="G903" s="59"/>
      <c r="H903" s="58"/>
      <c r="I903" s="58"/>
      <c r="J903" s="59"/>
      <c r="K903" s="58"/>
    </row>
    <row r="904" spans="1:11" ht="12.6" x14ac:dyDescent="0.25">
      <c r="A904" s="57"/>
      <c r="B904" s="59"/>
      <c r="C904" s="59"/>
      <c r="D904" s="58"/>
      <c r="E904" s="58"/>
      <c r="F904" s="59"/>
      <c r="G904" s="59"/>
      <c r="H904" s="58"/>
      <c r="I904" s="58"/>
      <c r="J904" s="59"/>
      <c r="K904" s="58"/>
    </row>
    <row r="905" spans="1:11" ht="12.6" x14ac:dyDescent="0.25">
      <c r="A905" s="57"/>
      <c r="B905" s="59"/>
      <c r="C905" s="59"/>
      <c r="D905" s="58"/>
      <c r="E905" s="58"/>
      <c r="F905" s="59"/>
      <c r="G905" s="59"/>
      <c r="H905" s="58"/>
      <c r="I905" s="58"/>
      <c r="J905" s="59"/>
      <c r="K905" s="58"/>
    </row>
    <row r="906" spans="1:11" ht="12.6" x14ac:dyDescent="0.25">
      <c r="A906" s="57"/>
      <c r="B906" s="59"/>
      <c r="C906" s="59"/>
      <c r="D906" s="58"/>
      <c r="E906" s="58"/>
      <c r="F906" s="59"/>
      <c r="G906" s="59"/>
      <c r="H906" s="58"/>
      <c r="I906" s="58"/>
      <c r="J906" s="59"/>
      <c r="K906" s="58"/>
    </row>
    <row r="907" spans="1:11" ht="12.6" x14ac:dyDescent="0.25">
      <c r="A907" s="57"/>
      <c r="B907" s="59"/>
      <c r="C907" s="59"/>
      <c r="D907" s="58"/>
      <c r="E907" s="58"/>
      <c r="F907" s="59"/>
      <c r="G907" s="59"/>
      <c r="H907" s="58"/>
      <c r="I907" s="58"/>
      <c r="J907" s="59"/>
      <c r="K907" s="58"/>
    </row>
    <row r="908" spans="1:11" ht="12.6" x14ac:dyDescent="0.25">
      <c r="A908" s="57"/>
      <c r="B908" s="59"/>
      <c r="C908" s="59"/>
      <c r="D908" s="58"/>
      <c r="E908" s="58"/>
      <c r="F908" s="59"/>
      <c r="G908" s="59"/>
      <c r="H908" s="58"/>
      <c r="I908" s="58"/>
      <c r="J908" s="59"/>
      <c r="K908" s="58"/>
    </row>
    <row r="909" spans="1:11" ht="12.6" x14ac:dyDescent="0.25">
      <c r="A909" s="57"/>
      <c r="B909" s="59"/>
      <c r="C909" s="59"/>
      <c r="D909" s="58"/>
      <c r="E909" s="58"/>
      <c r="F909" s="59"/>
      <c r="G909" s="59"/>
      <c r="H909" s="58"/>
      <c r="I909" s="58"/>
      <c r="J909" s="59"/>
      <c r="K909" s="58"/>
    </row>
    <row r="910" spans="1:11" ht="12.6" x14ac:dyDescent="0.25">
      <c r="A910" s="57"/>
      <c r="B910" s="59"/>
      <c r="C910" s="59"/>
      <c r="D910" s="58"/>
      <c r="E910" s="58"/>
      <c r="F910" s="59"/>
      <c r="G910" s="59"/>
      <c r="H910" s="58"/>
      <c r="I910" s="58"/>
      <c r="J910" s="59"/>
      <c r="K910" s="58"/>
    </row>
    <row r="911" spans="1:11" ht="12.6" x14ac:dyDescent="0.25">
      <c r="A911" s="57"/>
      <c r="B911" s="59"/>
      <c r="C911" s="59"/>
      <c r="D911" s="58"/>
      <c r="E911" s="58"/>
      <c r="F911" s="59"/>
      <c r="G911" s="59"/>
      <c r="H911" s="58"/>
      <c r="I911" s="58"/>
      <c r="J911" s="59"/>
      <c r="K911" s="58"/>
    </row>
    <row r="912" spans="1:11" ht="12.6" x14ac:dyDescent="0.25">
      <c r="A912" s="57"/>
      <c r="B912" s="59"/>
      <c r="C912" s="59"/>
      <c r="D912" s="58"/>
      <c r="E912" s="58"/>
      <c r="F912" s="59"/>
      <c r="G912" s="59"/>
      <c r="H912" s="58"/>
      <c r="I912" s="58"/>
      <c r="J912" s="59"/>
      <c r="K912" s="58"/>
    </row>
    <row r="913" spans="1:11" ht="12.6" x14ac:dyDescent="0.25">
      <c r="A913" s="57"/>
      <c r="B913" s="59"/>
      <c r="C913" s="59"/>
      <c r="D913" s="58"/>
      <c r="E913" s="58"/>
      <c r="F913" s="59"/>
      <c r="G913" s="59"/>
      <c r="H913" s="58"/>
      <c r="I913" s="58"/>
      <c r="J913" s="59"/>
      <c r="K913" s="58"/>
    </row>
    <row r="914" spans="1:11" ht="12.6" x14ac:dyDescent="0.25">
      <c r="A914" s="57"/>
      <c r="B914" s="59"/>
      <c r="C914" s="59"/>
      <c r="D914" s="58"/>
      <c r="E914" s="58"/>
      <c r="F914" s="59"/>
      <c r="G914" s="59"/>
      <c r="H914" s="58"/>
      <c r="I914" s="58"/>
      <c r="J914" s="59"/>
      <c r="K914" s="58"/>
    </row>
    <row r="915" spans="1:11" ht="12.6" x14ac:dyDescent="0.25">
      <c r="A915" s="57"/>
      <c r="B915" s="59"/>
      <c r="C915" s="59"/>
      <c r="D915" s="58"/>
      <c r="E915" s="58"/>
      <c r="F915" s="59"/>
      <c r="G915" s="59"/>
      <c r="H915" s="58"/>
      <c r="I915" s="58"/>
      <c r="J915" s="59"/>
      <c r="K915" s="58"/>
    </row>
    <row r="916" spans="1:11" ht="12.6" x14ac:dyDescent="0.25">
      <c r="A916" s="57"/>
      <c r="B916" s="59"/>
      <c r="C916" s="59"/>
      <c r="D916" s="58"/>
      <c r="E916" s="58"/>
      <c r="F916" s="59"/>
      <c r="G916" s="59"/>
      <c r="H916" s="58"/>
      <c r="I916" s="58"/>
      <c r="J916" s="59"/>
      <c r="K916" s="58"/>
    </row>
    <row r="917" spans="1:11" ht="12.6" x14ac:dyDescent="0.25">
      <c r="A917" s="57"/>
      <c r="B917" s="59"/>
      <c r="C917" s="59"/>
      <c r="D917" s="58"/>
      <c r="E917" s="58"/>
      <c r="F917" s="59"/>
      <c r="G917" s="59"/>
      <c r="H917" s="58"/>
      <c r="I917" s="58"/>
      <c r="J917" s="59"/>
      <c r="K917" s="58"/>
    </row>
    <row r="918" spans="1:11" ht="12.6" x14ac:dyDescent="0.25">
      <c r="A918" s="57"/>
      <c r="B918" s="59"/>
      <c r="C918" s="59"/>
      <c r="D918" s="58"/>
      <c r="E918" s="58"/>
      <c r="F918" s="59"/>
      <c r="G918" s="59"/>
      <c r="H918" s="58"/>
      <c r="I918" s="58"/>
      <c r="J918" s="59"/>
      <c r="K918" s="58"/>
    </row>
    <row r="919" spans="1:11" ht="12.6" x14ac:dyDescent="0.25">
      <c r="A919" s="57"/>
      <c r="B919" s="59"/>
      <c r="C919" s="59"/>
      <c r="D919" s="58"/>
      <c r="E919" s="58"/>
      <c r="F919" s="59"/>
      <c r="G919" s="59"/>
      <c r="H919" s="58"/>
      <c r="I919" s="58"/>
      <c r="J919" s="59"/>
      <c r="K919" s="58"/>
    </row>
    <row r="920" spans="1:11" ht="12.6" x14ac:dyDescent="0.25">
      <c r="A920" s="57"/>
      <c r="B920" s="59"/>
      <c r="C920" s="59"/>
      <c r="D920" s="58"/>
      <c r="E920" s="58"/>
      <c r="F920" s="59"/>
      <c r="G920" s="59"/>
      <c r="H920" s="58"/>
      <c r="I920" s="58"/>
      <c r="J920" s="59"/>
      <c r="K920" s="58"/>
    </row>
    <row r="921" spans="1:11" ht="12.6" x14ac:dyDescent="0.25">
      <c r="A921" s="57"/>
      <c r="B921" s="59"/>
      <c r="C921" s="59"/>
      <c r="D921" s="58"/>
      <c r="E921" s="58"/>
      <c r="F921" s="59"/>
      <c r="G921" s="59"/>
      <c r="H921" s="58"/>
      <c r="I921" s="58"/>
      <c r="J921" s="59"/>
      <c r="K921" s="58"/>
    </row>
    <row r="922" spans="1:11" ht="12.6" x14ac:dyDescent="0.25">
      <c r="A922" s="57"/>
      <c r="B922" s="59"/>
      <c r="C922" s="59"/>
      <c r="D922" s="58"/>
      <c r="E922" s="58"/>
      <c r="F922" s="59"/>
      <c r="G922" s="59"/>
      <c r="H922" s="58"/>
      <c r="I922" s="58"/>
      <c r="J922" s="59"/>
      <c r="K922" s="58"/>
    </row>
    <row r="923" spans="1:11" ht="12.6" x14ac:dyDescent="0.25">
      <c r="A923" s="57"/>
      <c r="B923" s="59"/>
      <c r="C923" s="59"/>
      <c r="D923" s="58"/>
      <c r="E923" s="58"/>
      <c r="F923" s="59"/>
      <c r="G923" s="59"/>
      <c r="H923" s="58"/>
      <c r="I923" s="58"/>
      <c r="J923" s="59"/>
      <c r="K923" s="58"/>
    </row>
    <row r="924" spans="1:11" ht="12.6" x14ac:dyDescent="0.25">
      <c r="A924" s="57"/>
      <c r="B924" s="59"/>
      <c r="C924" s="59"/>
      <c r="D924" s="58"/>
      <c r="E924" s="58"/>
      <c r="F924" s="59"/>
      <c r="G924" s="59"/>
      <c r="H924" s="58"/>
      <c r="I924" s="58"/>
      <c r="J924" s="59"/>
      <c r="K924" s="58"/>
    </row>
    <row r="925" spans="1:11" ht="12.6" x14ac:dyDescent="0.25">
      <c r="A925" s="57"/>
      <c r="B925" s="59"/>
      <c r="C925" s="59"/>
      <c r="D925" s="58"/>
      <c r="E925" s="58"/>
      <c r="F925" s="59"/>
      <c r="G925" s="59"/>
      <c r="H925" s="58"/>
      <c r="I925" s="58"/>
      <c r="J925" s="59"/>
      <c r="K925" s="58"/>
    </row>
    <row r="926" spans="1:11" ht="12.6" x14ac:dyDescent="0.25">
      <c r="A926" s="57"/>
      <c r="B926" s="59"/>
      <c r="C926" s="59"/>
      <c r="D926" s="58"/>
      <c r="E926" s="58"/>
      <c r="F926" s="59"/>
      <c r="G926" s="59"/>
      <c r="H926" s="58"/>
      <c r="I926" s="58"/>
      <c r="J926" s="59"/>
      <c r="K926" s="58"/>
    </row>
    <row r="927" spans="1:11" ht="12.6" x14ac:dyDescent="0.25">
      <c r="A927" s="57"/>
      <c r="B927" s="59"/>
      <c r="C927" s="59"/>
      <c r="D927" s="58"/>
      <c r="E927" s="58"/>
      <c r="F927" s="59"/>
      <c r="G927" s="59"/>
      <c r="H927" s="58"/>
      <c r="I927" s="58"/>
      <c r="J927" s="59"/>
      <c r="K927" s="58"/>
    </row>
    <row r="928" spans="1:11" ht="12.6" x14ac:dyDescent="0.25">
      <c r="A928" s="57"/>
      <c r="B928" s="59"/>
      <c r="C928" s="59"/>
      <c r="D928" s="58"/>
      <c r="E928" s="58"/>
      <c r="F928" s="59"/>
      <c r="G928" s="59"/>
      <c r="H928" s="58"/>
      <c r="I928" s="58"/>
      <c r="J928" s="59"/>
      <c r="K928" s="58"/>
    </row>
    <row r="929" spans="1:11" ht="12.6" x14ac:dyDescent="0.25">
      <c r="A929" s="57"/>
      <c r="B929" s="59"/>
      <c r="C929" s="59"/>
      <c r="D929" s="58"/>
      <c r="E929" s="58"/>
      <c r="F929" s="59"/>
      <c r="G929" s="59"/>
      <c r="H929" s="58"/>
      <c r="I929" s="58"/>
      <c r="J929" s="59"/>
      <c r="K929" s="58"/>
    </row>
    <row r="930" spans="1:11" ht="12.6" x14ac:dyDescent="0.25">
      <c r="A930" s="57"/>
      <c r="B930" s="59"/>
      <c r="C930" s="59"/>
      <c r="D930" s="58"/>
      <c r="E930" s="58"/>
      <c r="F930" s="59"/>
      <c r="G930" s="59"/>
      <c r="H930" s="58"/>
      <c r="I930" s="58"/>
      <c r="J930" s="59"/>
      <c r="K930" s="58"/>
    </row>
    <row r="931" spans="1:11" ht="12.6" x14ac:dyDescent="0.25">
      <c r="A931" s="57"/>
      <c r="B931" s="59"/>
      <c r="C931" s="59"/>
      <c r="D931" s="58"/>
      <c r="E931" s="58"/>
      <c r="F931" s="59"/>
      <c r="G931" s="59"/>
      <c r="H931" s="58"/>
      <c r="I931" s="58"/>
      <c r="J931" s="59"/>
      <c r="K931" s="58"/>
    </row>
    <row r="932" spans="1:11" ht="12.6" x14ac:dyDescent="0.25">
      <c r="A932" s="57"/>
      <c r="B932" s="59"/>
      <c r="C932" s="59"/>
      <c r="D932" s="58"/>
      <c r="E932" s="58"/>
      <c r="F932" s="59"/>
      <c r="G932" s="59"/>
      <c r="H932" s="58"/>
      <c r="I932" s="58"/>
      <c r="J932" s="59"/>
      <c r="K932" s="58"/>
    </row>
    <row r="933" spans="1:11" ht="12.6" x14ac:dyDescent="0.25">
      <c r="A933" s="57"/>
      <c r="B933" s="59"/>
      <c r="C933" s="59"/>
      <c r="D933" s="58"/>
      <c r="E933" s="58"/>
      <c r="F933" s="59"/>
      <c r="G933" s="59"/>
      <c r="H933" s="58"/>
      <c r="I933" s="58"/>
      <c r="J933" s="59"/>
      <c r="K933" s="58"/>
    </row>
    <row r="934" spans="1:11" ht="12.6" x14ac:dyDescent="0.25">
      <c r="A934" s="57"/>
      <c r="B934" s="59"/>
      <c r="C934" s="59"/>
      <c r="D934" s="58"/>
      <c r="E934" s="58"/>
      <c r="F934" s="59"/>
      <c r="G934" s="59"/>
      <c r="H934" s="58"/>
      <c r="I934" s="58"/>
      <c r="J934" s="59"/>
      <c r="K934" s="58"/>
    </row>
    <row r="935" spans="1:11" ht="12.6" x14ac:dyDescent="0.25">
      <c r="A935" s="57"/>
      <c r="B935" s="59"/>
      <c r="C935" s="59"/>
      <c r="D935" s="58"/>
      <c r="E935" s="58"/>
      <c r="F935" s="59"/>
      <c r="G935" s="59"/>
      <c r="H935" s="58"/>
      <c r="I935" s="58"/>
      <c r="J935" s="59"/>
      <c r="K935" s="58"/>
    </row>
    <row r="936" spans="1:11" ht="12.6" x14ac:dyDescent="0.25">
      <c r="A936" s="57"/>
      <c r="B936" s="59"/>
      <c r="C936" s="59"/>
      <c r="D936" s="58"/>
      <c r="E936" s="58"/>
      <c r="F936" s="59"/>
      <c r="G936" s="59"/>
      <c r="H936" s="58"/>
      <c r="I936" s="58"/>
      <c r="J936" s="59"/>
      <c r="K936" s="58"/>
    </row>
    <row r="937" spans="1:11" ht="12.6" x14ac:dyDescent="0.25">
      <c r="A937" s="57"/>
      <c r="B937" s="59"/>
      <c r="C937" s="59"/>
      <c r="D937" s="58"/>
      <c r="E937" s="58"/>
      <c r="F937" s="59"/>
      <c r="G937" s="59"/>
      <c r="H937" s="58"/>
      <c r="I937" s="58"/>
      <c r="J937" s="59"/>
      <c r="K937" s="58"/>
    </row>
    <row r="938" spans="1:11" ht="12.6" x14ac:dyDescent="0.25">
      <c r="A938" s="57"/>
      <c r="B938" s="59"/>
      <c r="C938" s="59"/>
      <c r="D938" s="58"/>
      <c r="E938" s="58"/>
      <c r="F938" s="59"/>
      <c r="G938" s="59"/>
      <c r="H938" s="58"/>
      <c r="I938" s="58"/>
      <c r="J938" s="59"/>
      <c r="K938" s="58"/>
    </row>
    <row r="939" spans="1:11" ht="12.6" x14ac:dyDescent="0.25">
      <c r="A939" s="57"/>
      <c r="B939" s="59"/>
      <c r="C939" s="59"/>
      <c r="D939" s="58"/>
      <c r="E939" s="58"/>
      <c r="F939" s="59"/>
      <c r="G939" s="59"/>
      <c r="H939" s="58"/>
      <c r="I939" s="58"/>
      <c r="J939" s="59"/>
      <c r="K939" s="58"/>
    </row>
    <row r="940" spans="1:11" ht="12.6" x14ac:dyDescent="0.25">
      <c r="A940" s="57"/>
      <c r="B940" s="59"/>
      <c r="C940" s="59"/>
      <c r="D940" s="58"/>
      <c r="E940" s="58"/>
      <c r="F940" s="59"/>
      <c r="G940" s="59"/>
      <c r="H940" s="58"/>
      <c r="I940" s="58"/>
      <c r="J940" s="59"/>
      <c r="K940" s="58"/>
    </row>
    <row r="941" spans="1:11" ht="12.6" x14ac:dyDescent="0.25">
      <c r="A941" s="57"/>
      <c r="B941" s="59"/>
      <c r="C941" s="59"/>
      <c r="D941" s="58"/>
      <c r="E941" s="58"/>
      <c r="F941" s="59"/>
      <c r="G941" s="59"/>
      <c r="H941" s="58"/>
      <c r="I941" s="58"/>
      <c r="J941" s="59"/>
      <c r="K941" s="58"/>
    </row>
    <row r="942" spans="1:11" ht="12.6" x14ac:dyDescent="0.25">
      <c r="A942" s="57"/>
      <c r="B942" s="59"/>
      <c r="C942" s="59"/>
      <c r="D942" s="58"/>
      <c r="E942" s="58"/>
      <c r="F942" s="59"/>
      <c r="G942" s="59"/>
      <c r="H942" s="58"/>
      <c r="I942" s="58"/>
      <c r="J942" s="59"/>
      <c r="K942" s="58"/>
    </row>
    <row r="943" spans="1:11" ht="12.6" x14ac:dyDescent="0.25">
      <c r="A943" s="57"/>
      <c r="B943" s="59"/>
      <c r="C943" s="59"/>
      <c r="D943" s="58"/>
      <c r="E943" s="58"/>
      <c r="F943" s="59"/>
      <c r="G943" s="59"/>
      <c r="H943" s="58"/>
      <c r="I943" s="58"/>
      <c r="J943" s="59"/>
      <c r="K943" s="58"/>
    </row>
    <row r="944" spans="1:11" ht="12.6" x14ac:dyDescent="0.25">
      <c r="A944" s="57"/>
      <c r="B944" s="59"/>
      <c r="C944" s="59"/>
      <c r="D944" s="58"/>
      <c r="E944" s="58"/>
      <c r="F944" s="59"/>
      <c r="G944" s="59"/>
      <c r="H944" s="58"/>
      <c r="I944" s="58"/>
      <c r="J944" s="59"/>
      <c r="K944" s="58"/>
    </row>
    <row r="945" spans="1:11" ht="12.6" x14ac:dyDescent="0.25">
      <c r="A945" s="57"/>
      <c r="B945" s="59"/>
      <c r="C945" s="59"/>
      <c r="D945" s="58"/>
      <c r="E945" s="58"/>
      <c r="F945" s="59"/>
      <c r="G945" s="59"/>
      <c r="H945" s="58"/>
      <c r="I945" s="58"/>
      <c r="J945" s="59"/>
      <c r="K945" s="58"/>
    </row>
    <row r="946" spans="1:11" ht="12.6" x14ac:dyDescent="0.25">
      <c r="A946" s="57"/>
      <c r="B946" s="59"/>
      <c r="C946" s="59"/>
      <c r="D946" s="58"/>
      <c r="E946" s="58"/>
      <c r="F946" s="59"/>
      <c r="G946" s="59"/>
      <c r="H946" s="58"/>
      <c r="I946" s="58"/>
      <c r="J946" s="59"/>
      <c r="K946" s="58"/>
    </row>
    <row r="947" spans="1:11" ht="12.6" x14ac:dyDescent="0.25">
      <c r="A947" s="57"/>
      <c r="B947" s="59"/>
      <c r="C947" s="59"/>
      <c r="D947" s="58"/>
      <c r="E947" s="58"/>
      <c r="F947" s="59"/>
      <c r="G947" s="59"/>
      <c r="H947" s="58"/>
      <c r="I947" s="58"/>
      <c r="J947" s="59"/>
      <c r="K947" s="58"/>
    </row>
    <row r="948" spans="1:11" ht="12.6" x14ac:dyDescent="0.25">
      <c r="A948" s="57"/>
      <c r="B948" s="59"/>
      <c r="C948" s="59"/>
      <c r="D948" s="58"/>
      <c r="E948" s="58"/>
      <c r="F948" s="59"/>
      <c r="G948" s="59"/>
      <c r="H948" s="58"/>
      <c r="I948" s="58"/>
      <c r="J948" s="59"/>
      <c r="K948" s="58"/>
    </row>
    <row r="949" spans="1:11" ht="12.6" x14ac:dyDescent="0.25">
      <c r="A949" s="57"/>
      <c r="B949" s="59"/>
      <c r="C949" s="59"/>
      <c r="D949" s="58"/>
      <c r="E949" s="58"/>
      <c r="F949" s="59"/>
      <c r="G949" s="59"/>
      <c r="H949" s="58"/>
      <c r="I949" s="58"/>
      <c r="J949" s="59"/>
      <c r="K949" s="58"/>
    </row>
    <row r="950" spans="1:11" ht="12.6" x14ac:dyDescent="0.25">
      <c r="A950" s="57"/>
      <c r="B950" s="59"/>
      <c r="C950" s="59"/>
      <c r="D950" s="58"/>
      <c r="E950" s="58"/>
      <c r="F950" s="59"/>
      <c r="G950" s="59"/>
      <c r="H950" s="58"/>
      <c r="I950" s="58"/>
      <c r="J950" s="59"/>
      <c r="K950" s="58"/>
    </row>
    <row r="951" spans="1:11" ht="12.6" x14ac:dyDescent="0.25">
      <c r="A951" s="57"/>
      <c r="B951" s="59"/>
      <c r="C951" s="59"/>
      <c r="D951" s="58"/>
      <c r="E951" s="58"/>
      <c r="F951" s="59"/>
      <c r="G951" s="59"/>
      <c r="H951" s="58"/>
      <c r="I951" s="58"/>
      <c r="J951" s="59"/>
      <c r="K951" s="58"/>
    </row>
    <row r="952" spans="1:11" ht="12.6" x14ac:dyDescent="0.25">
      <c r="A952" s="57"/>
      <c r="B952" s="59"/>
      <c r="C952" s="59"/>
      <c r="D952" s="58"/>
      <c r="E952" s="58"/>
      <c r="F952" s="59"/>
      <c r="G952" s="59"/>
      <c r="H952" s="58"/>
      <c r="I952" s="58"/>
      <c r="J952" s="59"/>
      <c r="K952" s="58"/>
    </row>
    <row r="953" spans="1:11" ht="12.6" x14ac:dyDescent="0.25">
      <c r="A953" s="57"/>
      <c r="B953" s="59"/>
      <c r="C953" s="59"/>
      <c r="D953" s="58"/>
      <c r="E953" s="58"/>
      <c r="F953" s="59"/>
      <c r="G953" s="59"/>
      <c r="H953" s="58"/>
      <c r="I953" s="58"/>
      <c r="J953" s="59"/>
      <c r="K953" s="58"/>
    </row>
    <row r="954" spans="1:11" ht="12.6" x14ac:dyDescent="0.25">
      <c r="A954" s="57"/>
      <c r="B954" s="59"/>
      <c r="C954" s="59"/>
      <c r="D954" s="58"/>
      <c r="E954" s="58"/>
      <c r="F954" s="59"/>
      <c r="G954" s="59"/>
      <c r="H954" s="58"/>
      <c r="I954" s="58"/>
      <c r="J954" s="59"/>
      <c r="K954" s="58"/>
    </row>
    <row r="955" spans="1:11" ht="12.6" x14ac:dyDescent="0.25">
      <c r="A955" s="57"/>
      <c r="B955" s="59"/>
      <c r="C955" s="59"/>
      <c r="D955" s="58"/>
      <c r="E955" s="58"/>
      <c r="F955" s="59"/>
      <c r="G955" s="59"/>
      <c r="H955" s="58"/>
      <c r="I955" s="58"/>
      <c r="J955" s="59"/>
      <c r="K955" s="58"/>
    </row>
    <row r="956" spans="1:11" ht="12.6" x14ac:dyDescent="0.25">
      <c r="A956" s="57"/>
      <c r="B956" s="59"/>
      <c r="C956" s="59"/>
      <c r="D956" s="58"/>
      <c r="E956" s="58"/>
      <c r="F956" s="59"/>
      <c r="G956" s="59"/>
      <c r="H956" s="58"/>
      <c r="I956" s="58"/>
      <c r="J956" s="59"/>
      <c r="K956" s="58"/>
    </row>
    <row r="957" spans="1:11" ht="12.6" x14ac:dyDescent="0.25">
      <c r="A957" s="57"/>
      <c r="B957" s="59"/>
      <c r="C957" s="59"/>
      <c r="D957" s="58"/>
      <c r="E957" s="58"/>
      <c r="F957" s="59"/>
      <c r="G957" s="59"/>
      <c r="H957" s="58"/>
      <c r="I957" s="58"/>
      <c r="J957" s="59"/>
      <c r="K957" s="58"/>
    </row>
    <row r="958" spans="1:11" ht="12.6" x14ac:dyDescent="0.25">
      <c r="A958" s="57"/>
      <c r="B958" s="59"/>
      <c r="C958" s="59"/>
      <c r="D958" s="58"/>
      <c r="E958" s="58"/>
      <c r="F958" s="59"/>
      <c r="G958" s="59"/>
      <c r="H958" s="58"/>
      <c r="I958" s="58"/>
      <c r="J958" s="59"/>
      <c r="K958" s="58"/>
    </row>
    <row r="959" spans="1:11" ht="12.6" x14ac:dyDescent="0.25">
      <c r="A959" s="57"/>
      <c r="B959" s="59"/>
      <c r="C959" s="59"/>
      <c r="D959" s="58"/>
      <c r="E959" s="58"/>
      <c r="F959" s="59"/>
      <c r="G959" s="59"/>
      <c r="H959" s="58"/>
      <c r="I959" s="58"/>
      <c r="J959" s="59"/>
      <c r="K959" s="58"/>
    </row>
    <row r="960" spans="1:11" ht="12.6" x14ac:dyDescent="0.25">
      <c r="A960" s="57"/>
      <c r="B960" s="59"/>
      <c r="C960" s="59"/>
      <c r="D960" s="58"/>
      <c r="E960" s="58"/>
      <c r="F960" s="59"/>
      <c r="G960" s="59"/>
      <c r="H960" s="58"/>
      <c r="I960" s="58"/>
      <c r="J960" s="59"/>
      <c r="K960" s="58"/>
    </row>
    <row r="961" spans="1:11" ht="12.6" x14ac:dyDescent="0.25">
      <c r="A961" s="57"/>
      <c r="B961" s="59"/>
      <c r="C961" s="59"/>
      <c r="D961" s="58"/>
      <c r="E961" s="58"/>
      <c r="F961" s="59"/>
      <c r="G961" s="59"/>
      <c r="H961" s="58"/>
      <c r="I961" s="58"/>
      <c r="J961" s="59"/>
      <c r="K961" s="58"/>
    </row>
    <row r="962" spans="1:11" ht="12.6" x14ac:dyDescent="0.25">
      <c r="A962" s="57"/>
      <c r="B962" s="59"/>
      <c r="C962" s="59"/>
      <c r="D962" s="58"/>
      <c r="E962" s="58"/>
      <c r="F962" s="59"/>
      <c r="G962" s="59"/>
      <c r="H962" s="58"/>
      <c r="I962" s="58"/>
      <c r="J962" s="59"/>
      <c r="K962" s="58"/>
    </row>
    <row r="963" spans="1:11" ht="12.6" x14ac:dyDescent="0.25">
      <c r="A963" s="57"/>
      <c r="B963" s="59"/>
      <c r="C963" s="59"/>
      <c r="D963" s="58"/>
      <c r="E963" s="58"/>
      <c r="F963" s="59"/>
      <c r="G963" s="59"/>
      <c r="H963" s="58"/>
      <c r="I963" s="58"/>
      <c r="J963" s="59"/>
      <c r="K963" s="58"/>
    </row>
    <row r="964" spans="1:11" ht="12.6" x14ac:dyDescent="0.25">
      <c r="A964" s="57"/>
      <c r="B964" s="59"/>
      <c r="C964" s="59"/>
      <c r="D964" s="58"/>
      <c r="E964" s="58"/>
      <c r="F964" s="59"/>
      <c r="G964" s="59"/>
      <c r="H964" s="58"/>
      <c r="I964" s="58"/>
      <c r="J964" s="59"/>
      <c r="K964" s="58"/>
    </row>
    <row r="965" spans="1:11" ht="12.6" x14ac:dyDescent="0.25">
      <c r="A965" s="57"/>
      <c r="B965" s="59"/>
      <c r="C965" s="59"/>
      <c r="D965" s="58"/>
      <c r="E965" s="58"/>
      <c r="F965" s="59"/>
      <c r="G965" s="59"/>
      <c r="H965" s="58"/>
      <c r="I965" s="58"/>
      <c r="J965" s="59"/>
      <c r="K965" s="58"/>
    </row>
    <row r="966" spans="1:11" ht="12.6" x14ac:dyDescent="0.25">
      <c r="A966" s="57"/>
      <c r="B966" s="59"/>
      <c r="C966" s="59"/>
      <c r="D966" s="58"/>
      <c r="E966" s="58"/>
      <c r="F966" s="59"/>
      <c r="G966" s="59"/>
      <c r="H966" s="58"/>
      <c r="I966" s="58"/>
      <c r="J966" s="59"/>
      <c r="K966" s="58"/>
    </row>
    <row r="967" spans="1:11" ht="12.6" x14ac:dyDescent="0.25">
      <c r="A967" s="57"/>
      <c r="B967" s="59"/>
      <c r="C967" s="59"/>
      <c r="D967" s="58"/>
      <c r="E967" s="58"/>
      <c r="F967" s="59"/>
      <c r="G967" s="59"/>
      <c r="H967" s="58"/>
      <c r="I967" s="58"/>
      <c r="J967" s="59"/>
      <c r="K967" s="58"/>
    </row>
    <row r="968" spans="1:11" ht="12.6" x14ac:dyDescent="0.25">
      <c r="A968" s="57"/>
      <c r="B968" s="59"/>
      <c r="C968" s="59"/>
      <c r="D968" s="58"/>
      <c r="E968" s="58"/>
      <c r="F968" s="59"/>
      <c r="G968" s="59"/>
      <c r="H968" s="58"/>
      <c r="I968" s="58"/>
      <c r="J968" s="59"/>
      <c r="K968" s="58"/>
    </row>
    <row r="969" spans="1:11" ht="12.6" x14ac:dyDescent="0.25">
      <c r="A969" s="57"/>
      <c r="B969" s="59"/>
      <c r="C969" s="59"/>
      <c r="D969" s="58"/>
      <c r="E969" s="58"/>
      <c r="F969" s="59"/>
      <c r="G969" s="59"/>
      <c r="H969" s="58"/>
      <c r="I969" s="58"/>
      <c r="J969" s="59"/>
      <c r="K969" s="58"/>
    </row>
    <row r="970" spans="1:11" ht="12.6" x14ac:dyDescent="0.25">
      <c r="A970" s="57"/>
      <c r="B970" s="59"/>
      <c r="C970" s="59"/>
      <c r="D970" s="58"/>
      <c r="E970" s="58"/>
      <c r="F970" s="59"/>
      <c r="G970" s="59"/>
      <c r="H970" s="58"/>
      <c r="I970" s="58"/>
      <c r="J970" s="59"/>
      <c r="K970" s="58"/>
    </row>
    <row r="971" spans="1:11" ht="12.6" x14ac:dyDescent="0.25">
      <c r="A971" s="57"/>
      <c r="B971" s="59"/>
      <c r="C971" s="59"/>
      <c r="D971" s="58"/>
      <c r="E971" s="58"/>
      <c r="F971" s="59"/>
      <c r="G971" s="59"/>
      <c r="H971" s="58"/>
      <c r="I971" s="58"/>
      <c r="J971" s="59"/>
      <c r="K971" s="58"/>
    </row>
    <row r="972" spans="1:11" ht="12.6" x14ac:dyDescent="0.25">
      <c r="A972" s="57"/>
      <c r="B972" s="59"/>
      <c r="C972" s="59"/>
      <c r="D972" s="58"/>
      <c r="E972" s="58"/>
      <c r="F972" s="59"/>
      <c r="G972" s="59"/>
      <c r="H972" s="58"/>
      <c r="I972" s="58"/>
      <c r="J972" s="59"/>
      <c r="K972" s="58"/>
    </row>
    <row r="973" spans="1:11" ht="12.6" x14ac:dyDescent="0.25">
      <c r="A973" s="57"/>
      <c r="B973" s="59"/>
      <c r="C973" s="59"/>
      <c r="D973" s="58"/>
      <c r="E973" s="58"/>
      <c r="F973" s="59"/>
      <c r="G973" s="59"/>
      <c r="H973" s="58"/>
      <c r="I973" s="58"/>
      <c r="J973" s="59"/>
      <c r="K973" s="58"/>
    </row>
    <row r="974" spans="1:11" ht="12.6" x14ac:dyDescent="0.25">
      <c r="A974" s="57"/>
      <c r="B974" s="59"/>
      <c r="C974" s="59"/>
      <c r="D974" s="58"/>
      <c r="E974" s="58"/>
      <c r="F974" s="59"/>
      <c r="G974" s="59"/>
      <c r="H974" s="58"/>
      <c r="I974" s="58"/>
      <c r="J974" s="59"/>
      <c r="K974" s="58"/>
    </row>
    <row r="975" spans="1:11" ht="12.6" x14ac:dyDescent="0.25">
      <c r="A975" s="57"/>
      <c r="B975" s="59"/>
      <c r="C975" s="59"/>
      <c r="D975" s="58"/>
      <c r="E975" s="58"/>
      <c r="F975" s="59"/>
      <c r="G975" s="59"/>
      <c r="H975" s="58"/>
      <c r="I975" s="58"/>
      <c r="J975" s="59"/>
      <c r="K975" s="58"/>
    </row>
    <row r="976" spans="1:11" ht="12.6" x14ac:dyDescent="0.25">
      <c r="A976" s="57"/>
      <c r="B976" s="59"/>
      <c r="C976" s="59"/>
      <c r="D976" s="58"/>
      <c r="E976" s="58"/>
      <c r="F976" s="59"/>
      <c r="G976" s="59"/>
      <c r="H976" s="58"/>
      <c r="I976" s="58"/>
      <c r="J976" s="59"/>
      <c r="K976" s="58"/>
    </row>
    <row r="977" spans="1:11" ht="12.6" x14ac:dyDescent="0.25">
      <c r="A977" s="57"/>
      <c r="B977" s="59"/>
      <c r="C977" s="59"/>
      <c r="D977" s="58"/>
      <c r="E977" s="58"/>
      <c r="F977" s="59"/>
      <c r="G977" s="59"/>
      <c r="H977" s="58"/>
      <c r="I977" s="58"/>
      <c r="J977" s="59"/>
      <c r="K977" s="58"/>
    </row>
    <row r="978" spans="1:11" ht="12.6" x14ac:dyDescent="0.25">
      <c r="A978" s="57"/>
      <c r="B978" s="59"/>
      <c r="C978" s="59"/>
      <c r="D978" s="58"/>
      <c r="E978" s="58"/>
      <c r="F978" s="59"/>
      <c r="G978" s="59"/>
      <c r="H978" s="58"/>
      <c r="I978" s="58"/>
      <c r="J978" s="59"/>
      <c r="K978" s="58"/>
    </row>
    <row r="979" spans="1:11" ht="12.6" x14ac:dyDescent="0.25">
      <c r="A979" s="57"/>
      <c r="B979" s="59"/>
      <c r="C979" s="59"/>
      <c r="D979" s="58"/>
      <c r="E979" s="58"/>
      <c r="F979" s="59"/>
      <c r="G979" s="59"/>
      <c r="H979" s="58"/>
      <c r="I979" s="58"/>
      <c r="J979" s="59"/>
      <c r="K979" s="58"/>
    </row>
    <row r="980" spans="1:11" ht="12.6" x14ac:dyDescent="0.25">
      <c r="A980" s="57"/>
      <c r="B980" s="59"/>
      <c r="C980" s="59"/>
      <c r="D980" s="58"/>
      <c r="E980" s="58"/>
      <c r="F980" s="59"/>
      <c r="G980" s="59"/>
      <c r="H980" s="58"/>
      <c r="I980" s="58"/>
      <c r="J980" s="59"/>
      <c r="K980" s="58"/>
    </row>
    <row r="981" spans="1:11" ht="12.6" x14ac:dyDescent="0.25">
      <c r="A981" s="57"/>
      <c r="B981" s="59"/>
      <c r="C981" s="59"/>
      <c r="D981" s="58"/>
      <c r="E981" s="58"/>
      <c r="F981" s="59"/>
      <c r="G981" s="59"/>
      <c r="H981" s="58"/>
      <c r="I981" s="58"/>
      <c r="J981" s="59"/>
      <c r="K981" s="58"/>
    </row>
    <row r="982" spans="1:11" ht="12.6" x14ac:dyDescent="0.25">
      <c r="A982" s="57"/>
      <c r="B982" s="59"/>
      <c r="C982" s="59"/>
      <c r="D982" s="58"/>
      <c r="E982" s="58"/>
      <c r="F982" s="59"/>
      <c r="G982" s="59"/>
      <c r="H982" s="58"/>
      <c r="I982" s="58"/>
      <c r="J982" s="59"/>
      <c r="K982" s="58"/>
    </row>
    <row r="983" spans="1:11" ht="12.6" x14ac:dyDescent="0.25">
      <c r="A983" s="57"/>
      <c r="B983" s="59"/>
      <c r="C983" s="59"/>
      <c r="D983" s="58"/>
      <c r="E983" s="58"/>
      <c r="F983" s="59"/>
      <c r="G983" s="59"/>
      <c r="H983" s="58"/>
      <c r="I983" s="58"/>
      <c r="J983" s="59"/>
      <c r="K983" s="58"/>
    </row>
    <row r="984" spans="1:11" ht="12.6" x14ac:dyDescent="0.25">
      <c r="A984" s="57"/>
      <c r="B984" s="59"/>
      <c r="C984" s="59"/>
      <c r="D984" s="58"/>
      <c r="E984" s="58"/>
      <c r="F984" s="59"/>
      <c r="G984" s="59"/>
      <c r="H984" s="58"/>
      <c r="I984" s="58"/>
      <c r="J984" s="59"/>
      <c r="K984" s="58"/>
    </row>
    <row r="985" spans="1:11" ht="12.6" x14ac:dyDescent="0.25">
      <c r="A985" s="57"/>
      <c r="B985" s="59"/>
      <c r="C985" s="59"/>
      <c r="D985" s="58"/>
      <c r="E985" s="58"/>
      <c r="F985" s="59"/>
      <c r="G985" s="59"/>
      <c r="H985" s="58"/>
      <c r="I985" s="58"/>
      <c r="J985" s="59"/>
      <c r="K985" s="58"/>
    </row>
    <row r="986" spans="1:11" ht="12.6" x14ac:dyDescent="0.25">
      <c r="A986" s="57"/>
      <c r="B986" s="59"/>
      <c r="C986" s="59"/>
      <c r="D986" s="58"/>
      <c r="E986" s="58"/>
      <c r="F986" s="59"/>
      <c r="G986" s="59"/>
      <c r="H986" s="58"/>
      <c r="I986" s="58"/>
      <c r="J986" s="59"/>
      <c r="K986" s="58"/>
    </row>
    <row r="987" spans="1:11" ht="12.6" x14ac:dyDescent="0.25">
      <c r="A987" s="57"/>
      <c r="B987" s="59"/>
      <c r="C987" s="59"/>
      <c r="D987" s="58"/>
      <c r="E987" s="58"/>
      <c r="F987" s="59"/>
      <c r="G987" s="59"/>
      <c r="H987" s="58"/>
      <c r="I987" s="58"/>
      <c r="J987" s="59"/>
      <c r="K987" s="58"/>
    </row>
    <row r="988" spans="1:11" ht="12.6" x14ac:dyDescent="0.25">
      <c r="A988" s="57"/>
      <c r="B988" s="59"/>
      <c r="C988" s="59"/>
      <c r="D988" s="58"/>
      <c r="E988" s="58"/>
      <c r="F988" s="59"/>
      <c r="G988" s="59"/>
      <c r="H988" s="58"/>
      <c r="I988" s="58"/>
      <c r="J988" s="59"/>
      <c r="K988" s="58"/>
    </row>
    <row r="989" spans="1:11" ht="12.6" x14ac:dyDescent="0.25">
      <c r="A989" s="57"/>
      <c r="B989" s="59"/>
      <c r="C989" s="59"/>
      <c r="D989" s="58"/>
      <c r="E989" s="58"/>
      <c r="F989" s="59"/>
      <c r="G989" s="59"/>
      <c r="H989" s="58"/>
      <c r="I989" s="58"/>
      <c r="J989" s="59"/>
      <c r="K989" s="58"/>
    </row>
    <row r="990" spans="1:11" ht="12.6" x14ac:dyDescent="0.25">
      <c r="A990" s="57"/>
      <c r="B990" s="59"/>
      <c r="C990" s="59"/>
      <c r="D990" s="58"/>
      <c r="E990" s="58"/>
      <c r="F990" s="59"/>
      <c r="G990" s="59"/>
      <c r="H990" s="58"/>
      <c r="I990" s="58"/>
      <c r="J990" s="59"/>
      <c r="K990" s="58"/>
    </row>
    <row r="991" spans="1:11" ht="12.6" x14ac:dyDescent="0.25">
      <c r="A991" s="57"/>
      <c r="B991" s="59"/>
      <c r="C991" s="59"/>
      <c r="D991" s="58"/>
      <c r="E991" s="58"/>
      <c r="F991" s="59"/>
      <c r="G991" s="59"/>
      <c r="H991" s="58"/>
      <c r="I991" s="58"/>
      <c r="J991" s="59"/>
      <c r="K991" s="58"/>
    </row>
    <row r="992" spans="1:11" ht="12.6" x14ac:dyDescent="0.25">
      <c r="A992" s="57"/>
      <c r="B992" s="59"/>
      <c r="C992" s="59"/>
      <c r="D992" s="58"/>
      <c r="E992" s="58"/>
      <c r="F992" s="59"/>
      <c r="G992" s="59"/>
      <c r="H992" s="58"/>
      <c r="I992" s="58"/>
      <c r="J992" s="59"/>
      <c r="K992" s="58"/>
    </row>
    <row r="993" spans="1:11" ht="12.6" x14ac:dyDescent="0.25">
      <c r="A993" s="57"/>
      <c r="B993" s="59"/>
      <c r="C993" s="59"/>
      <c r="D993" s="58"/>
      <c r="E993" s="58"/>
      <c r="F993" s="59"/>
      <c r="G993" s="59"/>
      <c r="H993" s="58"/>
      <c r="I993" s="58"/>
      <c r="J993" s="59"/>
      <c r="K993" s="58"/>
    </row>
    <row r="994" spans="1:11" ht="12.6" x14ac:dyDescent="0.25">
      <c r="A994" s="57"/>
      <c r="B994" s="59"/>
      <c r="C994" s="59"/>
      <c r="D994" s="58"/>
      <c r="E994" s="58"/>
      <c r="F994" s="59"/>
      <c r="G994" s="59"/>
      <c r="H994" s="58"/>
      <c r="I994" s="58"/>
      <c r="J994" s="59"/>
      <c r="K994" s="58"/>
    </row>
    <row r="995" spans="1:11" ht="12.6" x14ac:dyDescent="0.25">
      <c r="A995" s="57"/>
      <c r="B995" s="59"/>
      <c r="C995" s="59"/>
      <c r="D995" s="58"/>
      <c r="E995" s="58"/>
      <c r="F995" s="59"/>
      <c r="G995" s="59"/>
      <c r="H995" s="58"/>
      <c r="I995" s="58"/>
      <c r="J995" s="59"/>
      <c r="K995" s="58"/>
    </row>
    <row r="996" spans="1:11" ht="12.6" x14ac:dyDescent="0.25">
      <c r="A996" s="57"/>
      <c r="B996" s="59"/>
      <c r="C996" s="59"/>
      <c r="D996" s="58"/>
      <c r="E996" s="58"/>
      <c r="F996" s="59"/>
      <c r="G996" s="59"/>
      <c r="H996" s="58"/>
      <c r="I996" s="58"/>
      <c r="J996" s="59"/>
      <c r="K996" s="58"/>
    </row>
    <row r="997" spans="1:11" ht="12.6" x14ac:dyDescent="0.25">
      <c r="A997" s="57"/>
      <c r="B997" s="59"/>
      <c r="C997" s="59"/>
      <c r="D997" s="58"/>
      <c r="E997" s="58"/>
      <c r="F997" s="59"/>
      <c r="G997" s="59"/>
      <c r="H997" s="58"/>
      <c r="I997" s="58"/>
      <c r="J997" s="59"/>
      <c r="K997" s="58"/>
    </row>
    <row r="998" spans="1:11" ht="12.6" x14ac:dyDescent="0.25">
      <c r="A998" s="57"/>
      <c r="B998" s="59"/>
      <c r="C998" s="59"/>
      <c r="D998" s="58"/>
      <c r="E998" s="58"/>
      <c r="F998" s="59"/>
      <c r="G998" s="59"/>
      <c r="H998" s="58"/>
      <c r="I998" s="58"/>
      <c r="J998" s="59"/>
      <c r="K998" s="58"/>
    </row>
    <row r="999" spans="1:11" ht="12.6" x14ac:dyDescent="0.25">
      <c r="A999" s="57"/>
      <c r="B999" s="59"/>
      <c r="C999" s="59"/>
      <c r="D999" s="58"/>
      <c r="E999" s="58"/>
      <c r="F999" s="59"/>
      <c r="G999" s="59"/>
      <c r="H999" s="58"/>
      <c r="I999" s="58"/>
      <c r="J999" s="59"/>
      <c r="K999" s="58"/>
    </row>
    <row r="1000" spans="1:11" ht="12.6" x14ac:dyDescent="0.25">
      <c r="A1000" s="57"/>
      <c r="B1000" s="59"/>
      <c r="C1000" s="59"/>
      <c r="D1000" s="58"/>
      <c r="E1000" s="58"/>
      <c r="F1000" s="59"/>
      <c r="G1000" s="59"/>
      <c r="H1000" s="58"/>
      <c r="I1000" s="58"/>
      <c r="J1000" s="59"/>
      <c r="K1000" s="58"/>
    </row>
    <row r="1001" spans="1:11" ht="12.6" x14ac:dyDescent="0.25">
      <c r="A1001" s="57"/>
      <c r="B1001" s="59"/>
      <c r="C1001" s="59"/>
      <c r="D1001" s="58"/>
      <c r="E1001" s="58"/>
      <c r="F1001" s="59"/>
      <c r="G1001" s="59"/>
      <c r="H1001" s="58"/>
      <c r="I1001" s="58"/>
      <c r="J1001" s="59"/>
      <c r="K1001" s="58"/>
    </row>
    <row r="1002" spans="1:11" ht="12.6" x14ac:dyDescent="0.25">
      <c r="A1002" s="57"/>
      <c r="B1002" s="59"/>
      <c r="C1002" s="59"/>
      <c r="D1002" s="58"/>
      <c r="E1002" s="58"/>
      <c r="F1002" s="59"/>
      <c r="G1002" s="59"/>
      <c r="H1002" s="58"/>
      <c r="I1002" s="58"/>
      <c r="J1002" s="59"/>
      <c r="K1002" s="58"/>
    </row>
    <row r="1003" spans="1:11" ht="12.6" x14ac:dyDescent="0.25">
      <c r="A1003" s="57"/>
      <c r="B1003" s="59"/>
      <c r="C1003" s="59"/>
      <c r="D1003" s="58"/>
      <c r="E1003" s="58"/>
      <c r="F1003" s="59"/>
      <c r="G1003" s="59"/>
      <c r="H1003" s="58"/>
      <c r="I1003" s="58"/>
      <c r="J1003" s="59"/>
      <c r="K1003" s="58"/>
    </row>
    <row r="1004" spans="1:11" ht="12.6" x14ac:dyDescent="0.25">
      <c r="A1004" s="57"/>
      <c r="B1004" s="59"/>
      <c r="C1004" s="59"/>
      <c r="D1004" s="58"/>
      <c r="E1004" s="58"/>
      <c r="F1004" s="59"/>
      <c r="G1004" s="59"/>
      <c r="H1004" s="58"/>
      <c r="I1004" s="58"/>
      <c r="J1004" s="59"/>
      <c r="K1004" s="58"/>
    </row>
    <row r="1005" spans="1:11" ht="12.6" x14ac:dyDescent="0.25">
      <c r="A1005" s="57"/>
      <c r="B1005" s="59"/>
      <c r="C1005" s="59"/>
      <c r="D1005" s="58"/>
      <c r="E1005" s="58"/>
      <c r="F1005" s="59"/>
      <c r="G1005" s="59"/>
      <c r="H1005" s="58"/>
      <c r="I1005" s="58"/>
      <c r="J1005" s="59"/>
      <c r="K1005" s="58"/>
    </row>
    <row r="1006" spans="1:11" ht="12.6" x14ac:dyDescent="0.25">
      <c r="A1006" s="57"/>
      <c r="B1006" s="59"/>
      <c r="C1006" s="59"/>
      <c r="D1006" s="58"/>
      <c r="E1006" s="58"/>
      <c r="F1006" s="59"/>
      <c r="G1006" s="59"/>
      <c r="H1006" s="58"/>
      <c r="I1006" s="58"/>
      <c r="J1006" s="59"/>
      <c r="K1006" s="58"/>
    </row>
    <row r="1007" spans="1:11" ht="12.6" x14ac:dyDescent="0.25">
      <c r="A1007" s="57"/>
      <c r="B1007" s="59"/>
      <c r="C1007" s="59"/>
      <c r="D1007" s="58"/>
      <c r="E1007" s="58"/>
      <c r="F1007" s="59"/>
      <c r="G1007" s="59"/>
      <c r="H1007" s="58"/>
      <c r="I1007" s="58"/>
      <c r="J1007" s="59"/>
      <c r="K1007" s="58"/>
    </row>
    <row r="1008" spans="1:11" ht="12.6" x14ac:dyDescent="0.25">
      <c r="A1008" s="57"/>
      <c r="B1008" s="59"/>
      <c r="C1008" s="59"/>
      <c r="D1008" s="58"/>
      <c r="E1008" s="58"/>
      <c r="F1008" s="59"/>
      <c r="G1008" s="59"/>
      <c r="H1008" s="58"/>
      <c r="I1008" s="58"/>
      <c r="J1008" s="59"/>
      <c r="K1008" s="58"/>
    </row>
    <row r="1009" spans="1:11" ht="12.6" x14ac:dyDescent="0.25">
      <c r="A1009" s="57"/>
      <c r="B1009" s="59"/>
      <c r="C1009" s="59"/>
      <c r="D1009" s="58"/>
      <c r="E1009" s="58"/>
      <c r="F1009" s="59"/>
      <c r="G1009" s="59"/>
      <c r="H1009" s="58"/>
      <c r="I1009" s="58"/>
      <c r="J1009" s="59"/>
      <c r="K1009" s="58"/>
    </row>
    <row r="1010" spans="1:11" ht="12.6" x14ac:dyDescent="0.25">
      <c r="A1010" s="57"/>
      <c r="B1010" s="59"/>
      <c r="C1010" s="59"/>
      <c r="D1010" s="58"/>
      <c r="E1010" s="58"/>
      <c r="F1010" s="59"/>
      <c r="G1010" s="59"/>
      <c r="H1010" s="58"/>
      <c r="I1010" s="58"/>
      <c r="J1010" s="59"/>
      <c r="K1010" s="58"/>
    </row>
    <row r="1011" spans="1:11" ht="12.6" x14ac:dyDescent="0.25">
      <c r="A1011" s="57"/>
      <c r="B1011" s="59"/>
      <c r="C1011" s="59"/>
      <c r="D1011" s="58"/>
      <c r="E1011" s="58"/>
      <c r="F1011" s="59"/>
      <c r="G1011" s="59"/>
      <c r="H1011" s="58"/>
      <c r="I1011" s="58"/>
      <c r="J1011" s="59"/>
      <c r="K1011" s="58"/>
    </row>
    <row r="1012" spans="1:11" ht="12.6" x14ac:dyDescent="0.25">
      <c r="A1012" s="57"/>
      <c r="B1012" s="59"/>
      <c r="C1012" s="59"/>
      <c r="D1012" s="58"/>
      <c r="E1012" s="58"/>
      <c r="F1012" s="59"/>
      <c r="G1012" s="59"/>
      <c r="H1012" s="58"/>
      <c r="I1012" s="58"/>
      <c r="J1012" s="59"/>
      <c r="K1012" s="58"/>
    </row>
    <row r="1013" spans="1:11" ht="12.6" x14ac:dyDescent="0.25">
      <c r="A1013" s="57"/>
      <c r="B1013" s="59"/>
      <c r="C1013" s="59"/>
      <c r="D1013" s="58"/>
      <c r="E1013" s="58"/>
      <c r="F1013" s="59"/>
      <c r="G1013" s="59"/>
      <c r="H1013" s="58"/>
      <c r="I1013" s="58"/>
      <c r="J1013" s="59"/>
      <c r="K1013" s="58"/>
    </row>
    <row r="1014" spans="1:11" ht="12.6" x14ac:dyDescent="0.25">
      <c r="A1014" s="57"/>
      <c r="B1014" s="59"/>
      <c r="C1014" s="59"/>
      <c r="D1014" s="58"/>
      <c r="E1014" s="58"/>
      <c r="F1014" s="59"/>
      <c r="G1014" s="59"/>
      <c r="H1014" s="58"/>
      <c r="I1014" s="58"/>
      <c r="J1014" s="59"/>
      <c r="K1014" s="58"/>
    </row>
    <row r="1015" spans="1:11" ht="12.6" x14ac:dyDescent="0.25">
      <c r="A1015" s="57"/>
      <c r="B1015" s="59"/>
      <c r="C1015" s="59"/>
      <c r="D1015" s="58"/>
      <c r="E1015" s="58"/>
      <c r="F1015" s="59"/>
      <c r="G1015" s="59"/>
      <c r="H1015" s="58"/>
      <c r="I1015" s="58"/>
      <c r="J1015" s="59"/>
      <c r="K1015" s="58"/>
    </row>
    <row r="1016" spans="1:11" ht="12.6" x14ac:dyDescent="0.25">
      <c r="A1016" s="57"/>
      <c r="B1016" s="59"/>
      <c r="C1016" s="59"/>
      <c r="D1016" s="58"/>
      <c r="E1016" s="58"/>
      <c r="F1016" s="59"/>
      <c r="G1016" s="59"/>
      <c r="H1016" s="58"/>
      <c r="I1016" s="58"/>
      <c r="J1016" s="59"/>
      <c r="K1016" s="58"/>
    </row>
    <row r="1017" spans="1:11" ht="12.6" x14ac:dyDescent="0.25">
      <c r="A1017" s="57"/>
      <c r="B1017" s="59"/>
      <c r="C1017" s="59"/>
      <c r="D1017" s="58"/>
      <c r="E1017" s="58"/>
      <c r="F1017" s="59"/>
      <c r="G1017" s="59"/>
      <c r="H1017" s="58"/>
      <c r="I1017" s="58"/>
      <c r="J1017" s="59"/>
      <c r="K1017" s="58"/>
    </row>
    <row r="1018" spans="1:11" ht="12.6" x14ac:dyDescent="0.25">
      <c r="A1018" s="57"/>
      <c r="B1018" s="59"/>
      <c r="C1018" s="59"/>
      <c r="D1018" s="58"/>
      <c r="E1018" s="58"/>
      <c r="F1018" s="59"/>
      <c r="G1018" s="59"/>
      <c r="H1018" s="58"/>
      <c r="I1018" s="58"/>
      <c r="J1018" s="59"/>
      <c r="K1018" s="58"/>
    </row>
    <row r="1019" spans="1:11" ht="12.6" x14ac:dyDescent="0.25">
      <c r="A1019" s="57"/>
      <c r="B1019" s="59"/>
      <c r="C1019" s="59"/>
      <c r="D1019" s="58"/>
      <c r="E1019" s="58"/>
      <c r="F1019" s="59"/>
      <c r="G1019" s="59"/>
      <c r="H1019" s="58"/>
      <c r="I1019" s="58"/>
      <c r="J1019" s="59"/>
      <c r="K1019" s="58"/>
    </row>
    <row r="1020" spans="1:11" ht="12.6" x14ac:dyDescent="0.25">
      <c r="A1020" s="57"/>
      <c r="B1020" s="59"/>
      <c r="C1020" s="59"/>
      <c r="D1020" s="58"/>
      <c r="E1020" s="58"/>
      <c r="F1020" s="59"/>
      <c r="G1020" s="59"/>
      <c r="H1020" s="58"/>
      <c r="I1020" s="58"/>
      <c r="J1020" s="59"/>
      <c r="K1020" s="58"/>
    </row>
    <row r="1021" spans="1:11" ht="12.6" x14ac:dyDescent="0.25">
      <c r="A1021" s="57"/>
      <c r="B1021" s="59"/>
      <c r="C1021" s="59"/>
      <c r="D1021" s="58"/>
      <c r="E1021" s="58"/>
      <c r="F1021" s="59"/>
      <c r="G1021" s="59"/>
      <c r="H1021" s="58"/>
      <c r="I1021" s="58"/>
      <c r="J1021" s="59"/>
      <c r="K1021" s="58"/>
    </row>
    <row r="1022" spans="1:11" ht="12.6" x14ac:dyDescent="0.25">
      <c r="A1022" s="57"/>
      <c r="B1022" s="59"/>
      <c r="C1022" s="59"/>
      <c r="D1022" s="58"/>
      <c r="E1022" s="58"/>
      <c r="F1022" s="59"/>
      <c r="G1022" s="59"/>
      <c r="H1022" s="58"/>
      <c r="I1022" s="58"/>
      <c r="J1022" s="59"/>
      <c r="K1022" s="58"/>
    </row>
    <row r="1023" spans="1:11" ht="12.6" x14ac:dyDescent="0.25">
      <c r="A1023" s="57"/>
      <c r="B1023" s="59"/>
      <c r="C1023" s="59"/>
      <c r="D1023" s="58"/>
      <c r="E1023" s="58"/>
      <c r="F1023" s="59"/>
      <c r="G1023" s="59"/>
      <c r="H1023" s="58"/>
      <c r="I1023" s="58"/>
      <c r="J1023" s="59"/>
      <c r="K1023" s="58"/>
    </row>
    <row r="1024" spans="1:11" ht="12.6" x14ac:dyDescent="0.25">
      <c r="A1024" s="57"/>
      <c r="B1024" s="59"/>
      <c r="C1024" s="59"/>
      <c r="D1024" s="58"/>
      <c r="E1024" s="58"/>
      <c r="F1024" s="59"/>
      <c r="G1024" s="59"/>
      <c r="H1024" s="58"/>
      <c r="I1024" s="58"/>
      <c r="J1024" s="59"/>
      <c r="K1024" s="58"/>
    </row>
    <row r="1025" spans="1:11" ht="12.6" x14ac:dyDescent="0.25">
      <c r="A1025" s="57"/>
      <c r="B1025" s="59"/>
      <c r="C1025" s="59"/>
      <c r="D1025" s="58"/>
      <c r="E1025" s="58"/>
      <c r="F1025" s="59"/>
      <c r="G1025" s="59"/>
      <c r="H1025" s="58"/>
      <c r="I1025" s="58"/>
      <c r="J1025" s="59"/>
      <c r="K1025" s="58"/>
    </row>
    <row r="1026" spans="1:11" ht="12.6" x14ac:dyDescent="0.25">
      <c r="A1026" s="57"/>
      <c r="B1026" s="59"/>
      <c r="C1026" s="59"/>
      <c r="D1026" s="58"/>
      <c r="E1026" s="58"/>
      <c r="F1026" s="59"/>
      <c r="G1026" s="59"/>
      <c r="H1026" s="58"/>
      <c r="I1026" s="58"/>
      <c r="J1026" s="59"/>
      <c r="K1026" s="58"/>
    </row>
    <row r="1027" spans="1:11" ht="12.6" x14ac:dyDescent="0.25">
      <c r="A1027" s="57"/>
      <c r="B1027" s="59"/>
      <c r="C1027" s="59"/>
      <c r="D1027" s="58"/>
      <c r="E1027" s="58"/>
      <c r="F1027" s="59"/>
      <c r="G1027" s="59"/>
      <c r="H1027" s="58"/>
      <c r="I1027" s="58"/>
      <c r="J1027" s="59"/>
      <c r="K1027" s="58"/>
    </row>
    <row r="1028" spans="1:11" ht="12.6" x14ac:dyDescent="0.25">
      <c r="A1028" s="57"/>
      <c r="B1028" s="59"/>
      <c r="C1028" s="59"/>
      <c r="D1028" s="58"/>
      <c r="E1028" s="58"/>
      <c r="F1028" s="59"/>
      <c r="G1028" s="59"/>
      <c r="H1028" s="58"/>
      <c r="I1028" s="58"/>
      <c r="J1028" s="59"/>
      <c r="K1028" s="58"/>
    </row>
    <row r="1029" spans="1:11" ht="12.6" x14ac:dyDescent="0.25">
      <c r="A1029" s="57"/>
      <c r="B1029" s="59"/>
      <c r="C1029" s="59"/>
      <c r="D1029" s="58"/>
      <c r="E1029" s="58"/>
      <c r="F1029" s="59"/>
      <c r="G1029" s="59"/>
      <c r="H1029" s="58"/>
      <c r="I1029" s="58"/>
      <c r="J1029" s="59"/>
      <c r="K1029" s="58"/>
    </row>
    <row r="1030" spans="1:11" ht="12.6" x14ac:dyDescent="0.25">
      <c r="A1030" s="57"/>
      <c r="B1030" s="59"/>
      <c r="C1030" s="59"/>
      <c r="D1030" s="58"/>
      <c r="E1030" s="58"/>
      <c r="F1030" s="59"/>
      <c r="G1030" s="59"/>
      <c r="H1030" s="58"/>
      <c r="I1030" s="58"/>
      <c r="J1030" s="59"/>
      <c r="K1030" s="58"/>
    </row>
    <row r="1031" spans="1:11" ht="12.6" x14ac:dyDescent="0.25">
      <c r="A1031" s="57"/>
      <c r="B1031" s="59"/>
      <c r="C1031" s="59"/>
      <c r="D1031" s="58"/>
      <c r="E1031" s="58"/>
      <c r="F1031" s="59"/>
      <c r="G1031" s="59"/>
      <c r="H1031" s="58"/>
      <c r="I1031" s="58"/>
      <c r="J1031" s="59"/>
      <c r="K1031" s="58"/>
    </row>
    <row r="1032" spans="1:11" ht="12.6" x14ac:dyDescent="0.25">
      <c r="A1032" s="57"/>
      <c r="B1032" s="59"/>
      <c r="C1032" s="59"/>
      <c r="D1032" s="58"/>
      <c r="E1032" s="58"/>
      <c r="F1032" s="59"/>
      <c r="G1032" s="59"/>
      <c r="H1032" s="58"/>
      <c r="I1032" s="58"/>
      <c r="J1032" s="59"/>
      <c r="K1032" s="58"/>
    </row>
    <row r="1033" spans="1:11" ht="12.6" x14ac:dyDescent="0.25">
      <c r="A1033" s="57"/>
      <c r="B1033" s="59"/>
      <c r="C1033" s="59"/>
      <c r="D1033" s="58"/>
      <c r="E1033" s="58"/>
      <c r="F1033" s="59"/>
      <c r="G1033" s="59"/>
      <c r="H1033" s="58"/>
      <c r="I1033" s="58"/>
      <c r="J1033" s="59"/>
      <c r="K1033" s="58"/>
    </row>
    <row r="1034" spans="1:11" ht="12.6" x14ac:dyDescent="0.25">
      <c r="A1034" s="57"/>
      <c r="B1034" s="59"/>
      <c r="C1034" s="59"/>
      <c r="D1034" s="58"/>
      <c r="E1034" s="58"/>
      <c r="F1034" s="59"/>
      <c r="G1034" s="59"/>
      <c r="H1034" s="58"/>
      <c r="I1034" s="58"/>
      <c r="J1034" s="59"/>
      <c r="K1034" s="58"/>
    </row>
    <row r="1035" spans="1:11" ht="12.6" x14ac:dyDescent="0.25">
      <c r="A1035" s="57"/>
      <c r="B1035" s="59"/>
      <c r="C1035" s="59"/>
      <c r="D1035" s="58"/>
      <c r="E1035" s="58"/>
      <c r="F1035" s="59"/>
      <c r="G1035" s="59"/>
      <c r="H1035" s="58"/>
      <c r="I1035" s="58"/>
      <c r="J1035" s="59"/>
      <c r="K1035" s="58"/>
    </row>
    <row r="1036" spans="1:11" ht="12.6" x14ac:dyDescent="0.25">
      <c r="A1036" s="57"/>
      <c r="B1036" s="59"/>
      <c r="C1036" s="59"/>
      <c r="D1036" s="58"/>
      <c r="E1036" s="58"/>
      <c r="F1036" s="59"/>
      <c r="G1036" s="59"/>
      <c r="H1036" s="58"/>
      <c r="I1036" s="58"/>
      <c r="J1036" s="59"/>
      <c r="K1036" s="58"/>
    </row>
    <row r="1037" spans="1:11" ht="12.6" x14ac:dyDescent="0.25">
      <c r="A1037" s="57"/>
      <c r="B1037" s="59"/>
      <c r="C1037" s="59"/>
      <c r="D1037" s="58"/>
      <c r="E1037" s="58"/>
      <c r="F1037" s="59"/>
      <c r="G1037" s="59"/>
      <c r="H1037" s="58"/>
      <c r="I1037" s="58"/>
      <c r="J1037" s="59"/>
      <c r="K1037" s="58"/>
    </row>
    <row r="1038" spans="1:11" ht="12.6" x14ac:dyDescent="0.25">
      <c r="A1038" s="57"/>
      <c r="B1038" s="59"/>
      <c r="C1038" s="59"/>
      <c r="D1038" s="58"/>
      <c r="E1038" s="58"/>
      <c r="F1038" s="59"/>
      <c r="G1038" s="59"/>
      <c r="H1038" s="58"/>
      <c r="I1038" s="58"/>
      <c r="J1038" s="59"/>
      <c r="K1038" s="58"/>
    </row>
    <row r="1039" spans="1:11" ht="12.6" x14ac:dyDescent="0.25">
      <c r="A1039" s="57"/>
      <c r="B1039" s="59"/>
      <c r="C1039" s="59"/>
      <c r="D1039" s="58"/>
      <c r="E1039" s="58"/>
      <c r="F1039" s="59"/>
      <c r="G1039" s="59"/>
      <c r="H1039" s="58"/>
      <c r="I1039" s="58"/>
      <c r="J1039" s="59"/>
      <c r="K1039" s="58"/>
    </row>
    <row r="1040" spans="1:11" ht="12.6" x14ac:dyDescent="0.25">
      <c r="A1040" s="57"/>
      <c r="B1040" s="59"/>
      <c r="C1040" s="59"/>
      <c r="D1040" s="58"/>
      <c r="E1040" s="58"/>
      <c r="F1040" s="59"/>
      <c r="G1040" s="59"/>
      <c r="H1040" s="58"/>
      <c r="I1040" s="58"/>
      <c r="J1040" s="59"/>
      <c r="K1040" s="58"/>
    </row>
    <row r="1041" spans="1:11" ht="12.6" x14ac:dyDescent="0.25">
      <c r="A1041" s="57"/>
      <c r="B1041" s="59"/>
      <c r="C1041" s="59"/>
      <c r="D1041" s="58"/>
      <c r="E1041" s="58"/>
      <c r="F1041" s="59"/>
      <c r="G1041" s="59"/>
      <c r="H1041" s="58"/>
      <c r="I1041" s="58"/>
      <c r="J1041" s="59"/>
      <c r="K1041" s="58"/>
    </row>
    <row r="1042" spans="1:11" ht="12.6" x14ac:dyDescent="0.25">
      <c r="A1042" s="57"/>
      <c r="B1042" s="59"/>
      <c r="C1042" s="59"/>
      <c r="D1042" s="58"/>
      <c r="E1042" s="58"/>
      <c r="F1042" s="59"/>
      <c r="G1042" s="59"/>
      <c r="H1042" s="58"/>
      <c r="I1042" s="58"/>
      <c r="J1042" s="59"/>
      <c r="K1042" s="58"/>
    </row>
    <row r="1043" spans="1:11" ht="12.6" x14ac:dyDescent="0.25">
      <c r="A1043" s="57"/>
      <c r="B1043" s="59"/>
      <c r="C1043" s="59"/>
      <c r="D1043" s="58"/>
      <c r="E1043" s="58"/>
      <c r="F1043" s="59"/>
      <c r="G1043" s="59"/>
      <c r="H1043" s="58"/>
      <c r="I1043" s="58"/>
      <c r="J1043" s="59"/>
      <c r="K1043" s="58"/>
    </row>
    <row r="1044" spans="1:11" ht="12.6" x14ac:dyDescent="0.25">
      <c r="A1044" s="57"/>
      <c r="B1044" s="59"/>
      <c r="C1044" s="59"/>
      <c r="D1044" s="58"/>
      <c r="E1044" s="58"/>
      <c r="F1044" s="59"/>
      <c r="G1044" s="59"/>
      <c r="H1044" s="58"/>
      <c r="I1044" s="58"/>
      <c r="J1044" s="59"/>
      <c r="K1044" s="58"/>
    </row>
    <row r="1045" spans="1:11" ht="12.6" x14ac:dyDescent="0.25">
      <c r="A1045" s="57"/>
      <c r="B1045" s="59"/>
      <c r="C1045" s="59"/>
      <c r="D1045" s="58"/>
      <c r="E1045" s="58"/>
      <c r="F1045" s="59"/>
      <c r="G1045" s="59"/>
      <c r="H1045" s="58"/>
      <c r="I1045" s="58"/>
      <c r="J1045" s="59"/>
      <c r="K1045" s="58"/>
    </row>
    <row r="1046" spans="1:11" ht="12.6" x14ac:dyDescent="0.25">
      <c r="A1046" s="57"/>
      <c r="B1046" s="59"/>
      <c r="C1046" s="59"/>
      <c r="D1046" s="58"/>
      <c r="E1046" s="58"/>
      <c r="F1046" s="59"/>
      <c r="G1046" s="59"/>
      <c r="H1046" s="58"/>
      <c r="I1046" s="58"/>
      <c r="J1046" s="59"/>
      <c r="K1046" s="58"/>
    </row>
    <row r="1047" spans="1:11" ht="12.6" x14ac:dyDescent="0.25">
      <c r="A1047" s="57"/>
      <c r="B1047" s="59"/>
      <c r="C1047" s="59"/>
      <c r="D1047" s="58"/>
      <c r="E1047" s="58"/>
      <c r="F1047" s="59"/>
      <c r="G1047" s="59"/>
      <c r="H1047" s="58"/>
      <c r="I1047" s="58"/>
      <c r="J1047" s="59"/>
      <c r="K1047" s="58"/>
    </row>
    <row r="1048" spans="1:11" ht="12.6" x14ac:dyDescent="0.25">
      <c r="A1048" s="57"/>
      <c r="B1048" s="59"/>
      <c r="C1048" s="59"/>
      <c r="D1048" s="58"/>
      <c r="E1048" s="58"/>
      <c r="F1048" s="59"/>
      <c r="G1048" s="59"/>
      <c r="H1048" s="58"/>
      <c r="I1048" s="58"/>
      <c r="J1048" s="59"/>
      <c r="K1048" s="58"/>
    </row>
    <row r="1049" spans="1:11" ht="12.6" x14ac:dyDescent="0.25">
      <c r="A1049" s="57"/>
      <c r="B1049" s="59"/>
      <c r="C1049" s="59"/>
      <c r="D1049" s="58"/>
      <c r="E1049" s="58"/>
      <c r="F1049" s="59"/>
      <c r="G1049" s="59"/>
      <c r="H1049" s="58"/>
      <c r="I1049" s="58"/>
      <c r="J1049" s="59"/>
      <c r="K1049" s="58"/>
    </row>
    <row r="1050" spans="1:11" ht="12.6" x14ac:dyDescent="0.25">
      <c r="A1050" s="57"/>
      <c r="B1050" s="59"/>
      <c r="C1050" s="59"/>
      <c r="D1050" s="58"/>
      <c r="E1050" s="58"/>
      <c r="F1050" s="59"/>
      <c r="G1050" s="59"/>
      <c r="H1050" s="58"/>
      <c r="I1050" s="58"/>
      <c r="J1050" s="59"/>
      <c r="K1050" s="58"/>
    </row>
    <row r="1051" spans="1:11" ht="12.6" x14ac:dyDescent="0.25">
      <c r="A1051" s="57"/>
      <c r="B1051" s="59"/>
      <c r="C1051" s="59"/>
      <c r="D1051" s="58"/>
      <c r="E1051" s="58"/>
      <c r="F1051" s="59"/>
      <c r="G1051" s="59"/>
      <c r="H1051" s="58"/>
      <c r="I1051" s="58"/>
      <c r="J1051" s="59"/>
      <c r="K1051" s="58"/>
    </row>
    <row r="1052" spans="1:11" ht="12.6" x14ac:dyDescent="0.25">
      <c r="A1052" s="57"/>
      <c r="B1052" s="59"/>
      <c r="C1052" s="59"/>
      <c r="D1052" s="58"/>
      <c r="E1052" s="58"/>
      <c r="F1052" s="59"/>
      <c r="G1052" s="59"/>
      <c r="H1052" s="58"/>
      <c r="I1052" s="58"/>
      <c r="J1052" s="59"/>
      <c r="K1052" s="58"/>
    </row>
    <row r="1053" spans="1:11" ht="12.6" x14ac:dyDescent="0.25">
      <c r="A1053" s="57"/>
      <c r="B1053" s="59"/>
      <c r="C1053" s="59"/>
      <c r="D1053" s="58"/>
      <c r="E1053" s="58"/>
      <c r="F1053" s="59"/>
      <c r="G1053" s="59"/>
      <c r="H1053" s="58"/>
      <c r="I1053" s="58"/>
      <c r="J1053" s="59"/>
      <c r="K1053" s="58"/>
    </row>
    <row r="1054" spans="1:11" ht="12.6" x14ac:dyDescent="0.25">
      <c r="A1054" s="57"/>
      <c r="B1054" s="59"/>
      <c r="C1054" s="59"/>
      <c r="D1054" s="58"/>
      <c r="E1054" s="58"/>
      <c r="F1054" s="59"/>
      <c r="G1054" s="59"/>
      <c r="H1054" s="58"/>
      <c r="I1054" s="58"/>
      <c r="J1054" s="59"/>
      <c r="K1054" s="58"/>
    </row>
    <row r="1055" spans="1:11" ht="12.6" x14ac:dyDescent="0.25">
      <c r="A1055" s="57"/>
      <c r="B1055" s="59"/>
      <c r="C1055" s="59"/>
      <c r="D1055" s="58"/>
      <c r="E1055" s="58"/>
      <c r="F1055" s="59"/>
      <c r="G1055" s="59"/>
      <c r="H1055" s="58"/>
      <c r="I1055" s="58"/>
      <c r="J1055" s="59"/>
      <c r="K1055" s="58"/>
    </row>
    <row r="1056" spans="1:11" ht="12.6" x14ac:dyDescent="0.25">
      <c r="A1056" s="57"/>
      <c r="B1056" s="59"/>
      <c r="C1056" s="59"/>
      <c r="D1056" s="58"/>
      <c r="E1056" s="58"/>
      <c r="F1056" s="59"/>
      <c r="G1056" s="59"/>
      <c r="H1056" s="58"/>
      <c r="I1056" s="58"/>
      <c r="J1056" s="59"/>
      <c r="K1056" s="58"/>
    </row>
    <row r="1057" spans="1:11" ht="12.6" x14ac:dyDescent="0.25">
      <c r="A1057" s="57"/>
      <c r="B1057" s="59"/>
      <c r="C1057" s="59"/>
      <c r="D1057" s="58"/>
      <c r="E1057" s="58"/>
      <c r="F1057" s="59"/>
      <c r="G1057" s="59"/>
      <c r="H1057" s="58"/>
      <c r="I1057" s="58"/>
      <c r="J1057" s="59"/>
      <c r="K1057" s="58"/>
    </row>
    <row r="1058" spans="1:11" ht="12.6" x14ac:dyDescent="0.25">
      <c r="A1058" s="57"/>
      <c r="B1058" s="59"/>
      <c r="C1058" s="59"/>
      <c r="D1058" s="58"/>
      <c r="E1058" s="58"/>
      <c r="F1058" s="59"/>
      <c r="G1058" s="59"/>
      <c r="H1058" s="58"/>
      <c r="I1058" s="58"/>
      <c r="J1058" s="59"/>
      <c r="K1058" s="58"/>
    </row>
    <row r="1059" spans="1:11" ht="12.6" x14ac:dyDescent="0.25">
      <c r="A1059" s="57"/>
      <c r="B1059" s="59"/>
      <c r="C1059" s="59"/>
      <c r="D1059" s="58"/>
      <c r="E1059" s="58"/>
      <c r="F1059" s="59"/>
      <c r="G1059" s="59"/>
      <c r="H1059" s="58"/>
      <c r="I1059" s="58"/>
      <c r="J1059" s="59"/>
      <c r="K1059" s="58"/>
    </row>
    <row r="1060" spans="1:11" ht="12.6" x14ac:dyDescent="0.25">
      <c r="A1060" s="57"/>
      <c r="B1060" s="59"/>
      <c r="C1060" s="59"/>
      <c r="D1060" s="58"/>
      <c r="E1060" s="58"/>
      <c r="F1060" s="59"/>
      <c r="G1060" s="59"/>
      <c r="H1060" s="58"/>
      <c r="I1060" s="58"/>
      <c r="J1060" s="59"/>
      <c r="K1060" s="58"/>
    </row>
    <row r="1061" spans="1:11" ht="12.6" x14ac:dyDescent="0.25">
      <c r="A1061" s="57"/>
      <c r="B1061" s="59"/>
      <c r="C1061" s="59"/>
      <c r="D1061" s="58"/>
      <c r="E1061" s="58"/>
      <c r="F1061" s="59"/>
      <c r="G1061" s="59"/>
      <c r="H1061" s="58"/>
      <c r="I1061" s="58"/>
      <c r="J1061" s="59"/>
      <c r="K1061" s="58"/>
    </row>
    <row r="1062" spans="1:11" ht="12.6" x14ac:dyDescent="0.25">
      <c r="A1062" s="57"/>
      <c r="B1062" s="59"/>
      <c r="C1062" s="59"/>
      <c r="D1062" s="58"/>
      <c r="E1062" s="58"/>
      <c r="F1062" s="59"/>
      <c r="G1062" s="59"/>
      <c r="H1062" s="58"/>
      <c r="I1062" s="58"/>
      <c r="J1062" s="59"/>
      <c r="K1062" s="58"/>
    </row>
    <row r="1063" spans="1:11" ht="12.6" x14ac:dyDescent="0.25">
      <c r="A1063" s="57"/>
      <c r="B1063" s="59"/>
      <c r="C1063" s="59"/>
      <c r="D1063" s="58"/>
      <c r="E1063" s="58"/>
      <c r="F1063" s="59"/>
      <c r="G1063" s="59"/>
      <c r="H1063" s="58"/>
      <c r="I1063" s="58"/>
      <c r="J1063" s="59"/>
      <c r="K1063" s="58"/>
    </row>
    <row r="1064" spans="1:11" ht="12.6" x14ac:dyDescent="0.25">
      <c r="A1064" s="57"/>
      <c r="B1064" s="59"/>
      <c r="C1064" s="59"/>
      <c r="D1064" s="58"/>
      <c r="E1064" s="58"/>
      <c r="F1064" s="59"/>
      <c r="G1064" s="59"/>
      <c r="H1064" s="58"/>
      <c r="I1064" s="58"/>
      <c r="J1064" s="59"/>
      <c r="K1064" s="58"/>
    </row>
    <row r="1065" spans="1:11" ht="12.6" x14ac:dyDescent="0.25">
      <c r="A1065" s="57"/>
      <c r="B1065" s="59"/>
      <c r="C1065" s="59"/>
      <c r="D1065" s="58"/>
      <c r="E1065" s="58"/>
      <c r="F1065" s="59"/>
      <c r="G1065" s="59"/>
      <c r="H1065" s="58"/>
      <c r="I1065" s="58"/>
      <c r="J1065" s="59"/>
      <c r="K1065" s="58"/>
    </row>
    <row r="1066" spans="1:11" ht="12.6" x14ac:dyDescent="0.25">
      <c r="A1066" s="57"/>
      <c r="B1066" s="59"/>
      <c r="C1066" s="59"/>
      <c r="D1066" s="58"/>
      <c r="E1066" s="58"/>
      <c r="F1066" s="59"/>
      <c r="G1066" s="59"/>
      <c r="H1066" s="58"/>
      <c r="I1066" s="58"/>
      <c r="J1066" s="59"/>
      <c r="K1066" s="58"/>
    </row>
    <row r="1067" spans="1:11" ht="12.6" x14ac:dyDescent="0.25">
      <c r="A1067" s="57"/>
      <c r="B1067" s="59"/>
      <c r="C1067" s="59"/>
      <c r="D1067" s="58"/>
      <c r="E1067" s="58"/>
      <c r="F1067" s="59"/>
      <c r="G1067" s="59"/>
      <c r="H1067" s="58"/>
      <c r="I1067" s="58"/>
      <c r="J1067" s="59"/>
      <c r="K1067" s="58"/>
    </row>
    <row r="1068" spans="1:11" ht="12.6" x14ac:dyDescent="0.25">
      <c r="A1068" s="57"/>
      <c r="B1068" s="59"/>
      <c r="C1068" s="59"/>
      <c r="D1068" s="58"/>
      <c r="E1068" s="58"/>
      <c r="F1068" s="59"/>
      <c r="G1068" s="59"/>
      <c r="H1068" s="58"/>
      <c r="I1068" s="58"/>
      <c r="J1068" s="59"/>
      <c r="K1068" s="58"/>
    </row>
    <row r="1069" spans="1:11" ht="12.6" x14ac:dyDescent="0.25">
      <c r="A1069" s="57"/>
      <c r="B1069" s="59"/>
      <c r="C1069" s="59"/>
      <c r="D1069" s="58"/>
      <c r="E1069" s="58"/>
      <c r="F1069" s="59"/>
      <c r="G1069" s="59"/>
      <c r="H1069" s="58"/>
      <c r="I1069" s="58"/>
      <c r="J1069" s="59"/>
      <c r="K1069" s="58"/>
    </row>
    <row r="1070" spans="1:11" ht="12.6" x14ac:dyDescent="0.25">
      <c r="A1070" s="57"/>
      <c r="B1070" s="59"/>
      <c r="C1070" s="59"/>
      <c r="D1070" s="58"/>
      <c r="E1070" s="58"/>
      <c r="F1070" s="59"/>
      <c r="G1070" s="59"/>
      <c r="H1070" s="58"/>
      <c r="I1070" s="58"/>
      <c r="J1070" s="59"/>
      <c r="K1070" s="58"/>
    </row>
    <row r="1071" spans="1:11" ht="12.6" x14ac:dyDescent="0.25">
      <c r="A1071" s="57"/>
      <c r="B1071" s="59"/>
      <c r="C1071" s="59"/>
      <c r="D1071" s="58"/>
      <c r="E1071" s="58"/>
      <c r="F1071" s="59"/>
      <c r="G1071" s="59"/>
      <c r="H1071" s="58"/>
      <c r="I1071" s="58"/>
      <c r="J1071" s="59"/>
      <c r="K1071" s="58"/>
    </row>
    <row r="1072" spans="1:11" ht="12.6" x14ac:dyDescent="0.25">
      <c r="A1072" s="57"/>
      <c r="B1072" s="59"/>
      <c r="C1072" s="59"/>
      <c r="D1072" s="58"/>
      <c r="E1072" s="58"/>
      <c r="F1072" s="59"/>
      <c r="G1072" s="59"/>
      <c r="H1072" s="58"/>
      <c r="I1072" s="58"/>
      <c r="J1072" s="59"/>
      <c r="K1072" s="58"/>
    </row>
    <row r="1073" spans="1:11" ht="12.6" x14ac:dyDescent="0.25">
      <c r="A1073" s="57"/>
      <c r="B1073" s="59"/>
      <c r="C1073" s="59"/>
      <c r="D1073" s="58"/>
      <c r="E1073" s="58"/>
      <c r="F1073" s="59"/>
      <c r="G1073" s="59"/>
      <c r="H1073" s="58"/>
      <c r="I1073" s="58"/>
      <c r="J1073" s="59"/>
      <c r="K1073" s="58"/>
    </row>
    <row r="1074" spans="1:11" ht="12.6" x14ac:dyDescent="0.25">
      <c r="A1074" s="57"/>
      <c r="B1074" s="59"/>
      <c r="C1074" s="59"/>
      <c r="D1074" s="58"/>
      <c r="E1074" s="58"/>
      <c r="F1074" s="59"/>
      <c r="G1074" s="59"/>
      <c r="H1074" s="58"/>
      <c r="I1074" s="58"/>
      <c r="J1074" s="59"/>
      <c r="K1074" s="58"/>
    </row>
    <row r="1075" spans="1:11" ht="12.6" x14ac:dyDescent="0.25">
      <c r="A1075" s="57"/>
      <c r="B1075" s="59"/>
      <c r="C1075" s="59"/>
      <c r="D1075" s="58"/>
      <c r="E1075" s="58"/>
      <c r="F1075" s="59"/>
      <c r="G1075" s="59"/>
      <c r="H1075" s="58"/>
      <c r="I1075" s="58"/>
      <c r="J1075" s="59"/>
      <c r="K1075" s="58"/>
    </row>
    <row r="1076" spans="1:11" ht="12.6" x14ac:dyDescent="0.25">
      <c r="A1076" s="57"/>
      <c r="B1076" s="59"/>
      <c r="C1076" s="59"/>
      <c r="D1076" s="58"/>
      <c r="E1076" s="58"/>
      <c r="F1076" s="59"/>
      <c r="G1076" s="59"/>
      <c r="H1076" s="58"/>
      <c r="I1076" s="58"/>
      <c r="J1076" s="59"/>
      <c r="K1076" s="58"/>
    </row>
    <row r="1077" spans="1:11" ht="12.6" x14ac:dyDescent="0.25">
      <c r="A1077" s="57"/>
      <c r="B1077" s="59"/>
      <c r="C1077" s="59"/>
      <c r="D1077" s="58"/>
      <c r="E1077" s="58"/>
      <c r="F1077" s="59"/>
      <c r="G1077" s="59"/>
      <c r="H1077" s="58"/>
      <c r="I1077" s="58"/>
      <c r="J1077" s="59"/>
      <c r="K1077" s="58"/>
    </row>
    <row r="1078" spans="1:11" ht="12.6" x14ac:dyDescent="0.25">
      <c r="A1078" s="57"/>
      <c r="B1078" s="59"/>
      <c r="C1078" s="59"/>
      <c r="D1078" s="58"/>
      <c r="E1078" s="58"/>
      <c r="F1078" s="59"/>
      <c r="G1078" s="59"/>
      <c r="H1078" s="58"/>
      <c r="I1078" s="58"/>
      <c r="J1078" s="59"/>
      <c r="K1078" s="58"/>
    </row>
    <row r="1079" spans="1:11" ht="12.6" x14ac:dyDescent="0.25">
      <c r="A1079" s="57"/>
      <c r="B1079" s="59"/>
      <c r="C1079" s="59"/>
      <c r="D1079" s="58"/>
      <c r="E1079" s="58"/>
      <c r="F1079" s="59"/>
      <c r="G1079" s="59"/>
      <c r="H1079" s="58"/>
      <c r="I1079" s="58"/>
      <c r="J1079" s="59"/>
      <c r="K1079" s="58"/>
    </row>
    <row r="1080" spans="1:11" ht="12.6" x14ac:dyDescent="0.25">
      <c r="A1080" s="57"/>
      <c r="B1080" s="59"/>
      <c r="C1080" s="59"/>
      <c r="D1080" s="58"/>
      <c r="E1080" s="58"/>
      <c r="F1080" s="59"/>
      <c r="G1080" s="59"/>
      <c r="H1080" s="58"/>
      <c r="I1080" s="58"/>
      <c r="J1080" s="59"/>
      <c r="K1080" s="58"/>
    </row>
    <row r="1081" spans="1:11" ht="12.6" x14ac:dyDescent="0.25">
      <c r="A1081" s="57"/>
      <c r="B1081" s="59"/>
      <c r="C1081" s="59"/>
      <c r="D1081" s="58"/>
      <c r="E1081" s="58"/>
      <c r="F1081" s="59"/>
      <c r="G1081" s="59"/>
      <c r="H1081" s="58"/>
      <c r="I1081" s="58"/>
      <c r="J1081" s="59"/>
      <c r="K1081" s="58"/>
    </row>
    <row r="1082" spans="1:11" ht="12.6" x14ac:dyDescent="0.25">
      <c r="A1082" s="57"/>
      <c r="B1082" s="59"/>
      <c r="C1082" s="59"/>
      <c r="D1082" s="58"/>
      <c r="E1082" s="58"/>
      <c r="F1082" s="59"/>
      <c r="G1082" s="59"/>
      <c r="H1082" s="58"/>
      <c r="I1082" s="58"/>
      <c r="J1082" s="59"/>
      <c r="K1082" s="58"/>
    </row>
    <row r="1083" spans="1:11" ht="12.6" x14ac:dyDescent="0.25">
      <c r="A1083" s="57"/>
      <c r="B1083" s="59"/>
      <c r="C1083" s="59"/>
      <c r="D1083" s="58"/>
      <c r="E1083" s="58"/>
      <c r="F1083" s="59"/>
      <c r="G1083" s="59"/>
      <c r="H1083" s="58"/>
      <c r="I1083" s="58"/>
      <c r="J1083" s="59"/>
      <c r="K1083" s="58"/>
    </row>
    <row r="1084" spans="1:11" ht="12.6" x14ac:dyDescent="0.25">
      <c r="A1084" s="57"/>
      <c r="B1084" s="59"/>
      <c r="C1084" s="59"/>
      <c r="D1084" s="58"/>
      <c r="E1084" s="58"/>
      <c r="F1084" s="59"/>
      <c r="G1084" s="59"/>
      <c r="H1084" s="58"/>
      <c r="I1084" s="58"/>
      <c r="J1084" s="59"/>
      <c r="K1084" s="58"/>
    </row>
    <row r="1085" spans="1:11" ht="12.6" x14ac:dyDescent="0.25">
      <c r="A1085" s="57"/>
      <c r="B1085" s="59"/>
      <c r="C1085" s="59"/>
      <c r="D1085" s="58"/>
      <c r="E1085" s="58"/>
      <c r="F1085" s="59"/>
      <c r="G1085" s="59"/>
      <c r="H1085" s="58"/>
      <c r="I1085" s="58"/>
      <c r="J1085" s="59"/>
      <c r="K1085" s="58"/>
    </row>
    <row r="1086" spans="1:11" ht="12.6" x14ac:dyDescent="0.25">
      <c r="A1086" s="57"/>
      <c r="B1086" s="59"/>
      <c r="C1086" s="59"/>
      <c r="D1086" s="58"/>
      <c r="E1086" s="58"/>
      <c r="F1086" s="59"/>
      <c r="G1086" s="59"/>
      <c r="H1086" s="58"/>
      <c r="I1086" s="58"/>
      <c r="J1086" s="59"/>
      <c r="K1086" s="58"/>
    </row>
    <row r="1087" spans="1:11" ht="12.6" x14ac:dyDescent="0.25">
      <c r="A1087" s="57"/>
      <c r="B1087" s="59"/>
      <c r="C1087" s="59"/>
      <c r="D1087" s="58"/>
      <c r="E1087" s="58"/>
      <c r="F1087" s="59"/>
      <c r="G1087" s="59"/>
      <c r="H1087" s="58"/>
      <c r="I1087" s="58"/>
      <c r="J1087" s="59"/>
      <c r="K1087" s="58"/>
    </row>
    <row r="1088" spans="1:11" ht="12.6" x14ac:dyDescent="0.25">
      <c r="A1088" s="57"/>
      <c r="B1088" s="59"/>
      <c r="C1088" s="59"/>
      <c r="D1088" s="58"/>
      <c r="E1088" s="58"/>
      <c r="F1088" s="59"/>
      <c r="G1088" s="59"/>
      <c r="H1088" s="58"/>
      <c r="I1088" s="58"/>
      <c r="J1088" s="59"/>
      <c r="K1088" s="58"/>
    </row>
    <row r="1089" spans="1:11" ht="12.6" x14ac:dyDescent="0.25">
      <c r="A1089" s="57"/>
      <c r="B1089" s="59"/>
      <c r="C1089" s="59"/>
      <c r="D1089" s="58"/>
      <c r="E1089" s="58"/>
      <c r="F1089" s="59"/>
      <c r="G1089" s="59"/>
      <c r="H1089" s="58"/>
      <c r="I1089" s="58"/>
      <c r="J1089" s="59"/>
      <c r="K1089" s="58"/>
    </row>
    <row r="1090" spans="1:11" ht="12.6" x14ac:dyDescent="0.25">
      <c r="A1090" s="57"/>
      <c r="B1090" s="59"/>
      <c r="C1090" s="59"/>
      <c r="D1090" s="58"/>
      <c r="E1090" s="58"/>
      <c r="F1090" s="59"/>
      <c r="G1090" s="59"/>
      <c r="H1090" s="58"/>
      <c r="I1090" s="58"/>
      <c r="J1090" s="59"/>
      <c r="K1090" s="58"/>
    </row>
    <row r="1091" spans="1:11" ht="12.6" x14ac:dyDescent="0.25">
      <c r="A1091" s="57"/>
      <c r="B1091" s="59"/>
      <c r="C1091" s="59"/>
      <c r="D1091" s="58"/>
      <c r="E1091" s="58"/>
      <c r="F1091" s="59"/>
      <c r="G1091" s="59"/>
      <c r="H1091" s="58"/>
      <c r="I1091" s="58"/>
      <c r="J1091" s="59"/>
      <c r="K1091" s="58"/>
    </row>
    <row r="1092" spans="1:11" ht="12.6" x14ac:dyDescent="0.25">
      <c r="A1092" s="57"/>
      <c r="B1092" s="59"/>
      <c r="C1092" s="59"/>
      <c r="D1092" s="58"/>
      <c r="E1092" s="58"/>
      <c r="F1092" s="59"/>
      <c r="G1092" s="59"/>
      <c r="H1092" s="58"/>
      <c r="I1092" s="58"/>
      <c r="J1092" s="59"/>
      <c r="K1092" s="58"/>
    </row>
    <row r="1093" spans="1:11" ht="12.6" x14ac:dyDescent="0.25">
      <c r="A1093" s="57"/>
      <c r="B1093" s="59"/>
      <c r="C1093" s="59"/>
      <c r="D1093" s="58"/>
      <c r="E1093" s="58"/>
      <c r="F1093" s="59"/>
      <c r="G1093" s="59"/>
      <c r="H1093" s="58"/>
      <c r="I1093" s="58"/>
      <c r="J1093" s="59"/>
      <c r="K1093" s="58"/>
    </row>
    <row r="1094" spans="1:11" ht="12.6" x14ac:dyDescent="0.25">
      <c r="A1094" s="57"/>
      <c r="B1094" s="59"/>
      <c r="C1094" s="59"/>
      <c r="D1094" s="58"/>
      <c r="E1094" s="58"/>
      <c r="F1094" s="59"/>
      <c r="G1094" s="59"/>
      <c r="H1094" s="58"/>
      <c r="I1094" s="58"/>
      <c r="J1094" s="59"/>
      <c r="K1094" s="58"/>
    </row>
    <row r="1095" spans="1:11" ht="12.6" x14ac:dyDescent="0.25">
      <c r="A1095" s="57"/>
      <c r="B1095" s="59"/>
      <c r="C1095" s="59"/>
      <c r="D1095" s="58"/>
      <c r="E1095" s="58"/>
      <c r="F1095" s="59"/>
      <c r="G1095" s="59"/>
      <c r="H1095" s="58"/>
      <c r="I1095" s="58"/>
      <c r="J1095" s="59"/>
      <c r="K1095" s="58"/>
    </row>
    <row r="1096" spans="1:11" ht="12.6" x14ac:dyDescent="0.25">
      <c r="A1096" s="57"/>
      <c r="B1096" s="59"/>
      <c r="C1096" s="59"/>
      <c r="D1096" s="58"/>
      <c r="E1096" s="58"/>
      <c r="F1096" s="59"/>
      <c r="G1096" s="59"/>
      <c r="H1096" s="58"/>
      <c r="I1096" s="58"/>
      <c r="J1096" s="59"/>
      <c r="K1096" s="58"/>
    </row>
    <row r="1097" spans="1:11" ht="12.6" x14ac:dyDescent="0.25">
      <c r="A1097" s="57"/>
      <c r="B1097" s="59"/>
      <c r="C1097" s="59"/>
      <c r="D1097" s="58"/>
      <c r="E1097" s="58"/>
      <c r="F1097" s="59"/>
      <c r="G1097" s="59"/>
      <c r="H1097" s="58"/>
      <c r="I1097" s="58"/>
      <c r="J1097" s="59"/>
      <c r="K1097" s="58"/>
    </row>
    <row r="1098" spans="1:11" ht="12.6" x14ac:dyDescent="0.25">
      <c r="A1098" s="57"/>
      <c r="B1098" s="59"/>
      <c r="C1098" s="59"/>
      <c r="D1098" s="58"/>
      <c r="E1098" s="58"/>
      <c r="F1098" s="59"/>
      <c r="G1098" s="59"/>
      <c r="H1098" s="58"/>
      <c r="I1098" s="58"/>
      <c r="J1098" s="59"/>
      <c r="K1098" s="58"/>
    </row>
    <row r="1099" spans="1:11" ht="12.6" x14ac:dyDescent="0.25">
      <c r="A1099" s="57"/>
      <c r="B1099" s="59"/>
      <c r="C1099" s="59"/>
      <c r="D1099" s="58"/>
      <c r="E1099" s="58"/>
      <c r="F1099" s="59"/>
      <c r="G1099" s="59"/>
      <c r="H1099" s="58"/>
      <c r="I1099" s="58"/>
      <c r="J1099" s="59"/>
      <c r="K1099" s="58"/>
    </row>
    <row r="1100" spans="1:11" ht="12.6" x14ac:dyDescent="0.25">
      <c r="A1100" s="57"/>
      <c r="B1100" s="59"/>
      <c r="C1100" s="59"/>
      <c r="D1100" s="58"/>
      <c r="E1100" s="58"/>
      <c r="F1100" s="59"/>
      <c r="G1100" s="59"/>
      <c r="H1100" s="58"/>
      <c r="I1100" s="58"/>
      <c r="J1100" s="59"/>
      <c r="K1100" s="58"/>
    </row>
    <row r="1101" spans="1:11" ht="12.6" x14ac:dyDescent="0.25">
      <c r="A1101" s="57"/>
      <c r="B1101" s="59"/>
      <c r="C1101" s="59"/>
      <c r="D1101" s="58"/>
      <c r="E1101" s="58"/>
      <c r="F1101" s="59"/>
      <c r="G1101" s="59"/>
      <c r="H1101" s="58"/>
      <c r="I1101" s="58"/>
      <c r="J1101" s="59"/>
      <c r="K1101" s="58"/>
    </row>
    <row r="1102" spans="1:11" ht="12.6" x14ac:dyDescent="0.25">
      <c r="A1102" s="57"/>
      <c r="B1102" s="59"/>
      <c r="C1102" s="59"/>
      <c r="D1102" s="58"/>
      <c r="E1102" s="58"/>
      <c r="F1102" s="59"/>
      <c r="G1102" s="59"/>
      <c r="H1102" s="58"/>
      <c r="I1102" s="58"/>
      <c r="J1102" s="59"/>
      <c r="K1102" s="58"/>
    </row>
    <row r="1103" spans="1:11" ht="12.6" x14ac:dyDescent="0.25">
      <c r="A1103" s="57"/>
      <c r="B1103" s="59"/>
      <c r="C1103" s="59"/>
      <c r="D1103" s="58"/>
      <c r="E1103" s="58"/>
      <c r="F1103" s="59"/>
      <c r="G1103" s="59"/>
      <c r="H1103" s="58"/>
      <c r="I1103" s="58"/>
      <c r="J1103" s="59"/>
      <c r="K1103" s="58"/>
    </row>
    <row r="1104" spans="1:11" ht="12.6" x14ac:dyDescent="0.25">
      <c r="A1104" s="57"/>
      <c r="B1104" s="59"/>
      <c r="C1104" s="59"/>
      <c r="D1104" s="58"/>
      <c r="E1104" s="58"/>
      <c r="F1104" s="59"/>
      <c r="G1104" s="59"/>
      <c r="H1104" s="58"/>
      <c r="I1104" s="58"/>
      <c r="J1104" s="59"/>
      <c r="K1104" s="58"/>
    </row>
    <row r="1105" spans="1:11" ht="12.6" x14ac:dyDescent="0.25">
      <c r="A1105" s="57"/>
      <c r="B1105" s="59"/>
      <c r="C1105" s="59"/>
      <c r="D1105" s="58"/>
      <c r="E1105" s="58"/>
      <c r="F1105" s="59"/>
      <c r="G1105" s="59"/>
      <c r="H1105" s="58"/>
      <c r="I1105" s="58"/>
      <c r="J1105" s="59"/>
      <c r="K1105" s="58"/>
    </row>
    <row r="1106" spans="1:11" ht="12.6" x14ac:dyDescent="0.25">
      <c r="A1106" s="57"/>
      <c r="B1106" s="59"/>
      <c r="C1106" s="59"/>
      <c r="D1106" s="58"/>
      <c r="E1106" s="58"/>
      <c r="F1106" s="59"/>
      <c r="G1106" s="59"/>
      <c r="H1106" s="58"/>
      <c r="I1106" s="58"/>
      <c r="J1106" s="59"/>
      <c r="K1106" s="58"/>
    </row>
    <row r="1107" spans="1:11" ht="12.6" x14ac:dyDescent="0.25">
      <c r="A1107" s="57"/>
      <c r="B1107" s="59"/>
      <c r="C1107" s="59"/>
      <c r="D1107" s="58"/>
      <c r="E1107" s="58"/>
      <c r="F1107" s="59"/>
      <c r="G1107" s="59"/>
      <c r="H1107" s="58"/>
      <c r="I1107" s="58"/>
      <c r="J1107" s="59"/>
      <c r="K1107" s="58"/>
    </row>
    <row r="1108" spans="1:11" ht="12.6" x14ac:dyDescent="0.25">
      <c r="A1108" s="57"/>
      <c r="B1108" s="59"/>
      <c r="C1108" s="59"/>
      <c r="D1108" s="58"/>
      <c r="E1108" s="58"/>
      <c r="F1108" s="59"/>
      <c r="G1108" s="59"/>
      <c r="H1108" s="58"/>
      <c r="I1108" s="58"/>
      <c r="J1108" s="59"/>
      <c r="K1108" s="58"/>
    </row>
    <row r="1109" spans="1:11" ht="12.6" x14ac:dyDescent="0.25">
      <c r="A1109" s="57"/>
      <c r="B1109" s="59"/>
      <c r="C1109" s="59"/>
      <c r="D1109" s="58"/>
      <c r="E1109" s="58"/>
      <c r="F1109" s="59"/>
      <c r="G1109" s="59"/>
      <c r="H1109" s="58"/>
      <c r="I1109" s="58"/>
      <c r="J1109" s="59"/>
      <c r="K1109" s="58"/>
    </row>
    <row r="1110" spans="1:11" ht="12.6" x14ac:dyDescent="0.25">
      <c r="A1110" s="57"/>
      <c r="B1110" s="59"/>
      <c r="C1110" s="59"/>
      <c r="D1110" s="58"/>
      <c r="E1110" s="58"/>
      <c r="F1110" s="59"/>
      <c r="G1110" s="59"/>
      <c r="H1110" s="58"/>
      <c r="I1110" s="58"/>
      <c r="J1110" s="59"/>
      <c r="K1110" s="58"/>
    </row>
    <row r="1111" spans="1:11" ht="12.6" x14ac:dyDescent="0.25">
      <c r="A1111" s="57"/>
      <c r="B1111" s="59"/>
      <c r="C1111" s="59"/>
      <c r="D1111" s="58"/>
      <c r="E1111" s="58"/>
      <c r="F1111" s="59"/>
      <c r="G1111" s="59"/>
      <c r="H1111" s="58"/>
      <c r="I1111" s="58"/>
      <c r="J1111" s="59"/>
      <c r="K1111" s="58"/>
    </row>
    <row r="1112" spans="1:11" ht="12.6" x14ac:dyDescent="0.25">
      <c r="A1112" s="57"/>
      <c r="B1112" s="59"/>
      <c r="C1112" s="59"/>
      <c r="D1112" s="58"/>
      <c r="E1112" s="58"/>
      <c r="F1112" s="59"/>
      <c r="G1112" s="59"/>
      <c r="H1112" s="58"/>
      <c r="I1112" s="58"/>
      <c r="J1112" s="59"/>
      <c r="K1112" s="58"/>
    </row>
    <row r="1113" spans="1:11" ht="12.6" x14ac:dyDescent="0.25">
      <c r="A1113" s="57"/>
      <c r="B1113" s="59"/>
      <c r="C1113" s="59"/>
      <c r="D1113" s="58"/>
      <c r="E1113" s="58"/>
      <c r="F1113" s="59"/>
      <c r="G1113" s="59"/>
      <c r="H1113" s="58"/>
      <c r="I1113" s="58"/>
      <c r="J1113" s="59"/>
      <c r="K1113" s="58"/>
    </row>
    <row r="1114" spans="1:11" ht="12.6" x14ac:dyDescent="0.25">
      <c r="A1114" s="57"/>
      <c r="B1114" s="59"/>
      <c r="C1114" s="59"/>
      <c r="D1114" s="58"/>
      <c r="E1114" s="58"/>
      <c r="F1114" s="59"/>
      <c r="G1114" s="59"/>
      <c r="H1114" s="58"/>
      <c r="I1114" s="58"/>
      <c r="J1114" s="59"/>
      <c r="K1114" s="58"/>
    </row>
    <row r="1115" spans="1:11" ht="12.6" x14ac:dyDescent="0.25">
      <c r="A1115" s="57"/>
      <c r="B1115" s="59"/>
      <c r="C1115" s="59"/>
      <c r="D1115" s="58"/>
      <c r="E1115" s="58"/>
      <c r="F1115" s="59"/>
      <c r="G1115" s="59"/>
      <c r="H1115" s="58"/>
      <c r="I1115" s="58"/>
      <c r="J1115" s="59"/>
      <c r="K1115" s="58"/>
    </row>
    <row r="1116" spans="1:11" ht="12.6" x14ac:dyDescent="0.25">
      <c r="A1116" s="57"/>
      <c r="B1116" s="59"/>
      <c r="C1116" s="59"/>
      <c r="D1116" s="58"/>
      <c r="E1116" s="58"/>
      <c r="F1116" s="59"/>
      <c r="G1116" s="59"/>
      <c r="H1116" s="58"/>
      <c r="I1116" s="58"/>
      <c r="J1116" s="59"/>
      <c r="K1116" s="58"/>
    </row>
    <row r="1117" spans="1:11" ht="12.6" x14ac:dyDescent="0.25">
      <c r="A1117" s="57"/>
      <c r="B1117" s="59"/>
      <c r="C1117" s="59"/>
      <c r="D1117" s="58"/>
      <c r="E1117" s="58"/>
      <c r="F1117" s="59"/>
      <c r="G1117" s="59"/>
      <c r="H1117" s="58"/>
      <c r="I1117" s="58"/>
      <c r="J1117" s="59"/>
      <c r="K1117" s="58"/>
    </row>
    <row r="1118" spans="1:11" ht="12.6" x14ac:dyDescent="0.25">
      <c r="A1118" s="57"/>
      <c r="B1118" s="59"/>
      <c r="C1118" s="59"/>
      <c r="D1118" s="58"/>
      <c r="E1118" s="58"/>
      <c r="F1118" s="59"/>
      <c r="G1118" s="59"/>
      <c r="H1118" s="58"/>
      <c r="I1118" s="58"/>
      <c r="J1118" s="59"/>
      <c r="K1118" s="58"/>
    </row>
    <row r="1119" spans="1:11" ht="12.6" x14ac:dyDescent="0.25">
      <c r="A1119" s="57"/>
      <c r="B1119" s="59"/>
      <c r="C1119" s="59"/>
      <c r="D1119" s="58"/>
      <c r="E1119" s="58"/>
      <c r="F1119" s="59"/>
      <c r="G1119" s="59"/>
      <c r="H1119" s="58"/>
      <c r="I1119" s="58"/>
      <c r="J1119" s="59"/>
      <c r="K1119" s="58"/>
    </row>
    <row r="1120" spans="1:11" ht="12.6" x14ac:dyDescent="0.25">
      <c r="A1120" s="57"/>
      <c r="B1120" s="59"/>
      <c r="C1120" s="59"/>
      <c r="D1120" s="58"/>
      <c r="E1120" s="58"/>
      <c r="F1120" s="59"/>
      <c r="G1120" s="59"/>
      <c r="H1120" s="58"/>
      <c r="I1120" s="58"/>
      <c r="J1120" s="59"/>
      <c r="K1120" s="58"/>
    </row>
    <row r="1121" spans="1:11" ht="12.6" x14ac:dyDescent="0.25">
      <c r="A1121" s="57"/>
      <c r="B1121" s="59"/>
      <c r="C1121" s="59"/>
      <c r="D1121" s="58"/>
      <c r="E1121" s="58"/>
      <c r="F1121" s="59"/>
      <c r="G1121" s="59"/>
      <c r="H1121" s="58"/>
      <c r="I1121" s="58"/>
      <c r="J1121" s="59"/>
      <c r="K1121" s="58"/>
    </row>
    <row r="1122" spans="1:11" ht="12.6" x14ac:dyDescent="0.25">
      <c r="A1122" s="57"/>
      <c r="B1122" s="59"/>
      <c r="C1122" s="59"/>
      <c r="D1122" s="58"/>
      <c r="E1122" s="58"/>
      <c r="F1122" s="59"/>
      <c r="G1122" s="59"/>
      <c r="H1122" s="58"/>
      <c r="I1122" s="58"/>
      <c r="J1122" s="59"/>
      <c r="K1122" s="58"/>
    </row>
    <row r="1123" spans="1:11" ht="12.6" x14ac:dyDescent="0.25">
      <c r="A1123" s="57"/>
      <c r="B1123" s="59"/>
      <c r="C1123" s="59"/>
      <c r="D1123" s="58"/>
      <c r="E1123" s="58"/>
      <c r="F1123" s="59"/>
      <c r="G1123" s="59"/>
      <c r="H1123" s="58"/>
      <c r="I1123" s="58"/>
      <c r="J1123" s="59"/>
      <c r="K1123" s="58"/>
    </row>
    <row r="1124" spans="1:11" ht="12.6" x14ac:dyDescent="0.25">
      <c r="A1124" s="57"/>
      <c r="B1124" s="59"/>
      <c r="C1124" s="59"/>
      <c r="D1124" s="58"/>
      <c r="E1124" s="58"/>
      <c r="F1124" s="59"/>
      <c r="G1124" s="59"/>
      <c r="H1124" s="58"/>
      <c r="I1124" s="58"/>
      <c r="J1124" s="59"/>
      <c r="K1124" s="58"/>
    </row>
    <row r="1125" spans="1:11" ht="12.6" x14ac:dyDescent="0.25">
      <c r="A1125" s="57"/>
      <c r="B1125" s="59"/>
      <c r="C1125" s="59"/>
      <c r="D1125" s="58"/>
      <c r="E1125" s="58"/>
      <c r="F1125" s="59"/>
      <c r="G1125" s="59"/>
      <c r="H1125" s="58"/>
      <c r="I1125" s="58"/>
      <c r="J1125" s="59"/>
      <c r="K1125" s="58"/>
    </row>
    <row r="1126" spans="1:11" ht="12.6" x14ac:dyDescent="0.25">
      <c r="A1126" s="57"/>
      <c r="B1126" s="59"/>
      <c r="C1126" s="59"/>
      <c r="D1126" s="58"/>
      <c r="E1126" s="58"/>
      <c r="F1126" s="59"/>
      <c r="G1126" s="59"/>
      <c r="H1126" s="58"/>
      <c r="I1126" s="58"/>
      <c r="J1126" s="59"/>
      <c r="K1126" s="58"/>
    </row>
    <row r="1127" spans="1:11" ht="12.6" x14ac:dyDescent="0.25">
      <c r="A1127" s="57"/>
      <c r="B1127" s="59"/>
      <c r="C1127" s="59"/>
      <c r="D1127" s="58"/>
      <c r="E1127" s="58"/>
      <c r="F1127" s="59"/>
      <c r="G1127" s="59"/>
      <c r="H1127" s="58"/>
      <c r="I1127" s="58"/>
      <c r="J1127" s="59"/>
      <c r="K1127" s="58"/>
    </row>
    <row r="1128" spans="1:11" ht="12.6" x14ac:dyDescent="0.25">
      <c r="A1128" s="57"/>
      <c r="B1128" s="59"/>
      <c r="C1128" s="59"/>
      <c r="D1128" s="58"/>
      <c r="E1128" s="58"/>
      <c r="F1128" s="59"/>
      <c r="G1128" s="59"/>
      <c r="H1128" s="58"/>
      <c r="I1128" s="58"/>
      <c r="J1128" s="59"/>
      <c r="K1128" s="58"/>
    </row>
    <row r="1129" spans="1:11" ht="12.6" x14ac:dyDescent="0.25">
      <c r="A1129" s="57"/>
      <c r="B1129" s="59"/>
      <c r="C1129" s="59"/>
      <c r="D1129" s="58"/>
      <c r="E1129" s="58"/>
      <c r="F1129" s="59"/>
      <c r="G1129" s="59"/>
      <c r="H1129" s="58"/>
      <c r="I1129" s="58"/>
      <c r="J1129" s="59"/>
      <c r="K1129" s="58"/>
    </row>
    <row r="1130" spans="1:11" ht="12.6" x14ac:dyDescent="0.25">
      <c r="A1130" s="57"/>
      <c r="B1130" s="59"/>
      <c r="C1130" s="59"/>
      <c r="D1130" s="58"/>
      <c r="E1130" s="58"/>
      <c r="F1130" s="59"/>
      <c r="G1130" s="59"/>
      <c r="H1130" s="58"/>
      <c r="I1130" s="58"/>
      <c r="J1130" s="59"/>
      <c r="K1130" s="58"/>
    </row>
    <row r="1131" spans="1:11" ht="12.6" x14ac:dyDescent="0.25">
      <c r="A1131" s="57"/>
      <c r="B1131" s="59"/>
      <c r="C1131" s="59"/>
      <c r="D1131" s="58"/>
      <c r="E1131" s="58"/>
      <c r="F1131" s="59"/>
      <c r="G1131" s="59"/>
      <c r="H1131" s="58"/>
      <c r="I1131" s="58"/>
      <c r="J1131" s="59"/>
      <c r="K1131" s="58"/>
    </row>
    <row r="1132" spans="1:11" ht="12.6" x14ac:dyDescent="0.25">
      <c r="A1132" s="57"/>
      <c r="B1132" s="59"/>
      <c r="C1132" s="59"/>
      <c r="D1132" s="58"/>
      <c r="E1132" s="58"/>
      <c r="F1132" s="59"/>
      <c r="G1132" s="59"/>
      <c r="H1132" s="58"/>
      <c r="I1132" s="58"/>
      <c r="J1132" s="59"/>
      <c r="K1132" s="58"/>
    </row>
    <row r="1133" spans="1:11" ht="12.6" x14ac:dyDescent="0.25">
      <c r="A1133" s="57"/>
      <c r="B1133" s="59"/>
      <c r="C1133" s="59"/>
      <c r="D1133" s="58"/>
      <c r="E1133" s="58"/>
      <c r="F1133" s="59"/>
      <c r="G1133" s="59"/>
      <c r="H1133" s="58"/>
      <c r="I1133" s="58"/>
      <c r="J1133" s="59"/>
      <c r="K1133" s="58"/>
    </row>
    <row r="1134" spans="1:11" ht="12.6" x14ac:dyDescent="0.25">
      <c r="A1134" s="57"/>
      <c r="B1134" s="59"/>
      <c r="C1134" s="59"/>
      <c r="D1134" s="58"/>
      <c r="E1134" s="58"/>
      <c r="F1134" s="59"/>
      <c r="G1134" s="59"/>
      <c r="H1134" s="58"/>
      <c r="I1134" s="58"/>
      <c r="J1134" s="59"/>
      <c r="K1134" s="58"/>
    </row>
    <row r="1135" spans="1:11" ht="12.6" x14ac:dyDescent="0.25">
      <c r="A1135" s="57"/>
      <c r="B1135" s="59"/>
      <c r="C1135" s="59"/>
      <c r="D1135" s="58"/>
      <c r="E1135" s="58"/>
      <c r="F1135" s="59"/>
      <c r="G1135" s="59"/>
      <c r="H1135" s="58"/>
      <c r="I1135" s="58"/>
      <c r="J1135" s="59"/>
      <c r="K1135" s="58"/>
    </row>
    <row r="1136" spans="1:11" ht="12.6" x14ac:dyDescent="0.25">
      <c r="A1136" s="57"/>
      <c r="B1136" s="59"/>
      <c r="C1136" s="59"/>
      <c r="D1136" s="58"/>
      <c r="E1136" s="58"/>
      <c r="F1136" s="59"/>
      <c r="G1136" s="59"/>
      <c r="H1136" s="58"/>
      <c r="I1136" s="58"/>
      <c r="J1136" s="59"/>
      <c r="K1136" s="58"/>
    </row>
    <row r="1137" spans="1:11" ht="12.6" x14ac:dyDescent="0.25">
      <c r="A1137" s="57"/>
      <c r="B1137" s="59"/>
      <c r="C1137" s="59"/>
      <c r="D1137" s="58"/>
      <c r="E1137" s="58"/>
      <c r="F1137" s="59"/>
      <c r="G1137" s="59"/>
      <c r="H1137" s="58"/>
      <c r="I1137" s="58"/>
      <c r="J1137" s="59"/>
      <c r="K1137" s="58"/>
    </row>
    <row r="1138" spans="1:11" ht="12.6" x14ac:dyDescent="0.25">
      <c r="A1138" s="57"/>
      <c r="B1138" s="59"/>
      <c r="C1138" s="59"/>
      <c r="D1138" s="58"/>
      <c r="E1138" s="58"/>
      <c r="F1138" s="59"/>
      <c r="G1138" s="59"/>
      <c r="H1138" s="58"/>
      <c r="I1138" s="58"/>
      <c r="J1138" s="59"/>
      <c r="K1138" s="58"/>
    </row>
    <row r="1139" spans="1:11" ht="12.6" x14ac:dyDescent="0.25">
      <c r="A1139" s="57"/>
      <c r="B1139" s="59"/>
      <c r="C1139" s="59"/>
      <c r="D1139" s="58"/>
      <c r="E1139" s="58"/>
      <c r="F1139" s="59"/>
      <c r="G1139" s="59"/>
      <c r="H1139" s="58"/>
      <c r="I1139" s="58"/>
      <c r="J1139" s="59"/>
      <c r="K1139" s="58"/>
    </row>
    <row r="1140" spans="1:11" ht="12.6" x14ac:dyDescent="0.25">
      <c r="A1140" s="57"/>
      <c r="B1140" s="59"/>
      <c r="C1140" s="59"/>
      <c r="D1140" s="58"/>
      <c r="E1140" s="58"/>
      <c r="F1140" s="59"/>
      <c r="G1140" s="59"/>
      <c r="H1140" s="58"/>
      <c r="I1140" s="58"/>
      <c r="J1140" s="59"/>
      <c r="K1140" s="58"/>
    </row>
    <row r="1141" spans="1:11" ht="12.6" x14ac:dyDescent="0.25">
      <c r="A1141" s="57"/>
      <c r="B1141" s="59"/>
      <c r="C1141" s="59"/>
      <c r="D1141" s="58"/>
      <c r="E1141" s="58"/>
      <c r="F1141" s="59"/>
      <c r="G1141" s="59"/>
      <c r="H1141" s="58"/>
      <c r="I1141" s="58"/>
      <c r="J1141" s="59"/>
      <c r="K1141" s="58"/>
    </row>
    <row r="1142" spans="1:11" ht="12.6" x14ac:dyDescent="0.25">
      <c r="A1142" s="57"/>
      <c r="B1142" s="59"/>
      <c r="C1142" s="59"/>
      <c r="D1142" s="58"/>
      <c r="E1142" s="58"/>
      <c r="F1142" s="59"/>
      <c r="G1142" s="59"/>
      <c r="H1142" s="58"/>
      <c r="I1142" s="58"/>
      <c r="J1142" s="59"/>
      <c r="K1142" s="58"/>
    </row>
    <row r="1143" spans="1:11" ht="12.6" x14ac:dyDescent="0.25">
      <c r="A1143" s="57"/>
      <c r="B1143" s="59"/>
      <c r="C1143" s="59"/>
      <c r="D1143" s="58"/>
      <c r="E1143" s="58"/>
      <c r="F1143" s="59"/>
      <c r="G1143" s="59"/>
      <c r="H1143" s="58"/>
      <c r="I1143" s="58"/>
      <c r="J1143" s="59"/>
      <c r="K1143" s="58"/>
    </row>
    <row r="1144" spans="1:11" ht="12.6" x14ac:dyDescent="0.25">
      <c r="A1144" s="57"/>
      <c r="B1144" s="59"/>
      <c r="C1144" s="59"/>
      <c r="D1144" s="58"/>
      <c r="E1144" s="58"/>
      <c r="F1144" s="59"/>
      <c r="G1144" s="59"/>
      <c r="H1144" s="58"/>
      <c r="I1144" s="58"/>
      <c r="J1144" s="59"/>
      <c r="K1144" s="58"/>
    </row>
    <row r="1145" spans="1:11" ht="12.6" x14ac:dyDescent="0.25">
      <c r="A1145" s="57"/>
      <c r="B1145" s="59"/>
      <c r="C1145" s="59"/>
      <c r="D1145" s="58"/>
      <c r="E1145" s="58"/>
      <c r="F1145" s="59"/>
      <c r="G1145" s="59"/>
      <c r="H1145" s="58"/>
      <c r="I1145" s="58"/>
      <c r="J1145" s="59"/>
      <c r="K1145" s="58"/>
    </row>
    <row r="1146" spans="1:11" ht="12.6" x14ac:dyDescent="0.25">
      <c r="A1146" s="57"/>
      <c r="B1146" s="59"/>
      <c r="C1146" s="59"/>
      <c r="D1146" s="58"/>
      <c r="E1146" s="58"/>
      <c r="F1146" s="59"/>
      <c r="G1146" s="59"/>
      <c r="H1146" s="58"/>
      <c r="I1146" s="58"/>
      <c r="J1146" s="59"/>
      <c r="K1146" s="58"/>
    </row>
    <row r="1147" spans="1:11" ht="12.6" x14ac:dyDescent="0.25">
      <c r="A1147" s="57"/>
      <c r="B1147" s="59"/>
      <c r="C1147" s="59"/>
      <c r="D1147" s="58"/>
      <c r="E1147" s="58"/>
      <c r="F1147" s="59"/>
      <c r="G1147" s="59"/>
      <c r="H1147" s="58"/>
      <c r="I1147" s="58"/>
      <c r="J1147" s="59"/>
      <c r="K1147" s="58"/>
    </row>
    <row r="1148" spans="1:11" ht="12.6" x14ac:dyDescent="0.25">
      <c r="A1148" s="57"/>
      <c r="B1148" s="59"/>
      <c r="C1148" s="59"/>
      <c r="D1148" s="58"/>
      <c r="E1148" s="58"/>
      <c r="F1148" s="59"/>
      <c r="G1148" s="59"/>
      <c r="H1148" s="58"/>
      <c r="I1148" s="58"/>
      <c r="J1148" s="59"/>
      <c r="K1148" s="58"/>
    </row>
    <row r="1149" spans="1:11" ht="12.6" x14ac:dyDescent="0.25">
      <c r="A1149" s="57"/>
      <c r="B1149" s="59"/>
      <c r="C1149" s="59"/>
      <c r="D1149" s="58"/>
      <c r="E1149" s="58"/>
      <c r="F1149" s="59"/>
      <c r="G1149" s="59"/>
      <c r="H1149" s="58"/>
      <c r="I1149" s="58"/>
      <c r="J1149" s="59"/>
      <c r="K1149" s="58"/>
    </row>
    <row r="1150" spans="1:11" ht="12.6" x14ac:dyDescent="0.25">
      <c r="A1150" s="57"/>
      <c r="B1150" s="59"/>
      <c r="C1150" s="59"/>
      <c r="D1150" s="58"/>
      <c r="E1150" s="58"/>
      <c r="F1150" s="59"/>
      <c r="G1150" s="59"/>
      <c r="H1150" s="58"/>
      <c r="I1150" s="58"/>
      <c r="J1150" s="59"/>
      <c r="K1150" s="58"/>
    </row>
    <row r="1151" spans="1:11" ht="12.6" x14ac:dyDescent="0.25">
      <c r="A1151" s="57"/>
      <c r="B1151" s="59"/>
      <c r="C1151" s="59"/>
      <c r="D1151" s="58"/>
      <c r="E1151" s="58"/>
      <c r="F1151" s="59"/>
      <c r="G1151" s="59"/>
      <c r="H1151" s="58"/>
      <c r="I1151" s="58"/>
      <c r="J1151" s="59"/>
      <c r="K1151" s="58"/>
    </row>
    <row r="1152" spans="1:11" ht="12.6" x14ac:dyDescent="0.25">
      <c r="A1152" s="57"/>
      <c r="B1152" s="59"/>
      <c r="C1152" s="59"/>
      <c r="D1152" s="58"/>
      <c r="E1152" s="58"/>
      <c r="F1152" s="59"/>
      <c r="G1152" s="59"/>
      <c r="H1152" s="58"/>
      <c r="I1152" s="58"/>
      <c r="J1152" s="59"/>
      <c r="K1152" s="58"/>
    </row>
    <row r="1153" spans="1:11" ht="12.6" x14ac:dyDescent="0.25">
      <c r="A1153" s="57"/>
      <c r="B1153" s="59"/>
      <c r="C1153" s="59"/>
      <c r="D1153" s="58"/>
      <c r="E1153" s="58"/>
      <c r="F1153" s="59"/>
      <c r="G1153" s="59"/>
      <c r="H1153" s="58"/>
      <c r="I1153" s="58"/>
      <c r="J1153" s="59"/>
      <c r="K1153" s="58"/>
    </row>
    <row r="1154" spans="1:11" ht="12.6" x14ac:dyDescent="0.25">
      <c r="A1154" s="57"/>
      <c r="B1154" s="59"/>
      <c r="C1154" s="59"/>
      <c r="D1154" s="58"/>
      <c r="E1154" s="58"/>
      <c r="F1154" s="59"/>
      <c r="G1154" s="59"/>
      <c r="H1154" s="58"/>
      <c r="I1154" s="58"/>
      <c r="J1154" s="59"/>
      <c r="K1154" s="58"/>
    </row>
    <row r="1155" spans="1:11" ht="12.6" x14ac:dyDescent="0.25">
      <c r="A1155" s="57"/>
      <c r="B1155" s="59"/>
      <c r="C1155" s="59"/>
      <c r="D1155" s="58"/>
      <c r="E1155" s="58"/>
      <c r="F1155" s="59"/>
      <c r="G1155" s="59"/>
      <c r="H1155" s="58"/>
      <c r="I1155" s="58"/>
      <c r="J1155" s="59"/>
      <c r="K1155" s="58"/>
    </row>
    <row r="1156" spans="1:11" ht="12.6" x14ac:dyDescent="0.25">
      <c r="A1156" s="57"/>
      <c r="B1156" s="59"/>
      <c r="C1156" s="59"/>
      <c r="D1156" s="58"/>
      <c r="E1156" s="58"/>
      <c r="F1156" s="59"/>
      <c r="G1156" s="59"/>
      <c r="H1156" s="58"/>
      <c r="I1156" s="58"/>
      <c r="J1156" s="59"/>
      <c r="K1156" s="58"/>
    </row>
    <row r="1157" spans="1:11" ht="12.6" x14ac:dyDescent="0.25">
      <c r="A1157" s="57"/>
      <c r="B1157" s="59"/>
      <c r="C1157" s="59"/>
      <c r="D1157" s="58"/>
      <c r="E1157" s="58"/>
      <c r="F1157" s="59"/>
      <c r="G1157" s="59"/>
      <c r="H1157" s="58"/>
      <c r="I1157" s="58"/>
      <c r="J1157" s="59"/>
      <c r="K1157" s="58"/>
    </row>
    <row r="1158" spans="1:11" ht="12.6" x14ac:dyDescent="0.25">
      <c r="A1158" s="57"/>
      <c r="B1158" s="59"/>
      <c r="C1158" s="59"/>
      <c r="D1158" s="58"/>
      <c r="E1158" s="58"/>
      <c r="F1158" s="59"/>
      <c r="G1158" s="59"/>
      <c r="H1158" s="58"/>
      <c r="I1158" s="58"/>
      <c r="J1158" s="59"/>
      <c r="K1158" s="58"/>
    </row>
    <row r="1159" spans="1:11" ht="12.6" x14ac:dyDescent="0.25">
      <c r="A1159" s="57"/>
      <c r="B1159" s="59"/>
      <c r="C1159" s="59"/>
      <c r="D1159" s="58"/>
      <c r="E1159" s="58"/>
      <c r="F1159" s="59"/>
      <c r="G1159" s="59"/>
      <c r="H1159" s="58"/>
      <c r="I1159" s="58"/>
      <c r="J1159" s="59"/>
      <c r="K1159" s="58"/>
    </row>
    <row r="1160" spans="1:11" ht="12.6" x14ac:dyDescent="0.25">
      <c r="A1160" s="57"/>
      <c r="B1160" s="59"/>
      <c r="C1160" s="59"/>
      <c r="D1160" s="58"/>
      <c r="E1160" s="58"/>
      <c r="F1160" s="59"/>
      <c r="G1160" s="59"/>
      <c r="H1160" s="58"/>
      <c r="I1160" s="58"/>
      <c r="J1160" s="59"/>
      <c r="K1160" s="58"/>
    </row>
    <row r="1161" spans="1:11" ht="12.6" x14ac:dyDescent="0.25">
      <c r="A1161" s="57"/>
      <c r="B1161" s="59"/>
      <c r="C1161" s="59"/>
      <c r="D1161" s="58"/>
      <c r="E1161" s="58"/>
      <c r="F1161" s="59"/>
      <c r="G1161" s="59"/>
      <c r="H1161" s="58"/>
      <c r="I1161" s="58"/>
      <c r="J1161" s="59"/>
      <c r="K1161" s="58"/>
    </row>
    <row r="1162" spans="1:11" ht="12.6" x14ac:dyDescent="0.25">
      <c r="A1162" s="57"/>
      <c r="B1162" s="59"/>
      <c r="C1162" s="59"/>
      <c r="D1162" s="58"/>
      <c r="E1162" s="58"/>
      <c r="F1162" s="59"/>
      <c r="G1162" s="59"/>
      <c r="H1162" s="58"/>
      <c r="I1162" s="58"/>
      <c r="J1162" s="59"/>
      <c r="K1162" s="58"/>
    </row>
    <row r="1163" spans="1:11" ht="12.6" x14ac:dyDescent="0.25">
      <c r="A1163" s="57"/>
      <c r="B1163" s="59"/>
      <c r="C1163" s="59"/>
      <c r="D1163" s="58"/>
      <c r="E1163" s="58"/>
      <c r="F1163" s="59"/>
      <c r="G1163" s="59"/>
      <c r="H1163" s="58"/>
      <c r="I1163" s="58"/>
      <c r="J1163" s="59"/>
      <c r="K1163" s="58"/>
    </row>
    <row r="1164" spans="1:11" ht="12.6" x14ac:dyDescent="0.25">
      <c r="A1164" s="57"/>
      <c r="B1164" s="59"/>
      <c r="C1164" s="59"/>
      <c r="D1164" s="58"/>
      <c r="E1164" s="58"/>
      <c r="F1164" s="59"/>
      <c r="G1164" s="59"/>
      <c r="H1164" s="58"/>
      <c r="I1164" s="58"/>
      <c r="J1164" s="59"/>
      <c r="K1164" s="58"/>
    </row>
    <row r="1165" spans="1:11" ht="12.6" x14ac:dyDescent="0.25">
      <c r="A1165" s="57"/>
      <c r="B1165" s="59"/>
      <c r="C1165" s="59"/>
      <c r="D1165" s="58"/>
      <c r="E1165" s="58"/>
      <c r="F1165" s="59"/>
      <c r="G1165" s="59"/>
      <c r="H1165" s="58"/>
      <c r="I1165" s="58"/>
      <c r="J1165" s="59"/>
      <c r="K1165" s="58"/>
    </row>
    <row r="1166" spans="1:11" ht="12.6" x14ac:dyDescent="0.25">
      <c r="A1166" s="57"/>
      <c r="B1166" s="59"/>
      <c r="C1166" s="59"/>
      <c r="D1166" s="58"/>
      <c r="E1166" s="58"/>
      <c r="F1166" s="59"/>
      <c r="G1166" s="59"/>
      <c r="H1166" s="58"/>
      <c r="I1166" s="58"/>
      <c r="J1166" s="59"/>
      <c r="K1166" s="58"/>
    </row>
    <row r="1167" spans="1:11" ht="12.6" x14ac:dyDescent="0.25">
      <c r="A1167" s="57"/>
      <c r="B1167" s="59"/>
      <c r="C1167" s="59"/>
      <c r="D1167" s="58"/>
      <c r="E1167" s="58"/>
      <c r="F1167" s="59"/>
      <c r="G1167" s="59"/>
      <c r="H1167" s="58"/>
      <c r="I1167" s="58"/>
      <c r="J1167" s="59"/>
      <c r="K1167" s="58"/>
    </row>
    <row r="1168" spans="1:11" ht="12.6" x14ac:dyDescent="0.25">
      <c r="A1168" s="57"/>
      <c r="B1168" s="59"/>
      <c r="C1168" s="59"/>
      <c r="D1168" s="58"/>
      <c r="E1168" s="58"/>
      <c r="F1168" s="59"/>
      <c r="G1168" s="59"/>
      <c r="H1168" s="58"/>
      <c r="I1168" s="58"/>
      <c r="J1168" s="59"/>
      <c r="K1168" s="58"/>
    </row>
    <row r="1169" spans="1:11" ht="12.6" x14ac:dyDescent="0.25">
      <c r="A1169" s="57"/>
      <c r="B1169" s="59"/>
      <c r="C1169" s="59"/>
      <c r="D1169" s="58"/>
      <c r="E1169" s="58"/>
      <c r="F1169" s="59"/>
      <c r="G1169" s="59"/>
      <c r="H1169" s="58"/>
      <c r="I1169" s="58"/>
      <c r="J1169" s="59"/>
      <c r="K1169" s="58"/>
    </row>
    <row r="1170" spans="1:11" ht="12.6" x14ac:dyDescent="0.25">
      <c r="A1170" s="57"/>
      <c r="B1170" s="59"/>
      <c r="C1170" s="59"/>
      <c r="D1170" s="58"/>
      <c r="E1170" s="58"/>
      <c r="F1170" s="59"/>
      <c r="G1170" s="59"/>
      <c r="H1170" s="58"/>
      <c r="I1170" s="58"/>
      <c r="J1170" s="59"/>
      <c r="K1170" s="58"/>
    </row>
    <row r="1171" spans="1:11" ht="12.6" x14ac:dyDescent="0.25">
      <c r="A1171" s="57"/>
      <c r="B1171" s="59"/>
      <c r="C1171" s="59"/>
      <c r="D1171" s="58"/>
      <c r="E1171" s="58"/>
      <c r="F1171" s="59"/>
      <c r="G1171" s="59"/>
      <c r="H1171" s="58"/>
      <c r="I1171" s="58"/>
      <c r="J1171" s="59"/>
      <c r="K1171" s="58"/>
    </row>
    <row r="1172" spans="1:11" ht="12.6" x14ac:dyDescent="0.25">
      <c r="A1172" s="57"/>
      <c r="B1172" s="59"/>
      <c r="C1172" s="59"/>
      <c r="D1172" s="58"/>
      <c r="E1172" s="58"/>
      <c r="F1172" s="59"/>
      <c r="G1172" s="59"/>
      <c r="H1172" s="58"/>
      <c r="I1172" s="58"/>
      <c r="J1172" s="59"/>
      <c r="K1172" s="58"/>
    </row>
    <row r="1173" spans="1:11" ht="12.6" x14ac:dyDescent="0.25">
      <c r="A1173" s="57"/>
      <c r="B1173" s="59"/>
      <c r="C1173" s="59"/>
      <c r="D1173" s="58"/>
      <c r="E1173" s="58"/>
      <c r="F1173" s="59"/>
      <c r="G1173" s="59"/>
      <c r="H1173" s="58"/>
      <c r="I1173" s="58"/>
      <c r="J1173" s="59"/>
      <c r="K1173" s="58"/>
    </row>
    <row r="1174" spans="1:11" ht="12.6" x14ac:dyDescent="0.25">
      <c r="A1174" s="57"/>
      <c r="B1174" s="59"/>
      <c r="C1174" s="59"/>
      <c r="D1174" s="58"/>
      <c r="E1174" s="58"/>
      <c r="F1174" s="59"/>
      <c r="G1174" s="59"/>
      <c r="H1174" s="58"/>
      <c r="I1174" s="58"/>
      <c r="J1174" s="59"/>
      <c r="K1174" s="58"/>
    </row>
    <row r="1175" spans="1:11" ht="12.6" x14ac:dyDescent="0.25">
      <c r="A1175" s="57"/>
      <c r="B1175" s="59"/>
      <c r="C1175" s="59"/>
      <c r="D1175" s="58"/>
      <c r="E1175" s="58"/>
      <c r="F1175" s="59"/>
      <c r="G1175" s="59"/>
      <c r="H1175" s="58"/>
      <c r="I1175" s="58"/>
      <c r="J1175" s="59"/>
      <c r="K1175" s="58"/>
    </row>
    <row r="1176" spans="1:11" ht="12.6" x14ac:dyDescent="0.25">
      <c r="A1176" s="57"/>
      <c r="B1176" s="59"/>
      <c r="C1176" s="59"/>
      <c r="D1176" s="58"/>
      <c r="E1176" s="58"/>
      <c r="F1176" s="59"/>
      <c r="G1176" s="59"/>
      <c r="H1176" s="58"/>
      <c r="I1176" s="58"/>
      <c r="J1176" s="59"/>
      <c r="K1176" s="58"/>
    </row>
    <row r="1177" spans="1:11" ht="12.6" x14ac:dyDescent="0.25">
      <c r="A1177" s="57"/>
      <c r="B1177" s="59"/>
      <c r="C1177" s="59"/>
      <c r="D1177" s="58"/>
      <c r="E1177" s="58"/>
      <c r="F1177" s="59"/>
      <c r="G1177" s="59"/>
      <c r="H1177" s="58"/>
      <c r="I1177" s="58"/>
      <c r="J1177" s="59"/>
      <c r="K1177" s="58"/>
    </row>
    <row r="1178" spans="1:11" ht="12.6" x14ac:dyDescent="0.25">
      <c r="A1178" s="57"/>
      <c r="B1178" s="59"/>
      <c r="C1178" s="59"/>
      <c r="D1178" s="58"/>
      <c r="E1178" s="58"/>
      <c r="F1178" s="59"/>
      <c r="G1178" s="59"/>
      <c r="H1178" s="58"/>
      <c r="I1178" s="58"/>
      <c r="J1178" s="59"/>
      <c r="K1178" s="58"/>
    </row>
    <row r="1179" spans="1:11" ht="12.6" x14ac:dyDescent="0.25">
      <c r="A1179" s="57"/>
      <c r="B1179" s="59"/>
      <c r="C1179" s="59"/>
      <c r="D1179" s="58"/>
      <c r="E1179" s="58"/>
      <c r="F1179" s="59"/>
      <c r="G1179" s="59"/>
      <c r="H1179" s="58"/>
      <c r="I1179" s="58"/>
      <c r="J1179" s="59"/>
      <c r="K1179" s="58"/>
    </row>
    <row r="1180" spans="1:11" ht="12.6" x14ac:dyDescent="0.25">
      <c r="A1180" s="57"/>
      <c r="B1180" s="59"/>
      <c r="C1180" s="59"/>
      <c r="D1180" s="58"/>
      <c r="E1180" s="58"/>
      <c r="F1180" s="59"/>
      <c r="G1180" s="59"/>
      <c r="H1180" s="58"/>
      <c r="I1180" s="58"/>
      <c r="J1180" s="59"/>
      <c r="K1180" s="58"/>
    </row>
    <row r="1181" spans="1:11" ht="12.6" x14ac:dyDescent="0.25">
      <c r="A1181" s="57"/>
      <c r="B1181" s="59"/>
      <c r="C1181" s="59"/>
      <c r="D1181" s="58"/>
      <c r="E1181" s="58"/>
      <c r="F1181" s="59"/>
      <c r="G1181" s="59"/>
      <c r="H1181" s="58"/>
      <c r="I1181" s="58"/>
      <c r="J1181" s="59"/>
      <c r="K1181" s="58"/>
    </row>
    <row r="1182" spans="1:11" ht="12.6" x14ac:dyDescent="0.25">
      <c r="A1182" s="57"/>
      <c r="B1182" s="59"/>
      <c r="C1182" s="59"/>
      <c r="D1182" s="58"/>
      <c r="E1182" s="58"/>
      <c r="F1182" s="59"/>
      <c r="G1182" s="59"/>
      <c r="H1182" s="58"/>
      <c r="I1182" s="58"/>
      <c r="J1182" s="59"/>
      <c r="K1182" s="58"/>
    </row>
    <row r="1183" spans="1:11" ht="12.6" x14ac:dyDescent="0.25">
      <c r="A1183" s="57"/>
      <c r="B1183" s="59"/>
      <c r="C1183" s="59"/>
      <c r="D1183" s="58"/>
      <c r="E1183" s="58"/>
      <c r="F1183" s="59"/>
      <c r="G1183" s="59"/>
      <c r="H1183" s="58"/>
      <c r="I1183" s="58"/>
      <c r="J1183" s="59"/>
      <c r="K1183" s="58"/>
    </row>
    <row r="1184" spans="1:11" ht="12.6" x14ac:dyDescent="0.25">
      <c r="A1184" s="57"/>
      <c r="B1184" s="59"/>
      <c r="C1184" s="59"/>
      <c r="D1184" s="58"/>
      <c r="E1184" s="58"/>
      <c r="F1184" s="59"/>
      <c r="G1184" s="59"/>
      <c r="H1184" s="58"/>
      <c r="I1184" s="58"/>
      <c r="J1184" s="59"/>
      <c r="K1184" s="58"/>
    </row>
    <row r="1185" spans="1:11" ht="12.6" x14ac:dyDescent="0.25">
      <c r="A1185" s="57"/>
      <c r="B1185" s="59"/>
      <c r="C1185" s="59"/>
      <c r="D1185" s="58"/>
      <c r="E1185" s="58"/>
      <c r="F1185" s="59"/>
      <c r="G1185" s="59"/>
      <c r="H1185" s="58"/>
      <c r="I1185" s="58"/>
      <c r="J1185" s="59"/>
      <c r="K1185" s="58"/>
    </row>
    <row r="1186" spans="1:11" ht="12.6" x14ac:dyDescent="0.25">
      <c r="A1186" s="57"/>
      <c r="B1186" s="59"/>
      <c r="C1186" s="59"/>
      <c r="D1186" s="58"/>
      <c r="E1186" s="58"/>
      <c r="F1186" s="59"/>
      <c r="G1186" s="59"/>
      <c r="H1186" s="58"/>
      <c r="I1186" s="58"/>
      <c r="J1186" s="59"/>
      <c r="K1186" s="58"/>
    </row>
    <row r="1187" spans="1:11" ht="12.6" x14ac:dyDescent="0.25">
      <c r="A1187" s="57"/>
      <c r="B1187" s="59"/>
      <c r="C1187" s="59"/>
      <c r="D1187" s="58"/>
      <c r="E1187" s="58"/>
      <c r="F1187" s="59"/>
      <c r="G1187" s="59"/>
      <c r="H1187" s="58"/>
      <c r="I1187" s="58"/>
      <c r="J1187" s="59"/>
      <c r="K1187" s="58"/>
    </row>
    <row r="1188" spans="1:11" ht="12.6" x14ac:dyDescent="0.25">
      <c r="A1188" s="57"/>
      <c r="B1188" s="59"/>
      <c r="C1188" s="59"/>
      <c r="D1188" s="58"/>
      <c r="E1188" s="58"/>
      <c r="F1188" s="59"/>
      <c r="G1188" s="59"/>
      <c r="H1188" s="58"/>
      <c r="I1188" s="58"/>
      <c r="J1188" s="59"/>
      <c r="K1188" s="58"/>
    </row>
    <row r="1189" spans="1:11" ht="12.6" x14ac:dyDescent="0.25">
      <c r="A1189" s="57"/>
      <c r="B1189" s="59"/>
      <c r="C1189" s="59"/>
      <c r="D1189" s="58"/>
      <c r="E1189" s="58"/>
      <c r="F1189" s="59"/>
      <c r="G1189" s="59"/>
      <c r="H1189" s="58"/>
      <c r="I1189" s="58"/>
      <c r="J1189" s="59"/>
      <c r="K1189" s="58"/>
    </row>
    <row r="1190" spans="1:11" ht="12.6" x14ac:dyDescent="0.25">
      <c r="A1190" s="57"/>
      <c r="B1190" s="59"/>
      <c r="C1190" s="59"/>
      <c r="D1190" s="58"/>
      <c r="E1190" s="58"/>
      <c r="F1190" s="59"/>
      <c r="G1190" s="59"/>
      <c r="H1190" s="58"/>
      <c r="I1190" s="58"/>
      <c r="J1190" s="59"/>
      <c r="K1190" s="58"/>
    </row>
    <row r="1191" spans="1:11" ht="12.6" x14ac:dyDescent="0.25">
      <c r="A1191" s="57"/>
      <c r="B1191" s="59"/>
      <c r="C1191" s="59"/>
      <c r="D1191" s="58"/>
      <c r="E1191" s="58"/>
      <c r="F1191" s="59"/>
      <c r="G1191" s="59"/>
      <c r="H1191" s="58"/>
      <c r="I1191" s="58"/>
      <c r="J1191" s="59"/>
      <c r="K1191" s="58"/>
    </row>
    <row r="1192" spans="1:11" ht="12.6" x14ac:dyDescent="0.25">
      <c r="A1192" s="57"/>
      <c r="B1192" s="59"/>
      <c r="C1192" s="59"/>
      <c r="D1192" s="58"/>
      <c r="E1192" s="58"/>
      <c r="F1192" s="59"/>
      <c r="G1192" s="59"/>
      <c r="H1192" s="58"/>
      <c r="I1192" s="58"/>
      <c r="J1192" s="59"/>
      <c r="K1192" s="58"/>
    </row>
    <row r="1193" spans="1:11" ht="12.6" x14ac:dyDescent="0.25">
      <c r="A1193" s="57"/>
      <c r="B1193" s="59"/>
      <c r="C1193" s="59"/>
      <c r="D1193" s="58"/>
      <c r="E1193" s="58"/>
      <c r="F1193" s="59"/>
      <c r="G1193" s="59"/>
      <c r="H1193" s="58"/>
      <c r="I1193" s="58"/>
      <c r="J1193" s="59"/>
      <c r="K1193" s="58"/>
    </row>
    <row r="1194" spans="1:11" ht="12.6" x14ac:dyDescent="0.25">
      <c r="A1194" s="57"/>
      <c r="B1194" s="59"/>
      <c r="C1194" s="59"/>
      <c r="D1194" s="58"/>
      <c r="E1194" s="58"/>
      <c r="F1194" s="59"/>
      <c r="G1194" s="59"/>
      <c r="H1194" s="58"/>
      <c r="I1194" s="58"/>
      <c r="J1194" s="59"/>
      <c r="K1194" s="58"/>
    </row>
    <row r="1195" spans="1:11" ht="12.6" x14ac:dyDescent="0.25">
      <c r="A1195" s="57"/>
      <c r="B1195" s="59"/>
      <c r="C1195" s="59"/>
      <c r="D1195" s="58"/>
      <c r="E1195" s="58"/>
      <c r="F1195" s="59"/>
      <c r="G1195" s="59"/>
      <c r="H1195" s="58"/>
      <c r="I1195" s="58"/>
      <c r="J1195" s="59"/>
      <c r="K1195" s="58"/>
    </row>
    <row r="1196" spans="1:11" ht="12.6" x14ac:dyDescent="0.25">
      <c r="A1196" s="57"/>
      <c r="B1196" s="59"/>
      <c r="C1196" s="59"/>
      <c r="D1196" s="58"/>
      <c r="E1196" s="58"/>
      <c r="F1196" s="59"/>
      <c r="G1196" s="59"/>
      <c r="H1196" s="58"/>
      <c r="I1196" s="58"/>
      <c r="J1196" s="59"/>
      <c r="K1196" s="58"/>
    </row>
    <row r="1197" spans="1:11" ht="12.6" x14ac:dyDescent="0.25">
      <c r="A1197" s="57"/>
      <c r="B1197" s="59"/>
      <c r="C1197" s="59"/>
      <c r="D1197" s="58"/>
      <c r="E1197" s="58"/>
      <c r="F1197" s="59"/>
      <c r="G1197" s="59"/>
      <c r="H1197" s="58"/>
      <c r="I1197" s="58"/>
      <c r="J1197" s="59"/>
      <c r="K1197" s="58"/>
    </row>
    <row r="1198" spans="1:11" ht="12.6" x14ac:dyDescent="0.25">
      <c r="A1198" s="57"/>
      <c r="B1198" s="59"/>
      <c r="C1198" s="59"/>
      <c r="D1198" s="58"/>
      <c r="E1198" s="58"/>
      <c r="F1198" s="59"/>
      <c r="G1198" s="59"/>
      <c r="H1198" s="58"/>
      <c r="I1198" s="58"/>
      <c r="J1198" s="59"/>
      <c r="K1198" s="58"/>
    </row>
    <row r="1199" spans="1:11" ht="12.6" x14ac:dyDescent="0.25">
      <c r="A1199" s="57"/>
      <c r="B1199" s="59"/>
      <c r="C1199" s="59"/>
      <c r="D1199" s="58"/>
      <c r="E1199" s="58"/>
      <c r="F1199" s="59"/>
      <c r="G1199" s="59"/>
      <c r="H1199" s="58"/>
      <c r="I1199" s="58"/>
      <c r="J1199" s="59"/>
      <c r="K1199" s="58"/>
    </row>
    <row r="1200" spans="1:11" ht="12.6" x14ac:dyDescent="0.25">
      <c r="A1200" s="57"/>
      <c r="B1200" s="59"/>
      <c r="C1200" s="59"/>
      <c r="D1200" s="58"/>
      <c r="E1200" s="58"/>
      <c r="F1200" s="59"/>
      <c r="G1200" s="59"/>
      <c r="H1200" s="58"/>
      <c r="I1200" s="58"/>
      <c r="J1200" s="59"/>
      <c r="K1200" s="58"/>
    </row>
    <row r="1201" spans="1:11" ht="12.6" x14ac:dyDescent="0.25">
      <c r="A1201" s="57"/>
      <c r="B1201" s="59"/>
      <c r="C1201" s="59"/>
      <c r="D1201" s="58"/>
      <c r="E1201" s="58"/>
      <c r="F1201" s="59"/>
      <c r="G1201" s="59"/>
      <c r="H1201" s="58"/>
      <c r="I1201" s="58"/>
      <c r="J1201" s="59"/>
      <c r="K1201" s="58"/>
    </row>
    <row r="1202" spans="1:11" ht="12.6" x14ac:dyDescent="0.25">
      <c r="A1202" s="57"/>
      <c r="B1202" s="59"/>
      <c r="C1202" s="59"/>
      <c r="D1202" s="58"/>
      <c r="E1202" s="58"/>
      <c r="F1202" s="59"/>
      <c r="G1202" s="59"/>
      <c r="H1202" s="58"/>
      <c r="I1202" s="58"/>
      <c r="J1202" s="59"/>
      <c r="K1202" s="58"/>
    </row>
    <row r="1203" spans="1:11" ht="12.6" x14ac:dyDescent="0.25">
      <c r="A1203" s="57"/>
      <c r="B1203" s="59"/>
      <c r="C1203" s="59"/>
      <c r="D1203" s="58"/>
      <c r="E1203" s="58"/>
      <c r="F1203" s="59"/>
      <c r="G1203" s="59"/>
      <c r="H1203" s="58"/>
      <c r="I1203" s="58"/>
      <c r="J1203" s="59"/>
      <c r="K1203" s="58"/>
    </row>
    <row r="1204" spans="1:11" ht="12.6" x14ac:dyDescent="0.25">
      <c r="A1204" s="57"/>
      <c r="B1204" s="59"/>
      <c r="C1204" s="59"/>
      <c r="D1204" s="58"/>
      <c r="E1204" s="58"/>
      <c r="F1204" s="59"/>
      <c r="G1204" s="59"/>
      <c r="H1204" s="58"/>
      <c r="I1204" s="58"/>
      <c r="J1204" s="59"/>
      <c r="K1204" s="58"/>
    </row>
    <row r="1205" spans="1:11" ht="12.6" x14ac:dyDescent="0.25">
      <c r="A1205" s="57"/>
      <c r="B1205" s="59"/>
      <c r="C1205" s="59"/>
      <c r="D1205" s="58"/>
      <c r="E1205" s="58"/>
      <c r="F1205" s="59"/>
      <c r="G1205" s="59"/>
      <c r="H1205" s="58"/>
      <c r="I1205" s="58"/>
      <c r="J1205" s="59"/>
      <c r="K1205" s="58"/>
    </row>
    <row r="1206" spans="1:11" ht="12.6" x14ac:dyDescent="0.25">
      <c r="A1206" s="57"/>
      <c r="B1206" s="59"/>
      <c r="C1206" s="59"/>
      <c r="D1206" s="58"/>
      <c r="E1206" s="58"/>
      <c r="F1206" s="59"/>
      <c r="G1206" s="59"/>
      <c r="H1206" s="58"/>
      <c r="I1206" s="58"/>
      <c r="J1206" s="59"/>
      <c r="K1206" s="58"/>
    </row>
    <row r="1207" spans="1:11" ht="12.6" x14ac:dyDescent="0.25">
      <c r="A1207" s="57"/>
      <c r="B1207" s="59"/>
      <c r="C1207" s="59"/>
      <c r="D1207" s="58"/>
      <c r="E1207" s="58"/>
      <c r="F1207" s="59"/>
      <c r="G1207" s="59"/>
      <c r="H1207" s="58"/>
      <c r="I1207" s="58"/>
      <c r="J1207" s="59"/>
      <c r="K1207" s="58"/>
    </row>
    <row r="1208" spans="1:11" ht="12.6" x14ac:dyDescent="0.25">
      <c r="A1208" s="57"/>
      <c r="B1208" s="59"/>
      <c r="C1208" s="59"/>
      <c r="D1208" s="58"/>
      <c r="E1208" s="58"/>
      <c r="F1208" s="59"/>
      <c r="G1208" s="59"/>
      <c r="H1208" s="58"/>
      <c r="I1208" s="58"/>
      <c r="J1208" s="59"/>
      <c r="K1208" s="58"/>
    </row>
    <row r="1209" spans="1:11" ht="12.6" x14ac:dyDescent="0.25">
      <c r="A1209" s="57"/>
      <c r="B1209" s="59"/>
      <c r="C1209" s="59"/>
      <c r="D1209" s="58"/>
      <c r="E1209" s="58"/>
      <c r="F1209" s="59"/>
      <c r="G1209" s="59"/>
      <c r="H1209" s="58"/>
      <c r="I1209" s="58"/>
      <c r="J1209" s="59"/>
      <c r="K1209" s="58"/>
    </row>
    <row r="1210" spans="1:11" ht="12.6" x14ac:dyDescent="0.25">
      <c r="A1210" s="57"/>
      <c r="B1210" s="59"/>
      <c r="C1210" s="59"/>
      <c r="D1210" s="58"/>
      <c r="E1210" s="58"/>
      <c r="F1210" s="59"/>
      <c r="G1210" s="59"/>
      <c r="H1210" s="58"/>
      <c r="I1210" s="58"/>
      <c r="J1210" s="59"/>
      <c r="K1210" s="58"/>
    </row>
    <row r="1211" spans="1:11" ht="12.6" x14ac:dyDescent="0.25">
      <c r="A1211" s="57"/>
      <c r="B1211" s="59"/>
      <c r="C1211" s="59"/>
      <c r="D1211" s="58"/>
      <c r="E1211" s="58"/>
      <c r="F1211" s="59"/>
      <c r="G1211" s="59"/>
      <c r="H1211" s="58"/>
      <c r="I1211" s="58"/>
      <c r="J1211" s="59"/>
      <c r="K1211" s="58"/>
    </row>
    <row r="1212" spans="1:11" ht="12.6" x14ac:dyDescent="0.25">
      <c r="A1212" s="57"/>
      <c r="B1212" s="59"/>
      <c r="C1212" s="59"/>
      <c r="D1212" s="58"/>
      <c r="E1212" s="58"/>
      <c r="F1212" s="59"/>
      <c r="G1212" s="59"/>
      <c r="H1212" s="58"/>
      <c r="I1212" s="58"/>
      <c r="J1212" s="59"/>
      <c r="K1212" s="58"/>
    </row>
    <row r="1213" spans="1:11" ht="12.6" x14ac:dyDescent="0.25">
      <c r="A1213" s="57"/>
      <c r="B1213" s="59"/>
      <c r="C1213" s="59"/>
      <c r="D1213" s="58"/>
      <c r="E1213" s="58"/>
      <c r="F1213" s="59"/>
      <c r="G1213" s="59"/>
      <c r="H1213" s="58"/>
      <c r="I1213" s="58"/>
      <c r="J1213" s="59"/>
      <c r="K1213" s="58"/>
    </row>
    <row r="1214" spans="1:11" ht="12.6" x14ac:dyDescent="0.25">
      <c r="A1214" s="57"/>
      <c r="B1214" s="59"/>
      <c r="C1214" s="59"/>
      <c r="D1214" s="58"/>
      <c r="E1214" s="58"/>
      <c r="F1214" s="59"/>
      <c r="G1214" s="59"/>
      <c r="H1214" s="58"/>
      <c r="I1214" s="58"/>
      <c r="J1214" s="59"/>
      <c r="K1214" s="58"/>
    </row>
    <row r="1215" spans="1:11" ht="12.6" x14ac:dyDescent="0.25">
      <c r="A1215" s="57"/>
      <c r="B1215" s="59"/>
      <c r="C1215" s="59"/>
      <c r="D1215" s="58"/>
      <c r="E1215" s="58"/>
      <c r="F1215" s="59"/>
      <c r="G1215" s="59"/>
      <c r="H1215" s="58"/>
      <c r="I1215" s="58"/>
      <c r="J1215" s="59"/>
      <c r="K1215" s="58"/>
    </row>
    <row r="1216" spans="1:11" ht="12.6" x14ac:dyDescent="0.25">
      <c r="A1216" s="57"/>
      <c r="B1216" s="59"/>
      <c r="C1216" s="59"/>
      <c r="D1216" s="58"/>
      <c r="E1216" s="58"/>
      <c r="F1216" s="59"/>
      <c r="G1216" s="59"/>
      <c r="H1216" s="58"/>
      <c r="I1216" s="58"/>
      <c r="J1216" s="59"/>
      <c r="K1216" s="58"/>
    </row>
    <row r="1217" spans="1:11" ht="12.6" x14ac:dyDescent="0.25">
      <c r="A1217" s="57"/>
      <c r="B1217" s="59"/>
      <c r="C1217" s="59"/>
      <c r="D1217" s="58"/>
      <c r="E1217" s="58"/>
      <c r="F1217" s="59"/>
      <c r="G1217" s="59"/>
      <c r="H1217" s="58"/>
      <c r="I1217" s="58"/>
      <c r="J1217" s="59"/>
      <c r="K1217" s="58"/>
    </row>
    <row r="1218" spans="1:11" ht="12.6" x14ac:dyDescent="0.25">
      <c r="A1218" s="57"/>
      <c r="B1218" s="59"/>
      <c r="C1218" s="59"/>
      <c r="D1218" s="58"/>
      <c r="E1218" s="58"/>
      <c r="F1218" s="59"/>
      <c r="G1218" s="59"/>
      <c r="H1218" s="58"/>
      <c r="I1218" s="58"/>
      <c r="J1218" s="59"/>
      <c r="K1218" s="58"/>
    </row>
    <row r="1219" spans="1:11" ht="12.6" x14ac:dyDescent="0.25">
      <c r="A1219" s="57"/>
      <c r="B1219" s="59"/>
      <c r="C1219" s="59"/>
      <c r="D1219" s="58"/>
      <c r="E1219" s="58"/>
      <c r="F1219" s="59"/>
      <c r="G1219" s="59"/>
      <c r="H1219" s="58"/>
      <c r="I1219" s="58"/>
      <c r="J1219" s="59"/>
      <c r="K1219" s="58"/>
    </row>
    <row r="1220" spans="1:11" ht="12.6" x14ac:dyDescent="0.25">
      <c r="A1220" s="57"/>
      <c r="B1220" s="59"/>
      <c r="C1220" s="59"/>
      <c r="D1220" s="58"/>
      <c r="E1220" s="58"/>
      <c r="F1220" s="59"/>
      <c r="G1220" s="59"/>
      <c r="H1220" s="58"/>
      <c r="I1220" s="58"/>
      <c r="J1220" s="59"/>
      <c r="K1220" s="58"/>
    </row>
    <row r="1221" spans="1:11" ht="12.6" x14ac:dyDescent="0.25">
      <c r="A1221" s="57"/>
      <c r="B1221" s="59"/>
      <c r="C1221" s="59"/>
      <c r="D1221" s="58"/>
      <c r="E1221" s="58"/>
      <c r="F1221" s="59"/>
      <c r="G1221" s="59"/>
      <c r="H1221" s="58"/>
      <c r="I1221" s="58"/>
      <c r="J1221" s="59"/>
      <c r="K1221" s="58"/>
    </row>
    <row r="1222" spans="1:11" ht="12.6" x14ac:dyDescent="0.25">
      <c r="A1222" s="57"/>
      <c r="B1222" s="59"/>
      <c r="C1222" s="59"/>
      <c r="D1222" s="58"/>
      <c r="E1222" s="58"/>
      <c r="F1222" s="59"/>
      <c r="G1222" s="59"/>
      <c r="H1222" s="58"/>
      <c r="I1222" s="58"/>
      <c r="J1222" s="59"/>
      <c r="K1222" s="58"/>
    </row>
    <row r="1223" spans="1:11" ht="12.6" x14ac:dyDescent="0.25">
      <c r="A1223" s="57"/>
      <c r="B1223" s="59"/>
      <c r="C1223" s="59"/>
      <c r="D1223" s="58"/>
      <c r="E1223" s="58"/>
      <c r="F1223" s="59"/>
      <c r="G1223" s="59"/>
      <c r="H1223" s="58"/>
      <c r="I1223" s="58"/>
      <c r="J1223" s="59"/>
      <c r="K1223" s="58"/>
    </row>
    <row r="1224" spans="1:11" ht="12.6" x14ac:dyDescent="0.25">
      <c r="A1224" s="57"/>
      <c r="B1224" s="59"/>
      <c r="C1224" s="59"/>
      <c r="D1224" s="58"/>
      <c r="E1224" s="58"/>
      <c r="F1224" s="59"/>
      <c r="G1224" s="59"/>
      <c r="H1224" s="58"/>
      <c r="I1224" s="58"/>
      <c r="J1224" s="59"/>
      <c r="K1224" s="58"/>
    </row>
    <row r="1225" spans="1:11" ht="12.6" x14ac:dyDescent="0.25">
      <c r="A1225" s="57"/>
      <c r="B1225" s="59"/>
      <c r="C1225" s="59"/>
      <c r="D1225" s="58"/>
      <c r="E1225" s="58"/>
      <c r="F1225" s="59"/>
      <c r="G1225" s="59"/>
      <c r="H1225" s="58"/>
      <c r="I1225" s="58"/>
      <c r="J1225" s="59"/>
      <c r="K1225" s="58"/>
    </row>
    <row r="1226" spans="1:11" ht="12.6" x14ac:dyDescent="0.25">
      <c r="A1226" s="57"/>
      <c r="B1226" s="59"/>
      <c r="C1226" s="59"/>
      <c r="D1226" s="58"/>
      <c r="E1226" s="58"/>
      <c r="F1226" s="59"/>
      <c r="G1226" s="59"/>
      <c r="H1226" s="58"/>
      <c r="I1226" s="58"/>
      <c r="J1226" s="59"/>
      <c r="K1226" s="58"/>
    </row>
    <row r="1227" spans="1:11" ht="12.6" x14ac:dyDescent="0.25">
      <c r="A1227" s="57"/>
      <c r="B1227" s="59"/>
      <c r="C1227" s="59"/>
      <c r="D1227" s="58"/>
      <c r="E1227" s="58"/>
      <c r="F1227" s="59"/>
      <c r="G1227" s="59"/>
      <c r="H1227" s="58"/>
      <c r="I1227" s="58"/>
      <c r="J1227" s="59"/>
      <c r="K1227" s="58"/>
    </row>
    <row r="1228" spans="1:11" ht="12.6" x14ac:dyDescent="0.25">
      <c r="A1228" s="57"/>
      <c r="B1228" s="59"/>
      <c r="C1228" s="59"/>
      <c r="D1228" s="58"/>
      <c r="E1228" s="58"/>
      <c r="F1228" s="59"/>
      <c r="G1228" s="59"/>
      <c r="H1228" s="58"/>
      <c r="I1228" s="58"/>
      <c r="J1228" s="59"/>
      <c r="K1228" s="58"/>
    </row>
    <row r="1229" spans="1:11" ht="12.6" x14ac:dyDescent="0.25">
      <c r="A1229" s="57"/>
      <c r="B1229" s="59"/>
      <c r="C1229" s="59"/>
      <c r="D1229" s="58"/>
      <c r="E1229" s="58"/>
      <c r="F1229" s="59"/>
      <c r="G1229" s="59"/>
      <c r="H1229" s="58"/>
      <c r="I1229" s="58"/>
      <c r="J1229" s="59"/>
      <c r="K1229" s="58"/>
    </row>
    <row r="1230" spans="1:11" ht="12.6" x14ac:dyDescent="0.25">
      <c r="A1230" s="57"/>
      <c r="B1230" s="59"/>
      <c r="C1230" s="59"/>
      <c r="D1230" s="58"/>
      <c r="E1230" s="58"/>
      <c r="F1230" s="59"/>
      <c r="G1230" s="59"/>
      <c r="H1230" s="58"/>
      <c r="I1230" s="58"/>
      <c r="J1230" s="59"/>
      <c r="K1230" s="58"/>
    </row>
    <row r="1231" spans="1:11" ht="12.6" x14ac:dyDescent="0.25">
      <c r="A1231" s="57"/>
      <c r="B1231" s="59"/>
      <c r="C1231" s="59"/>
      <c r="D1231" s="58"/>
      <c r="E1231" s="58"/>
      <c r="F1231" s="59"/>
      <c r="G1231" s="59"/>
      <c r="H1231" s="58"/>
      <c r="I1231" s="58"/>
      <c r="J1231" s="59"/>
      <c r="K1231" s="58"/>
    </row>
    <row r="1232" spans="1:11" ht="12.6" x14ac:dyDescent="0.25">
      <c r="A1232" s="57"/>
      <c r="B1232" s="59"/>
      <c r="C1232" s="59"/>
      <c r="D1232" s="58"/>
      <c r="E1232" s="58"/>
      <c r="F1232" s="59"/>
      <c r="G1232" s="59"/>
      <c r="H1232" s="58"/>
      <c r="I1232" s="58"/>
      <c r="J1232" s="59"/>
      <c r="K1232" s="58"/>
    </row>
    <row r="1233" spans="1:11" ht="12.6" x14ac:dyDescent="0.25">
      <c r="A1233" s="57"/>
      <c r="B1233" s="59"/>
      <c r="C1233" s="59"/>
      <c r="D1233" s="58"/>
      <c r="E1233" s="58"/>
      <c r="F1233" s="59"/>
      <c r="G1233" s="59"/>
      <c r="H1233" s="58"/>
      <c r="I1233" s="58"/>
      <c r="J1233" s="59"/>
      <c r="K1233" s="58"/>
    </row>
    <row r="1234" spans="1:11" ht="12.6" x14ac:dyDescent="0.25">
      <c r="A1234" s="57"/>
      <c r="B1234" s="59"/>
      <c r="C1234" s="59"/>
      <c r="D1234" s="58"/>
      <c r="E1234" s="58"/>
      <c r="F1234" s="59"/>
      <c r="G1234" s="59"/>
      <c r="H1234" s="58"/>
      <c r="I1234" s="58"/>
      <c r="J1234" s="59"/>
      <c r="K1234" s="58"/>
    </row>
    <row r="1235" spans="1:11" ht="12.6" x14ac:dyDescent="0.25">
      <c r="A1235" s="57"/>
      <c r="B1235" s="59"/>
      <c r="C1235" s="59"/>
      <c r="D1235" s="58"/>
      <c r="E1235" s="58"/>
      <c r="F1235" s="59"/>
      <c r="G1235" s="59"/>
      <c r="H1235" s="58"/>
      <c r="I1235" s="58"/>
      <c r="J1235" s="59"/>
      <c r="K1235" s="58"/>
    </row>
    <row r="1236" spans="1:11" ht="12.6" x14ac:dyDescent="0.25">
      <c r="A1236" s="57"/>
      <c r="B1236" s="59"/>
      <c r="C1236" s="59"/>
      <c r="D1236" s="58"/>
      <c r="E1236" s="58"/>
      <c r="F1236" s="59"/>
      <c r="G1236" s="59"/>
      <c r="H1236" s="58"/>
      <c r="I1236" s="58"/>
      <c r="J1236" s="59"/>
      <c r="K1236" s="58"/>
    </row>
    <row r="1237" spans="1:11" ht="12.6" x14ac:dyDescent="0.25">
      <c r="A1237" s="57"/>
      <c r="B1237" s="59"/>
      <c r="C1237" s="59"/>
      <c r="D1237" s="58"/>
      <c r="E1237" s="58"/>
      <c r="F1237" s="59"/>
      <c r="G1237" s="59"/>
      <c r="H1237" s="58"/>
      <c r="I1237" s="58"/>
      <c r="J1237" s="59"/>
      <c r="K1237" s="58"/>
    </row>
    <row r="1238" spans="1:11" ht="12.6" x14ac:dyDescent="0.25">
      <c r="A1238" s="57"/>
      <c r="B1238" s="59"/>
      <c r="C1238" s="59"/>
      <c r="D1238" s="58"/>
      <c r="E1238" s="58"/>
      <c r="F1238" s="59"/>
      <c r="G1238" s="59"/>
      <c r="H1238" s="58"/>
      <c r="I1238" s="58"/>
      <c r="J1238" s="59"/>
      <c r="K1238" s="58"/>
    </row>
    <row r="1239" spans="1:11" ht="12.6" x14ac:dyDescent="0.25">
      <c r="A1239" s="57"/>
      <c r="B1239" s="59"/>
      <c r="C1239" s="59"/>
      <c r="D1239" s="58"/>
      <c r="E1239" s="58"/>
      <c r="F1239" s="59"/>
      <c r="G1239" s="59"/>
      <c r="H1239" s="58"/>
      <c r="I1239" s="58"/>
      <c r="J1239" s="59"/>
      <c r="K1239" s="58"/>
    </row>
    <row r="1240" spans="1:11" ht="12.6" x14ac:dyDescent="0.25">
      <c r="A1240" s="57"/>
      <c r="B1240" s="59"/>
      <c r="C1240" s="59"/>
      <c r="D1240" s="58"/>
      <c r="E1240" s="58"/>
      <c r="F1240" s="59"/>
      <c r="G1240" s="59"/>
      <c r="H1240" s="58"/>
      <c r="I1240" s="58"/>
      <c r="J1240" s="59"/>
      <c r="K1240" s="58"/>
    </row>
    <row r="1241" spans="1:11" ht="12.6" x14ac:dyDescent="0.25">
      <c r="A1241" s="57"/>
      <c r="B1241" s="59"/>
      <c r="C1241" s="59"/>
      <c r="D1241" s="58"/>
      <c r="E1241" s="58"/>
      <c r="F1241" s="59"/>
      <c r="G1241" s="59"/>
      <c r="H1241" s="58"/>
      <c r="I1241" s="58"/>
      <c r="J1241" s="59"/>
      <c r="K1241" s="58"/>
    </row>
    <row r="1242" spans="1:11" ht="12.6" x14ac:dyDescent="0.25">
      <c r="A1242" s="57"/>
      <c r="B1242" s="59"/>
      <c r="C1242" s="59"/>
      <c r="D1242" s="58"/>
      <c r="E1242" s="58"/>
      <c r="F1242" s="59"/>
      <c r="G1242" s="59"/>
      <c r="H1242" s="58"/>
      <c r="I1242" s="58"/>
      <c r="J1242" s="59"/>
      <c r="K1242" s="58"/>
    </row>
    <row r="1243" spans="1:11" ht="12.6" x14ac:dyDescent="0.25">
      <c r="A1243" s="57"/>
      <c r="B1243" s="59"/>
      <c r="C1243" s="59"/>
      <c r="D1243" s="58"/>
      <c r="E1243" s="58"/>
      <c r="F1243" s="59"/>
      <c r="G1243" s="59"/>
      <c r="H1243" s="58"/>
      <c r="I1243" s="58"/>
      <c r="J1243" s="59"/>
      <c r="K1243" s="58"/>
    </row>
    <row r="1244" spans="1:11" ht="12.6" x14ac:dyDescent="0.25">
      <c r="A1244" s="57"/>
      <c r="B1244" s="59"/>
      <c r="C1244" s="59"/>
      <c r="D1244" s="58"/>
      <c r="E1244" s="58"/>
      <c r="F1244" s="59"/>
      <c r="G1244" s="59"/>
      <c r="H1244" s="58"/>
      <c r="I1244" s="58"/>
      <c r="J1244" s="59"/>
      <c r="K1244" s="58"/>
    </row>
    <row r="1245" spans="1:11" ht="12.6" x14ac:dyDescent="0.25">
      <c r="A1245" s="57"/>
      <c r="B1245" s="59"/>
      <c r="C1245" s="59"/>
      <c r="D1245" s="58"/>
      <c r="E1245" s="58"/>
      <c r="F1245" s="59"/>
      <c r="G1245" s="59"/>
      <c r="H1245" s="58"/>
      <c r="I1245" s="58"/>
      <c r="J1245" s="59"/>
      <c r="K1245" s="58"/>
    </row>
    <row r="1246" spans="1:11" ht="12.6" x14ac:dyDescent="0.25">
      <c r="A1246" s="57"/>
      <c r="B1246" s="59"/>
      <c r="C1246" s="59"/>
      <c r="D1246" s="58"/>
      <c r="E1246" s="58"/>
      <c r="F1246" s="59"/>
      <c r="G1246" s="59"/>
      <c r="H1246" s="58"/>
      <c r="I1246" s="58"/>
      <c r="J1246" s="59"/>
      <c r="K1246" s="58"/>
    </row>
    <row r="1247" spans="1:11" ht="12.6" x14ac:dyDescent="0.25">
      <c r="A1247" s="57"/>
      <c r="B1247" s="59"/>
      <c r="C1247" s="59"/>
      <c r="D1247" s="58"/>
      <c r="E1247" s="58"/>
      <c r="F1247" s="59"/>
      <c r="G1247" s="59"/>
      <c r="H1247" s="58"/>
      <c r="I1247" s="58"/>
      <c r="J1247" s="59"/>
      <c r="K1247" s="58"/>
    </row>
    <row r="1248" spans="1:11" ht="12.6" x14ac:dyDescent="0.25">
      <c r="A1248" s="57"/>
      <c r="B1248" s="59"/>
      <c r="C1248" s="59"/>
      <c r="D1248" s="58"/>
      <c r="E1248" s="58"/>
      <c r="F1248" s="59"/>
      <c r="G1248" s="59"/>
      <c r="H1248" s="58"/>
      <c r="I1248" s="58"/>
      <c r="J1248" s="59"/>
      <c r="K1248" s="58"/>
    </row>
    <row r="1249" spans="1:11" ht="12.6" x14ac:dyDescent="0.25">
      <c r="A1249" s="57"/>
      <c r="B1249" s="59"/>
      <c r="C1249" s="59"/>
      <c r="D1249" s="58"/>
      <c r="E1249" s="58"/>
      <c r="F1249" s="59"/>
      <c r="G1249" s="59"/>
      <c r="H1249" s="58"/>
      <c r="I1249" s="58"/>
      <c r="J1249" s="59"/>
      <c r="K1249" s="58"/>
    </row>
    <row r="1250" spans="1:11" ht="12.6" x14ac:dyDescent="0.25">
      <c r="A1250" s="57"/>
      <c r="B1250" s="59"/>
      <c r="C1250" s="59"/>
      <c r="D1250" s="58"/>
      <c r="E1250" s="58"/>
      <c r="F1250" s="59"/>
      <c r="G1250" s="59"/>
      <c r="H1250" s="58"/>
      <c r="I1250" s="58"/>
      <c r="J1250" s="59"/>
      <c r="K1250" s="58"/>
    </row>
    <row r="1251" spans="1:11" ht="12.6" x14ac:dyDescent="0.25">
      <c r="A1251" s="57"/>
      <c r="B1251" s="59"/>
      <c r="C1251" s="59"/>
      <c r="D1251" s="58"/>
      <c r="E1251" s="58"/>
      <c r="F1251" s="59"/>
      <c r="G1251" s="59"/>
      <c r="H1251" s="58"/>
      <c r="I1251" s="58"/>
      <c r="J1251" s="59"/>
      <c r="K1251" s="58"/>
    </row>
    <row r="1252" spans="1:11" ht="12.6" x14ac:dyDescent="0.25">
      <c r="A1252" s="57"/>
      <c r="B1252" s="59"/>
      <c r="C1252" s="59"/>
      <c r="D1252" s="58"/>
      <c r="E1252" s="58"/>
      <c r="F1252" s="59"/>
      <c r="G1252" s="59"/>
      <c r="H1252" s="58"/>
      <c r="I1252" s="58"/>
      <c r="J1252" s="59"/>
      <c r="K1252" s="58"/>
    </row>
    <row r="1253" spans="1:11" ht="12.6" x14ac:dyDescent="0.25">
      <c r="A1253" s="57"/>
      <c r="B1253" s="59"/>
      <c r="C1253" s="59"/>
      <c r="D1253" s="58"/>
      <c r="E1253" s="58"/>
      <c r="F1253" s="59"/>
      <c r="G1253" s="59"/>
      <c r="H1253" s="58"/>
      <c r="I1253" s="58"/>
      <c r="J1253" s="59"/>
      <c r="K1253" s="58"/>
    </row>
    <row r="1254" spans="1:11" ht="12.6" x14ac:dyDescent="0.25">
      <c r="A1254" s="57"/>
      <c r="B1254" s="59"/>
      <c r="C1254" s="59"/>
      <c r="D1254" s="58"/>
      <c r="E1254" s="58"/>
      <c r="F1254" s="59"/>
      <c r="G1254" s="59"/>
      <c r="H1254" s="58"/>
      <c r="I1254" s="58"/>
      <c r="J1254" s="59"/>
      <c r="K1254" s="58"/>
    </row>
    <row r="1255" spans="1:11" ht="12.6" x14ac:dyDescent="0.25">
      <c r="A1255" s="57"/>
      <c r="B1255" s="59"/>
      <c r="C1255" s="59"/>
      <c r="D1255" s="58"/>
      <c r="E1255" s="58"/>
      <c r="F1255" s="59"/>
      <c r="G1255" s="59"/>
      <c r="H1255" s="58"/>
      <c r="I1255" s="58"/>
      <c r="J1255" s="59"/>
      <c r="K1255" s="58"/>
    </row>
    <row r="1256" spans="1:11" ht="12.6" x14ac:dyDescent="0.25">
      <c r="A1256" s="57"/>
      <c r="B1256" s="59"/>
      <c r="C1256" s="59"/>
      <c r="D1256" s="58"/>
      <c r="E1256" s="58"/>
      <c r="F1256" s="59"/>
      <c r="G1256" s="59"/>
      <c r="H1256" s="58"/>
      <c r="I1256" s="58"/>
      <c r="J1256" s="59"/>
      <c r="K1256" s="58"/>
    </row>
    <row r="1257" spans="1:11" ht="12.6" x14ac:dyDescent="0.25">
      <c r="A1257" s="57"/>
      <c r="B1257" s="59"/>
      <c r="C1257" s="59"/>
      <c r="D1257" s="58"/>
      <c r="E1257" s="58"/>
      <c r="F1257" s="59"/>
      <c r="G1257" s="59"/>
      <c r="H1257" s="58"/>
      <c r="I1257" s="58"/>
      <c r="J1257" s="59"/>
      <c r="K1257" s="58"/>
    </row>
    <row r="1258" spans="1:11" ht="12.6" x14ac:dyDescent="0.25">
      <c r="A1258" s="57"/>
      <c r="B1258" s="59"/>
      <c r="C1258" s="59"/>
      <c r="D1258" s="58"/>
      <c r="E1258" s="58"/>
      <c r="F1258" s="59"/>
      <c r="G1258" s="59"/>
      <c r="H1258" s="58"/>
      <c r="I1258" s="58"/>
      <c r="J1258" s="59"/>
      <c r="K1258" s="58"/>
    </row>
    <row r="1259" spans="1:11" ht="12.6" x14ac:dyDescent="0.25">
      <c r="A1259" s="57"/>
      <c r="B1259" s="59"/>
      <c r="C1259" s="59"/>
      <c r="D1259" s="58"/>
      <c r="E1259" s="58"/>
      <c r="F1259" s="59"/>
      <c r="G1259" s="59"/>
      <c r="H1259" s="58"/>
      <c r="I1259" s="58"/>
      <c r="J1259" s="59"/>
      <c r="K1259" s="58"/>
    </row>
    <row r="1260" spans="1:11" ht="12.6" x14ac:dyDescent="0.25">
      <c r="A1260" s="57"/>
      <c r="B1260" s="59"/>
      <c r="C1260" s="59"/>
      <c r="D1260" s="58"/>
      <c r="E1260" s="58"/>
      <c r="F1260" s="59"/>
      <c r="G1260" s="59"/>
      <c r="H1260" s="58"/>
      <c r="I1260" s="58"/>
      <c r="J1260" s="59"/>
      <c r="K1260" s="58"/>
    </row>
    <row r="1261" spans="1:11" ht="12.6" x14ac:dyDescent="0.25">
      <c r="A1261" s="57"/>
      <c r="B1261" s="59"/>
      <c r="C1261" s="59"/>
      <c r="D1261" s="58"/>
      <c r="E1261" s="58"/>
      <c r="F1261" s="59"/>
      <c r="G1261" s="59"/>
      <c r="H1261" s="58"/>
      <c r="I1261" s="58"/>
      <c r="J1261" s="59"/>
      <c r="K1261" s="58"/>
    </row>
    <row r="1262" spans="1:11" ht="12.6" x14ac:dyDescent="0.25">
      <c r="A1262" s="57"/>
      <c r="B1262" s="59"/>
      <c r="C1262" s="59"/>
      <c r="D1262" s="58"/>
      <c r="E1262" s="58"/>
      <c r="F1262" s="59"/>
      <c r="G1262" s="59"/>
      <c r="H1262" s="58"/>
      <c r="I1262" s="58"/>
      <c r="J1262" s="59"/>
      <c r="K1262" s="58"/>
    </row>
    <row r="1263" spans="1:11" ht="12.6" x14ac:dyDescent="0.25">
      <c r="A1263" s="57"/>
      <c r="B1263" s="59"/>
      <c r="C1263" s="59"/>
      <c r="D1263" s="58"/>
      <c r="E1263" s="58"/>
      <c r="F1263" s="59"/>
      <c r="G1263" s="59"/>
      <c r="H1263" s="58"/>
      <c r="I1263" s="58"/>
      <c r="J1263" s="59"/>
      <c r="K1263" s="58"/>
    </row>
    <row r="1264" spans="1:11" ht="12.6" x14ac:dyDescent="0.25">
      <c r="A1264" s="57"/>
      <c r="B1264" s="59"/>
      <c r="C1264" s="59"/>
      <c r="D1264" s="58"/>
      <c r="E1264" s="58"/>
      <c r="F1264" s="59"/>
      <c r="G1264" s="59"/>
      <c r="H1264" s="58"/>
      <c r="I1264" s="58"/>
      <c r="J1264" s="59"/>
      <c r="K1264" s="58"/>
    </row>
    <row r="1265" spans="1:11" ht="12.6" x14ac:dyDescent="0.25">
      <c r="A1265" s="57"/>
      <c r="B1265" s="59"/>
      <c r="C1265" s="59"/>
      <c r="D1265" s="58"/>
      <c r="E1265" s="58"/>
      <c r="F1265" s="59"/>
      <c r="G1265" s="59"/>
      <c r="H1265" s="58"/>
      <c r="I1265" s="58"/>
      <c r="J1265" s="59"/>
      <c r="K1265" s="58"/>
    </row>
    <row r="1266" spans="1:11" ht="12.6" x14ac:dyDescent="0.25">
      <c r="A1266" s="57"/>
      <c r="B1266" s="59"/>
      <c r="C1266" s="59"/>
      <c r="D1266" s="58"/>
      <c r="E1266" s="58"/>
      <c r="F1266" s="59"/>
      <c r="G1266" s="59"/>
      <c r="H1266" s="58"/>
      <c r="I1266" s="58"/>
      <c r="J1266" s="59"/>
      <c r="K1266" s="58"/>
    </row>
    <row r="1267" spans="1:11" ht="12.6" x14ac:dyDescent="0.25">
      <c r="A1267" s="57"/>
      <c r="B1267" s="59"/>
      <c r="C1267" s="59"/>
      <c r="D1267" s="58"/>
      <c r="E1267" s="58"/>
      <c r="F1267" s="59"/>
      <c r="G1267" s="59"/>
      <c r="H1267" s="58"/>
      <c r="I1267" s="58"/>
      <c r="J1267" s="59"/>
      <c r="K1267" s="58"/>
    </row>
    <row r="1268" spans="1:11" ht="12.6" x14ac:dyDescent="0.25">
      <c r="A1268" s="57"/>
      <c r="B1268" s="59"/>
      <c r="C1268" s="59"/>
      <c r="D1268" s="58"/>
      <c r="E1268" s="58"/>
      <c r="F1268" s="59"/>
      <c r="G1268" s="59"/>
      <c r="H1268" s="58"/>
      <c r="I1268" s="58"/>
      <c r="J1268" s="59"/>
      <c r="K1268" s="58"/>
    </row>
    <row r="1269" spans="1:11" ht="12.6" x14ac:dyDescent="0.25">
      <c r="A1269" s="57"/>
      <c r="B1269" s="59"/>
      <c r="C1269" s="59"/>
      <c r="D1269" s="58"/>
      <c r="E1269" s="58"/>
      <c r="F1269" s="59"/>
      <c r="G1269" s="59"/>
      <c r="H1269" s="58"/>
      <c r="I1269" s="58"/>
      <c r="J1269" s="59"/>
      <c r="K1269" s="58"/>
    </row>
    <row r="1270" spans="1:11" ht="12.6" x14ac:dyDescent="0.25">
      <c r="A1270" s="57"/>
      <c r="B1270" s="59"/>
      <c r="C1270" s="59"/>
      <c r="D1270" s="58"/>
      <c r="E1270" s="58"/>
      <c r="F1270" s="59"/>
      <c r="G1270" s="59"/>
      <c r="H1270" s="58"/>
      <c r="I1270" s="58"/>
      <c r="J1270" s="59"/>
      <c r="K1270" s="58"/>
    </row>
    <row r="1271" spans="1:11" ht="12.6" x14ac:dyDescent="0.25">
      <c r="A1271" s="57"/>
      <c r="B1271" s="59"/>
      <c r="C1271" s="59"/>
      <c r="D1271" s="58"/>
      <c r="E1271" s="58"/>
      <c r="F1271" s="59"/>
      <c r="G1271" s="59"/>
      <c r="H1271" s="58"/>
      <c r="I1271" s="58"/>
      <c r="J1271" s="59"/>
      <c r="K1271" s="58"/>
    </row>
    <row r="1272" spans="1:11" ht="12.6" x14ac:dyDescent="0.25">
      <c r="A1272" s="57"/>
      <c r="B1272" s="59"/>
      <c r="C1272" s="59"/>
      <c r="D1272" s="58"/>
      <c r="E1272" s="58"/>
      <c r="F1272" s="59"/>
      <c r="G1272" s="59"/>
      <c r="H1272" s="58"/>
      <c r="I1272" s="58"/>
      <c r="J1272" s="59"/>
      <c r="K1272" s="58"/>
    </row>
    <row r="1273" spans="1:11" ht="12.6" x14ac:dyDescent="0.25">
      <c r="A1273" s="57"/>
      <c r="B1273" s="59"/>
      <c r="C1273" s="59"/>
      <c r="D1273" s="58"/>
      <c r="E1273" s="58"/>
      <c r="F1273" s="59"/>
      <c r="G1273" s="59"/>
      <c r="H1273" s="58"/>
      <c r="I1273" s="58"/>
      <c r="J1273" s="59"/>
      <c r="K1273" s="58"/>
    </row>
    <row r="1274" spans="1:11" ht="12.6" x14ac:dyDescent="0.25">
      <c r="A1274" s="57"/>
      <c r="B1274" s="59"/>
      <c r="C1274" s="59"/>
      <c r="D1274" s="58"/>
      <c r="E1274" s="58"/>
      <c r="F1274" s="59"/>
      <c r="G1274" s="59"/>
      <c r="H1274" s="58"/>
      <c r="I1274" s="58"/>
      <c r="J1274" s="59"/>
      <c r="K1274" s="58"/>
    </row>
    <row r="1275" spans="1:11" ht="12.6" x14ac:dyDescent="0.25">
      <c r="A1275" s="57"/>
      <c r="B1275" s="59"/>
      <c r="C1275" s="59"/>
      <c r="D1275" s="58"/>
      <c r="E1275" s="58"/>
      <c r="F1275" s="59"/>
      <c r="G1275" s="59"/>
      <c r="H1275" s="58"/>
      <c r="I1275" s="58"/>
      <c r="J1275" s="59"/>
      <c r="K1275" s="58"/>
    </row>
    <row r="1276" spans="1:11" ht="12.6" x14ac:dyDescent="0.25">
      <c r="A1276" s="57"/>
      <c r="B1276" s="59"/>
      <c r="C1276" s="59"/>
      <c r="D1276" s="58"/>
      <c r="E1276" s="58"/>
      <c r="F1276" s="59"/>
      <c r="G1276" s="59"/>
      <c r="H1276" s="58"/>
      <c r="I1276" s="58"/>
      <c r="J1276" s="59"/>
      <c r="K1276" s="58"/>
    </row>
    <row r="1277" spans="1:11" ht="12.6" x14ac:dyDescent="0.25">
      <c r="A1277" s="57"/>
      <c r="B1277" s="59"/>
      <c r="C1277" s="59"/>
      <c r="D1277" s="58"/>
      <c r="E1277" s="58"/>
      <c r="F1277" s="59"/>
      <c r="G1277" s="59"/>
      <c r="H1277" s="58"/>
      <c r="I1277" s="58"/>
      <c r="J1277" s="59"/>
      <c r="K1277" s="58"/>
    </row>
    <row r="1278" spans="1:11" ht="12.6" x14ac:dyDescent="0.25">
      <c r="A1278" s="57"/>
      <c r="B1278" s="59"/>
      <c r="C1278" s="59"/>
      <c r="D1278" s="58"/>
      <c r="E1278" s="58"/>
      <c r="F1278" s="59"/>
      <c r="G1278" s="59"/>
      <c r="H1278" s="58"/>
      <c r="I1278" s="58"/>
      <c r="J1278" s="59"/>
      <c r="K1278" s="58"/>
    </row>
    <row r="1279" spans="1:11" ht="12.6" x14ac:dyDescent="0.25">
      <c r="A1279" s="57"/>
      <c r="B1279" s="59"/>
      <c r="C1279" s="59"/>
      <c r="D1279" s="58"/>
      <c r="E1279" s="58"/>
      <c r="F1279" s="59"/>
      <c r="G1279" s="59"/>
      <c r="H1279" s="58"/>
      <c r="I1279" s="58"/>
      <c r="J1279" s="59"/>
      <c r="K1279" s="58"/>
    </row>
    <row r="1280" spans="1:11" ht="12.6" x14ac:dyDescent="0.25">
      <c r="A1280" s="57"/>
      <c r="B1280" s="59"/>
      <c r="C1280" s="59"/>
      <c r="D1280" s="58"/>
      <c r="E1280" s="58"/>
      <c r="F1280" s="59"/>
      <c r="G1280" s="59"/>
      <c r="H1280" s="58"/>
      <c r="I1280" s="58"/>
      <c r="J1280" s="59"/>
      <c r="K1280" s="58"/>
    </row>
    <row r="1281" spans="1:11" ht="12.6" x14ac:dyDescent="0.25">
      <c r="A1281" s="57"/>
      <c r="B1281" s="59"/>
      <c r="C1281" s="59"/>
      <c r="D1281" s="58"/>
      <c r="E1281" s="58"/>
      <c r="F1281" s="59"/>
      <c r="G1281" s="59"/>
      <c r="H1281" s="58"/>
      <c r="I1281" s="58"/>
      <c r="J1281" s="59"/>
      <c r="K1281" s="58"/>
    </row>
    <row r="1282" spans="1:11" ht="12.6" x14ac:dyDescent="0.25">
      <c r="A1282" s="57"/>
      <c r="B1282" s="59"/>
      <c r="C1282" s="59"/>
      <c r="D1282" s="58"/>
      <c r="E1282" s="58"/>
      <c r="F1282" s="59"/>
      <c r="G1282" s="59"/>
      <c r="H1282" s="58"/>
      <c r="I1282" s="58"/>
      <c r="J1282" s="59"/>
      <c r="K1282" s="58"/>
    </row>
    <row r="1283" spans="1:11" ht="12.6" x14ac:dyDescent="0.25">
      <c r="A1283" s="57"/>
      <c r="B1283" s="59"/>
      <c r="C1283" s="59"/>
      <c r="D1283" s="58"/>
      <c r="E1283" s="58"/>
      <c r="F1283" s="59"/>
      <c r="G1283" s="59"/>
      <c r="H1283" s="58"/>
      <c r="I1283" s="58"/>
      <c r="J1283" s="59"/>
      <c r="K1283" s="58"/>
    </row>
    <row r="1284" spans="1:11" ht="12.6" x14ac:dyDescent="0.25">
      <c r="A1284" s="57"/>
      <c r="B1284" s="59"/>
      <c r="C1284" s="59"/>
      <c r="D1284" s="58"/>
      <c r="E1284" s="58"/>
      <c r="F1284" s="59"/>
      <c r="G1284" s="59"/>
      <c r="H1284" s="58"/>
      <c r="I1284" s="58"/>
      <c r="J1284" s="59"/>
      <c r="K1284" s="58"/>
    </row>
    <row r="1285" spans="1:11" ht="12.6" x14ac:dyDescent="0.25">
      <c r="A1285" s="57"/>
      <c r="B1285" s="59"/>
      <c r="C1285" s="59"/>
      <c r="D1285" s="58"/>
      <c r="E1285" s="58"/>
      <c r="F1285" s="59"/>
      <c r="G1285" s="59"/>
      <c r="H1285" s="58"/>
      <c r="I1285" s="58"/>
      <c r="J1285" s="59"/>
      <c r="K1285" s="58"/>
    </row>
    <row r="1286" spans="1:11" ht="12.6" x14ac:dyDescent="0.25">
      <c r="A1286" s="57"/>
      <c r="B1286" s="59"/>
      <c r="C1286" s="59"/>
      <c r="D1286" s="58"/>
      <c r="E1286" s="58"/>
      <c r="F1286" s="59"/>
      <c r="G1286" s="59"/>
      <c r="H1286" s="58"/>
      <c r="I1286" s="58"/>
      <c r="J1286" s="59"/>
      <c r="K1286" s="58"/>
    </row>
    <row r="1287" spans="1:11" ht="12.6" x14ac:dyDescent="0.25">
      <c r="A1287" s="57"/>
      <c r="B1287" s="59"/>
      <c r="C1287" s="59"/>
      <c r="D1287" s="58"/>
      <c r="E1287" s="58"/>
      <c r="F1287" s="59"/>
      <c r="G1287" s="59"/>
      <c r="H1287" s="58"/>
      <c r="I1287" s="58"/>
      <c r="J1287" s="59"/>
      <c r="K1287" s="58"/>
    </row>
    <row r="1288" spans="1:11" ht="12.6" x14ac:dyDescent="0.25">
      <c r="A1288" s="57"/>
      <c r="B1288" s="59"/>
      <c r="C1288" s="59"/>
      <c r="D1288" s="58"/>
      <c r="E1288" s="58"/>
      <c r="F1288" s="59"/>
      <c r="G1288" s="59"/>
      <c r="H1288" s="58"/>
      <c r="I1288" s="58"/>
      <c r="J1288" s="59"/>
      <c r="K1288" s="58"/>
    </row>
    <row r="1289" spans="1:11" ht="12.6" x14ac:dyDescent="0.25">
      <c r="A1289" s="57"/>
      <c r="B1289" s="59"/>
      <c r="C1289" s="59"/>
      <c r="D1289" s="58"/>
      <c r="E1289" s="58"/>
      <c r="F1289" s="59"/>
      <c r="G1289" s="59"/>
      <c r="H1289" s="58"/>
      <c r="I1289" s="58"/>
      <c r="J1289" s="59"/>
      <c r="K1289" s="58"/>
    </row>
    <row r="1290" spans="1:11" ht="12.6" x14ac:dyDescent="0.25">
      <c r="A1290" s="57"/>
      <c r="B1290" s="59"/>
      <c r="C1290" s="59"/>
      <c r="D1290" s="58"/>
      <c r="E1290" s="58"/>
      <c r="F1290" s="59"/>
      <c r="G1290" s="59"/>
      <c r="H1290" s="58"/>
      <c r="I1290" s="58"/>
      <c r="J1290" s="59"/>
      <c r="K1290" s="58"/>
    </row>
    <row r="1291" spans="1:11" ht="12.6" x14ac:dyDescent="0.25">
      <c r="A1291" s="57"/>
      <c r="B1291" s="59"/>
      <c r="C1291" s="59"/>
      <c r="D1291" s="58"/>
      <c r="E1291" s="58"/>
      <c r="F1291" s="59"/>
      <c r="G1291" s="59"/>
      <c r="H1291" s="58"/>
      <c r="I1291" s="58"/>
      <c r="J1291" s="59"/>
      <c r="K1291" s="58"/>
    </row>
    <row r="1292" spans="1:11" ht="12.6" x14ac:dyDescent="0.25">
      <c r="A1292" s="57"/>
      <c r="B1292" s="59"/>
      <c r="C1292" s="59"/>
      <c r="D1292" s="58"/>
      <c r="E1292" s="58"/>
      <c r="F1292" s="59"/>
      <c r="G1292" s="59"/>
      <c r="H1292" s="58"/>
      <c r="I1292" s="58"/>
      <c r="J1292" s="59"/>
      <c r="K1292" s="58"/>
    </row>
    <row r="1293" spans="1:11" ht="12.6" x14ac:dyDescent="0.25">
      <c r="A1293" s="57"/>
      <c r="B1293" s="59"/>
      <c r="C1293" s="59"/>
      <c r="D1293" s="58"/>
      <c r="E1293" s="58"/>
      <c r="F1293" s="59"/>
      <c r="G1293" s="59"/>
      <c r="H1293" s="58"/>
      <c r="I1293" s="58"/>
      <c r="J1293" s="59"/>
      <c r="K1293" s="58"/>
    </row>
    <row r="1294" spans="1:11" ht="12.6" x14ac:dyDescent="0.25">
      <c r="A1294" s="57"/>
      <c r="B1294" s="59"/>
      <c r="C1294" s="59"/>
      <c r="D1294" s="58"/>
      <c r="E1294" s="58"/>
      <c r="F1294" s="59"/>
      <c r="G1294" s="59"/>
      <c r="H1294" s="58"/>
      <c r="I1294" s="58"/>
      <c r="J1294" s="59"/>
      <c r="K1294" s="58"/>
    </row>
    <row r="1295" spans="1:11" ht="12.6" x14ac:dyDescent="0.25">
      <c r="A1295" s="57"/>
      <c r="B1295" s="59"/>
      <c r="C1295" s="59"/>
      <c r="D1295" s="58"/>
      <c r="E1295" s="58"/>
      <c r="F1295" s="59"/>
      <c r="G1295" s="59"/>
      <c r="H1295" s="58"/>
      <c r="I1295" s="58"/>
      <c r="J1295" s="59"/>
      <c r="K1295" s="58"/>
    </row>
    <row r="1296" spans="1:11" ht="12.6" x14ac:dyDescent="0.25">
      <c r="A1296" s="57"/>
      <c r="B1296" s="59"/>
      <c r="C1296" s="59"/>
      <c r="D1296" s="58"/>
      <c r="E1296" s="58"/>
      <c r="F1296" s="59"/>
      <c r="G1296" s="59"/>
      <c r="H1296" s="58"/>
      <c r="I1296" s="58"/>
      <c r="J1296" s="59"/>
      <c r="K1296" s="58"/>
    </row>
    <row r="1297" spans="1:11" ht="12.6" x14ac:dyDescent="0.25">
      <c r="A1297" s="57"/>
      <c r="B1297" s="59"/>
      <c r="C1297" s="59"/>
      <c r="D1297" s="58"/>
      <c r="E1297" s="58"/>
      <c r="F1297" s="59"/>
      <c r="G1297" s="59"/>
      <c r="H1297" s="58"/>
      <c r="I1297" s="58"/>
      <c r="J1297" s="59"/>
      <c r="K1297" s="58"/>
    </row>
    <row r="1298" spans="1:11" ht="12.6" x14ac:dyDescent="0.25">
      <c r="A1298" s="57"/>
      <c r="B1298" s="59"/>
      <c r="C1298" s="59"/>
      <c r="D1298" s="58"/>
      <c r="E1298" s="58"/>
      <c r="F1298" s="59"/>
      <c r="G1298" s="59"/>
      <c r="H1298" s="58"/>
      <c r="I1298" s="58"/>
      <c r="J1298" s="59"/>
      <c r="K1298" s="58"/>
    </row>
    <row r="1299" spans="1:11" ht="12.6" x14ac:dyDescent="0.25">
      <c r="A1299" s="57"/>
      <c r="B1299" s="59"/>
      <c r="C1299" s="59"/>
      <c r="D1299" s="58"/>
      <c r="E1299" s="58"/>
      <c r="F1299" s="59"/>
      <c r="G1299" s="59"/>
      <c r="H1299" s="58"/>
      <c r="I1299" s="58"/>
      <c r="J1299" s="59"/>
      <c r="K1299" s="58"/>
    </row>
    <row r="1300" spans="1:11" ht="12.6" x14ac:dyDescent="0.25">
      <c r="A1300" s="57"/>
      <c r="B1300" s="59"/>
      <c r="C1300" s="59"/>
      <c r="D1300" s="58"/>
      <c r="E1300" s="58"/>
      <c r="F1300" s="59"/>
      <c r="G1300" s="59"/>
      <c r="H1300" s="58"/>
      <c r="I1300" s="58"/>
      <c r="J1300" s="59"/>
      <c r="K1300" s="58"/>
    </row>
    <row r="1301" spans="1:11" ht="12.6" x14ac:dyDescent="0.25">
      <c r="A1301" s="57"/>
      <c r="B1301" s="59"/>
      <c r="C1301" s="59"/>
      <c r="D1301" s="58"/>
      <c r="E1301" s="58"/>
      <c r="F1301" s="59"/>
      <c r="G1301" s="59"/>
      <c r="H1301" s="58"/>
      <c r="I1301" s="58"/>
      <c r="J1301" s="59"/>
      <c r="K1301" s="58"/>
    </row>
    <row r="1302" spans="1:11" ht="12.6" x14ac:dyDescent="0.25">
      <c r="A1302" s="57"/>
      <c r="B1302" s="59"/>
      <c r="C1302" s="59"/>
      <c r="D1302" s="58"/>
      <c r="E1302" s="58"/>
      <c r="F1302" s="59"/>
      <c r="G1302" s="59"/>
      <c r="H1302" s="58"/>
      <c r="I1302" s="58"/>
      <c r="J1302" s="59"/>
      <c r="K1302" s="58"/>
    </row>
    <row r="1303" spans="1:11" ht="12.6" x14ac:dyDescent="0.25">
      <c r="A1303" s="57"/>
      <c r="B1303" s="59"/>
      <c r="C1303" s="59"/>
      <c r="D1303" s="58"/>
      <c r="E1303" s="58"/>
      <c r="F1303" s="59"/>
      <c r="G1303" s="59"/>
      <c r="H1303" s="58"/>
      <c r="I1303" s="58"/>
      <c r="J1303" s="59"/>
      <c r="K1303" s="58"/>
    </row>
    <row r="1304" spans="1:11" ht="12.6" x14ac:dyDescent="0.25">
      <c r="A1304" s="57"/>
      <c r="B1304" s="59"/>
      <c r="C1304" s="59"/>
      <c r="D1304" s="58"/>
      <c r="E1304" s="58"/>
      <c r="F1304" s="59"/>
      <c r="G1304" s="59"/>
      <c r="H1304" s="58"/>
      <c r="I1304" s="58"/>
      <c r="J1304" s="59"/>
      <c r="K1304" s="58"/>
    </row>
    <row r="1305" spans="1:11" ht="12.6" x14ac:dyDescent="0.25">
      <c r="A1305" s="57"/>
      <c r="B1305" s="59"/>
      <c r="C1305" s="59"/>
      <c r="D1305" s="58"/>
      <c r="E1305" s="58"/>
      <c r="F1305" s="59"/>
      <c r="G1305" s="59"/>
      <c r="H1305" s="58"/>
      <c r="I1305" s="58"/>
      <c r="J1305" s="59"/>
      <c r="K1305" s="58"/>
    </row>
    <row r="1306" spans="1:11" ht="12.6" x14ac:dyDescent="0.25">
      <c r="A1306" s="57"/>
      <c r="B1306" s="59"/>
      <c r="C1306" s="59"/>
      <c r="D1306" s="58"/>
      <c r="E1306" s="58"/>
      <c r="F1306" s="59"/>
      <c r="G1306" s="59"/>
      <c r="H1306" s="58"/>
      <c r="I1306" s="58"/>
      <c r="J1306" s="59"/>
      <c r="K1306" s="58"/>
    </row>
    <row r="1307" spans="1:11" ht="12.6" x14ac:dyDescent="0.25">
      <c r="A1307" s="57"/>
      <c r="B1307" s="59"/>
      <c r="C1307" s="59"/>
      <c r="D1307" s="58"/>
      <c r="E1307" s="58"/>
      <c r="F1307" s="59"/>
      <c r="G1307" s="59"/>
      <c r="H1307" s="58"/>
      <c r="I1307" s="58"/>
      <c r="J1307" s="59"/>
      <c r="K1307" s="58"/>
    </row>
    <row r="1308" spans="1:11" ht="12.6" x14ac:dyDescent="0.25">
      <c r="A1308" s="57"/>
      <c r="B1308" s="59"/>
      <c r="C1308" s="59"/>
      <c r="D1308" s="58"/>
      <c r="E1308" s="58"/>
      <c r="F1308" s="59"/>
      <c r="G1308" s="59"/>
      <c r="H1308" s="58"/>
      <c r="I1308" s="58"/>
      <c r="J1308" s="59"/>
      <c r="K1308" s="58"/>
    </row>
    <row r="1309" spans="1:11" ht="12.6" x14ac:dyDescent="0.25">
      <c r="A1309" s="57"/>
      <c r="B1309" s="59"/>
      <c r="C1309" s="59"/>
      <c r="D1309" s="58"/>
      <c r="E1309" s="58"/>
      <c r="F1309" s="59"/>
      <c r="G1309" s="59"/>
      <c r="H1309" s="58"/>
      <c r="I1309" s="58"/>
      <c r="J1309" s="59"/>
      <c r="K1309" s="58"/>
    </row>
    <row r="1310" spans="1:11" ht="12.6" x14ac:dyDescent="0.25">
      <c r="A1310" s="57"/>
      <c r="B1310" s="59"/>
      <c r="C1310" s="59"/>
      <c r="D1310" s="58"/>
      <c r="E1310" s="58"/>
      <c r="F1310" s="59"/>
      <c r="G1310" s="59"/>
      <c r="H1310" s="58"/>
      <c r="I1310" s="58"/>
      <c r="J1310" s="59"/>
      <c r="K1310" s="58"/>
    </row>
    <row r="1311" spans="1:11" ht="12.6" x14ac:dyDescent="0.25">
      <c r="A1311" s="57"/>
      <c r="B1311" s="59"/>
      <c r="C1311" s="59"/>
      <c r="D1311" s="58"/>
      <c r="E1311" s="58"/>
      <c r="F1311" s="59"/>
      <c r="G1311" s="59"/>
      <c r="H1311" s="58"/>
      <c r="I1311" s="58"/>
      <c r="J1311" s="59"/>
      <c r="K1311" s="58"/>
    </row>
    <row r="1312" spans="1:11" ht="12.6" x14ac:dyDescent="0.25">
      <c r="A1312" s="57"/>
      <c r="B1312" s="59"/>
      <c r="C1312" s="59"/>
      <c r="D1312" s="58"/>
      <c r="E1312" s="58"/>
      <c r="F1312" s="59"/>
      <c r="G1312" s="59"/>
      <c r="H1312" s="58"/>
      <c r="I1312" s="58"/>
      <c r="J1312" s="59"/>
      <c r="K1312" s="58"/>
    </row>
    <row r="1313" spans="1:11" ht="12.6" x14ac:dyDescent="0.25">
      <c r="A1313" s="57"/>
      <c r="B1313" s="59"/>
      <c r="C1313" s="59"/>
      <c r="D1313" s="58"/>
      <c r="E1313" s="58"/>
      <c r="F1313" s="59"/>
      <c r="G1313" s="59"/>
      <c r="H1313" s="58"/>
      <c r="I1313" s="58"/>
      <c r="J1313" s="59"/>
      <c r="K1313" s="58"/>
    </row>
    <row r="1314" spans="1:11" ht="12.6" x14ac:dyDescent="0.25">
      <c r="A1314" s="57"/>
      <c r="B1314" s="59"/>
      <c r="C1314" s="59"/>
      <c r="D1314" s="58"/>
      <c r="E1314" s="58"/>
      <c r="F1314" s="59"/>
      <c r="G1314" s="59"/>
      <c r="H1314" s="58"/>
      <c r="I1314" s="58"/>
      <c r="J1314" s="59"/>
      <c r="K1314" s="58"/>
    </row>
    <row r="1315" spans="1:11" ht="12.6" x14ac:dyDescent="0.25">
      <c r="A1315" s="57"/>
      <c r="B1315" s="59"/>
      <c r="C1315" s="59"/>
      <c r="D1315" s="58"/>
      <c r="E1315" s="58"/>
      <c r="F1315" s="59"/>
      <c r="G1315" s="59"/>
      <c r="H1315" s="58"/>
      <c r="I1315" s="58"/>
      <c r="J1315" s="59"/>
      <c r="K1315" s="58"/>
    </row>
    <row r="1316" spans="1:11" ht="12.6" x14ac:dyDescent="0.25">
      <c r="A1316" s="57"/>
      <c r="B1316" s="59"/>
      <c r="C1316" s="59"/>
      <c r="D1316" s="58"/>
      <c r="E1316" s="58"/>
      <c r="F1316" s="59"/>
      <c r="G1316" s="59"/>
      <c r="H1316" s="58"/>
      <c r="I1316" s="58"/>
      <c r="J1316" s="59"/>
      <c r="K1316" s="58"/>
    </row>
    <row r="1317" spans="1:11" ht="12.6" x14ac:dyDescent="0.25">
      <c r="A1317" s="57"/>
      <c r="B1317" s="59"/>
      <c r="C1317" s="59"/>
      <c r="D1317" s="58"/>
      <c r="E1317" s="58"/>
      <c r="F1317" s="59"/>
      <c r="G1317" s="59"/>
      <c r="H1317" s="58"/>
      <c r="I1317" s="58"/>
      <c r="J1317" s="59"/>
      <c r="K1317" s="58"/>
    </row>
    <row r="1318" spans="1:11" ht="12.6" x14ac:dyDescent="0.25">
      <c r="A1318" s="57"/>
      <c r="B1318" s="59"/>
      <c r="C1318" s="59"/>
      <c r="D1318" s="58"/>
      <c r="E1318" s="58"/>
      <c r="F1318" s="59"/>
      <c r="G1318" s="59"/>
      <c r="H1318" s="58"/>
      <c r="I1318" s="58"/>
      <c r="J1318" s="59"/>
      <c r="K1318" s="58"/>
    </row>
    <row r="1319" spans="1:11" ht="12.6" x14ac:dyDescent="0.25">
      <c r="A1319" s="57"/>
      <c r="B1319" s="59"/>
      <c r="C1319" s="59"/>
      <c r="D1319" s="58"/>
      <c r="E1319" s="58"/>
      <c r="F1319" s="59"/>
      <c r="G1319" s="59"/>
      <c r="H1319" s="58"/>
      <c r="I1319" s="58"/>
      <c r="J1319" s="59"/>
      <c r="K1319" s="58"/>
    </row>
    <row r="1320" spans="1:11" ht="12.6" x14ac:dyDescent="0.25">
      <c r="A1320" s="57"/>
      <c r="B1320" s="59"/>
      <c r="C1320" s="59"/>
      <c r="D1320" s="58"/>
      <c r="E1320" s="58"/>
      <c r="F1320" s="59"/>
      <c r="G1320" s="59"/>
      <c r="H1320" s="58"/>
      <c r="I1320" s="58"/>
      <c r="J1320" s="59"/>
      <c r="K1320" s="58"/>
    </row>
    <row r="1321" spans="1:11" ht="12.6" x14ac:dyDescent="0.25">
      <c r="A1321" s="57"/>
      <c r="B1321" s="59"/>
      <c r="C1321" s="59"/>
      <c r="D1321" s="58"/>
      <c r="E1321" s="58"/>
      <c r="F1321" s="59"/>
      <c r="G1321" s="59"/>
      <c r="H1321" s="58"/>
      <c r="I1321" s="58"/>
      <c r="J1321" s="59"/>
      <c r="K1321" s="58"/>
    </row>
    <row r="1322" spans="1:11" ht="12.6" x14ac:dyDescent="0.25">
      <c r="A1322" s="57"/>
      <c r="B1322" s="59"/>
      <c r="C1322" s="59"/>
      <c r="D1322" s="58"/>
      <c r="E1322" s="58"/>
      <c r="F1322" s="59"/>
      <c r="G1322" s="59"/>
      <c r="H1322" s="58"/>
      <c r="I1322" s="58"/>
      <c r="J1322" s="59"/>
      <c r="K1322" s="58"/>
    </row>
    <row r="1323" spans="1:11" ht="12.6" x14ac:dyDescent="0.25">
      <c r="A1323" s="57"/>
      <c r="B1323" s="59"/>
      <c r="C1323" s="59"/>
      <c r="D1323" s="58"/>
      <c r="E1323" s="58"/>
      <c r="F1323" s="59"/>
      <c r="G1323" s="59"/>
      <c r="H1323" s="58"/>
      <c r="I1323" s="58"/>
      <c r="J1323" s="59"/>
      <c r="K1323" s="58"/>
    </row>
    <row r="1324" spans="1:11" ht="12.6" x14ac:dyDescent="0.25">
      <c r="A1324" s="57"/>
      <c r="B1324" s="59"/>
      <c r="C1324" s="59"/>
      <c r="D1324" s="58"/>
      <c r="E1324" s="58"/>
      <c r="F1324" s="59"/>
      <c r="G1324" s="59"/>
      <c r="H1324" s="58"/>
      <c r="I1324" s="58"/>
      <c r="J1324" s="59"/>
      <c r="K1324" s="58"/>
    </row>
    <row r="1325" spans="1:11" ht="12.6" x14ac:dyDescent="0.25">
      <c r="A1325" s="57"/>
      <c r="B1325" s="59"/>
      <c r="C1325" s="59"/>
      <c r="D1325" s="58"/>
      <c r="E1325" s="58"/>
      <c r="F1325" s="59"/>
      <c r="G1325" s="59"/>
      <c r="H1325" s="58"/>
      <c r="I1325" s="58"/>
      <c r="J1325" s="59"/>
      <c r="K1325" s="58"/>
    </row>
    <row r="1326" spans="1:11" ht="12.6" x14ac:dyDescent="0.25">
      <c r="A1326" s="57"/>
      <c r="B1326" s="59"/>
      <c r="C1326" s="59"/>
      <c r="D1326" s="58"/>
      <c r="E1326" s="58"/>
      <c r="F1326" s="59"/>
      <c r="G1326" s="59"/>
      <c r="H1326" s="58"/>
      <c r="I1326" s="58"/>
      <c r="J1326" s="59"/>
      <c r="K1326" s="58"/>
    </row>
    <row r="1327" spans="1:11" ht="12.6" x14ac:dyDescent="0.25">
      <c r="A1327" s="57"/>
      <c r="B1327" s="59"/>
      <c r="C1327" s="59"/>
      <c r="D1327" s="58"/>
      <c r="E1327" s="58"/>
      <c r="F1327" s="59"/>
      <c r="G1327" s="59"/>
      <c r="H1327" s="58"/>
      <c r="I1327" s="58"/>
      <c r="J1327" s="59"/>
      <c r="K1327" s="58"/>
    </row>
    <row r="1328" spans="1:11" ht="12.6" x14ac:dyDescent="0.25">
      <c r="A1328" s="57"/>
      <c r="B1328" s="59"/>
      <c r="C1328" s="59"/>
      <c r="D1328" s="58"/>
      <c r="E1328" s="58"/>
      <c r="F1328" s="59"/>
      <c r="G1328" s="59"/>
      <c r="H1328" s="58"/>
      <c r="I1328" s="58"/>
      <c r="J1328" s="59"/>
      <c r="K1328" s="58"/>
    </row>
    <row r="1329" spans="1:11" ht="12.6" x14ac:dyDescent="0.25">
      <c r="A1329" s="57"/>
      <c r="B1329" s="59"/>
      <c r="C1329" s="59"/>
      <c r="D1329" s="58"/>
      <c r="E1329" s="58"/>
      <c r="F1329" s="59"/>
      <c r="G1329" s="59"/>
      <c r="H1329" s="58"/>
      <c r="I1329" s="58"/>
      <c r="J1329" s="59"/>
      <c r="K1329" s="58"/>
    </row>
    <row r="1330" spans="1:11" ht="12.6" x14ac:dyDescent="0.25">
      <c r="A1330" s="57"/>
      <c r="B1330" s="59"/>
      <c r="C1330" s="59"/>
      <c r="D1330" s="58"/>
      <c r="E1330" s="58"/>
      <c r="F1330" s="59"/>
      <c r="G1330" s="59"/>
      <c r="H1330" s="58"/>
      <c r="I1330" s="58"/>
      <c r="J1330" s="59"/>
      <c r="K1330" s="58"/>
    </row>
    <row r="1331" spans="1:11" ht="12.6" x14ac:dyDescent="0.25">
      <c r="A1331" s="57"/>
      <c r="B1331" s="59"/>
      <c r="C1331" s="59"/>
      <c r="D1331" s="58"/>
      <c r="E1331" s="58"/>
      <c r="F1331" s="59"/>
      <c r="G1331" s="59"/>
      <c r="H1331" s="58"/>
      <c r="I1331" s="58"/>
      <c r="J1331" s="59"/>
      <c r="K1331" s="58"/>
    </row>
    <row r="1332" spans="1:11" ht="12.6" x14ac:dyDescent="0.25">
      <c r="A1332" s="57"/>
      <c r="B1332" s="59"/>
      <c r="C1332" s="59"/>
      <c r="D1332" s="58"/>
      <c r="E1332" s="58"/>
      <c r="F1332" s="59"/>
      <c r="G1332" s="59"/>
      <c r="H1332" s="58"/>
      <c r="I1332" s="58"/>
      <c r="J1332" s="59"/>
      <c r="K1332" s="58"/>
    </row>
    <row r="1333" spans="1:11" ht="12.6" x14ac:dyDescent="0.25">
      <c r="A1333" s="57"/>
      <c r="B1333" s="59"/>
      <c r="C1333" s="59"/>
      <c r="D1333" s="58"/>
      <c r="E1333" s="58"/>
      <c r="F1333" s="59"/>
      <c r="G1333" s="59"/>
      <c r="H1333" s="58"/>
      <c r="I1333" s="58"/>
      <c r="J1333" s="59"/>
      <c r="K1333" s="58"/>
    </row>
    <row r="1334" spans="1:11" ht="12.6" x14ac:dyDescent="0.25">
      <c r="A1334" s="57"/>
      <c r="B1334" s="59"/>
      <c r="C1334" s="59"/>
      <c r="D1334" s="58"/>
      <c r="E1334" s="58"/>
      <c r="F1334" s="59"/>
      <c r="G1334" s="59"/>
      <c r="H1334" s="58"/>
      <c r="I1334" s="58"/>
      <c r="J1334" s="59"/>
      <c r="K1334" s="58"/>
    </row>
    <row r="1335" spans="1:11" ht="12.6" x14ac:dyDescent="0.25">
      <c r="A1335" s="57"/>
      <c r="B1335" s="59"/>
      <c r="C1335" s="59"/>
      <c r="D1335" s="58"/>
      <c r="E1335" s="58"/>
      <c r="F1335" s="59"/>
      <c r="G1335" s="59"/>
      <c r="H1335" s="58"/>
      <c r="I1335" s="58"/>
      <c r="J1335" s="59"/>
      <c r="K1335" s="58"/>
    </row>
    <row r="1336" spans="1:11" ht="12.6" x14ac:dyDescent="0.25">
      <c r="A1336" s="57"/>
      <c r="B1336" s="59"/>
      <c r="C1336" s="59"/>
      <c r="D1336" s="58"/>
      <c r="E1336" s="58"/>
      <c r="F1336" s="59"/>
      <c r="G1336" s="59"/>
      <c r="H1336" s="58"/>
      <c r="I1336" s="58"/>
      <c r="J1336" s="59"/>
      <c r="K1336" s="58"/>
    </row>
    <row r="1337" spans="1:11" ht="12.6" x14ac:dyDescent="0.25">
      <c r="A1337" s="57"/>
      <c r="B1337" s="59"/>
      <c r="C1337" s="59"/>
      <c r="D1337" s="58"/>
      <c r="E1337" s="58"/>
      <c r="F1337" s="59"/>
      <c r="G1337" s="59"/>
      <c r="H1337" s="58"/>
      <c r="I1337" s="58"/>
      <c r="J1337" s="59"/>
      <c r="K1337" s="58"/>
    </row>
    <row r="1338" spans="1:11" ht="12.6" x14ac:dyDescent="0.25">
      <c r="A1338" s="57"/>
      <c r="B1338" s="59"/>
      <c r="C1338" s="59"/>
      <c r="D1338" s="58"/>
      <c r="E1338" s="58"/>
      <c r="F1338" s="59"/>
      <c r="G1338" s="59"/>
      <c r="H1338" s="58"/>
      <c r="I1338" s="58"/>
      <c r="J1338" s="59"/>
      <c r="K1338" s="58"/>
    </row>
    <row r="1339" spans="1:11" ht="12.6" x14ac:dyDescent="0.25">
      <c r="A1339" s="57"/>
      <c r="B1339" s="59"/>
      <c r="C1339" s="59"/>
      <c r="D1339" s="58"/>
      <c r="E1339" s="58"/>
      <c r="F1339" s="59"/>
      <c r="G1339" s="59"/>
      <c r="H1339" s="58"/>
      <c r="I1339" s="58"/>
      <c r="J1339" s="59"/>
      <c r="K1339" s="58"/>
    </row>
    <row r="1340" spans="1:11" ht="12.6" x14ac:dyDescent="0.25">
      <c r="A1340" s="57"/>
      <c r="B1340" s="59"/>
      <c r="C1340" s="59"/>
      <c r="D1340" s="58"/>
      <c r="E1340" s="58"/>
      <c r="F1340" s="59"/>
      <c r="G1340" s="59"/>
      <c r="H1340" s="58"/>
      <c r="I1340" s="58"/>
      <c r="J1340" s="59"/>
      <c r="K1340" s="58"/>
    </row>
    <row r="1341" spans="1:11" ht="12.6" x14ac:dyDescent="0.25">
      <c r="A1341" s="57"/>
      <c r="B1341" s="59"/>
      <c r="C1341" s="59"/>
      <c r="D1341" s="58"/>
      <c r="E1341" s="58"/>
      <c r="F1341" s="59"/>
      <c r="G1341" s="59"/>
      <c r="H1341" s="58"/>
      <c r="I1341" s="58"/>
      <c r="J1341" s="59"/>
      <c r="K1341" s="58"/>
    </row>
    <row r="1342" spans="1:11" ht="12.6" x14ac:dyDescent="0.25">
      <c r="A1342" s="57"/>
      <c r="B1342" s="59"/>
      <c r="C1342" s="59"/>
      <c r="D1342" s="58"/>
      <c r="E1342" s="58"/>
      <c r="F1342" s="59"/>
      <c r="G1342" s="59"/>
      <c r="H1342" s="58"/>
      <c r="I1342" s="58"/>
      <c r="J1342" s="59"/>
      <c r="K1342" s="58"/>
    </row>
    <row r="1343" spans="1:11" ht="12.6" x14ac:dyDescent="0.25">
      <c r="A1343" s="57"/>
      <c r="B1343" s="59"/>
      <c r="C1343" s="59"/>
      <c r="D1343" s="58"/>
      <c r="E1343" s="58"/>
      <c r="F1343" s="59"/>
      <c r="G1343" s="59"/>
      <c r="H1343" s="58"/>
      <c r="I1343" s="58"/>
      <c r="J1343" s="59"/>
      <c r="K1343" s="58"/>
    </row>
    <row r="1344" spans="1:11" ht="12.6" x14ac:dyDescent="0.25">
      <c r="A1344" s="57"/>
      <c r="B1344" s="59"/>
      <c r="C1344" s="59"/>
      <c r="D1344" s="58"/>
      <c r="E1344" s="58"/>
      <c r="F1344" s="59"/>
      <c r="G1344" s="59"/>
      <c r="H1344" s="58"/>
      <c r="I1344" s="58"/>
      <c r="J1344" s="59"/>
      <c r="K1344" s="58"/>
    </row>
    <row r="1345" spans="1:11" ht="12.6" x14ac:dyDescent="0.25">
      <c r="A1345" s="57"/>
      <c r="B1345" s="59"/>
      <c r="C1345" s="59"/>
      <c r="D1345" s="58"/>
      <c r="E1345" s="58"/>
      <c r="F1345" s="59"/>
      <c r="G1345" s="59"/>
      <c r="H1345" s="58"/>
      <c r="I1345" s="58"/>
      <c r="J1345" s="59"/>
      <c r="K1345" s="58"/>
    </row>
    <row r="1346" spans="1:11" ht="12.6" x14ac:dyDescent="0.25">
      <c r="A1346" s="57"/>
      <c r="B1346" s="59"/>
      <c r="C1346" s="59"/>
      <c r="D1346" s="58"/>
      <c r="E1346" s="58"/>
      <c r="F1346" s="59"/>
      <c r="G1346" s="59"/>
      <c r="H1346" s="58"/>
      <c r="I1346" s="58"/>
      <c r="J1346" s="59"/>
      <c r="K1346" s="58"/>
    </row>
    <row r="1347" spans="1:11" ht="12.6" x14ac:dyDescent="0.25">
      <c r="A1347" s="57"/>
      <c r="B1347" s="59"/>
      <c r="C1347" s="59"/>
      <c r="D1347" s="58"/>
      <c r="E1347" s="58"/>
      <c r="F1347" s="59"/>
      <c r="G1347" s="59"/>
      <c r="H1347" s="58"/>
      <c r="I1347" s="58"/>
      <c r="J1347" s="59"/>
      <c r="K1347" s="58"/>
    </row>
    <row r="1348" spans="1:11" ht="12.6" x14ac:dyDescent="0.25">
      <c r="A1348" s="57"/>
      <c r="B1348" s="59"/>
      <c r="C1348" s="59"/>
      <c r="D1348" s="58"/>
      <c r="E1348" s="58"/>
      <c r="F1348" s="59"/>
      <c r="G1348" s="59"/>
      <c r="H1348" s="58"/>
      <c r="I1348" s="58"/>
      <c r="J1348" s="59"/>
      <c r="K1348" s="58"/>
    </row>
    <row r="1349" spans="1:11" ht="12.6" x14ac:dyDescent="0.25">
      <c r="A1349" s="57"/>
      <c r="B1349" s="59"/>
      <c r="C1349" s="59"/>
      <c r="D1349" s="58"/>
      <c r="E1349" s="58"/>
      <c r="F1349" s="59"/>
      <c r="G1349" s="59"/>
      <c r="H1349" s="58"/>
      <c r="I1349" s="58"/>
      <c r="J1349" s="59"/>
      <c r="K1349" s="58"/>
    </row>
    <row r="1350" spans="1:11" ht="12.6" x14ac:dyDescent="0.25">
      <c r="A1350" s="57"/>
      <c r="B1350" s="59"/>
      <c r="C1350" s="59"/>
      <c r="D1350" s="58"/>
      <c r="E1350" s="58"/>
      <c r="F1350" s="59"/>
      <c r="G1350" s="59"/>
      <c r="H1350" s="58"/>
      <c r="I1350" s="58"/>
      <c r="J1350" s="59"/>
      <c r="K1350" s="58"/>
    </row>
    <row r="1351" spans="1:11" ht="12.6" x14ac:dyDescent="0.25">
      <c r="A1351" s="57"/>
      <c r="B1351" s="59"/>
      <c r="C1351" s="59"/>
      <c r="D1351" s="58"/>
      <c r="E1351" s="58"/>
      <c r="F1351" s="59"/>
      <c r="G1351" s="59"/>
      <c r="H1351" s="58"/>
      <c r="I1351" s="58"/>
      <c r="J1351" s="59"/>
      <c r="K1351" s="58"/>
    </row>
    <row r="1352" spans="1:11" ht="12.6" x14ac:dyDescent="0.25">
      <c r="A1352" s="57"/>
      <c r="B1352" s="59"/>
      <c r="C1352" s="59"/>
      <c r="D1352" s="58"/>
      <c r="E1352" s="58"/>
      <c r="F1352" s="59"/>
      <c r="G1352" s="59"/>
      <c r="H1352" s="58"/>
      <c r="I1352" s="58"/>
      <c r="J1352" s="59"/>
      <c r="K1352" s="58"/>
    </row>
    <row r="1353" spans="1:11" ht="12.6" x14ac:dyDescent="0.25">
      <c r="A1353" s="57"/>
      <c r="B1353" s="59"/>
      <c r="C1353" s="59"/>
      <c r="D1353" s="58"/>
      <c r="E1353" s="58"/>
      <c r="F1353" s="59"/>
      <c r="G1353" s="59"/>
      <c r="H1353" s="58"/>
      <c r="I1353" s="58"/>
      <c r="J1353" s="59"/>
      <c r="K1353" s="58"/>
    </row>
    <row r="1354" spans="1:11" ht="12.6" x14ac:dyDescent="0.25">
      <c r="A1354" s="57"/>
      <c r="B1354" s="59"/>
      <c r="C1354" s="59"/>
      <c r="D1354" s="58"/>
      <c r="E1354" s="58"/>
      <c r="F1354" s="59"/>
      <c r="G1354" s="59"/>
      <c r="H1354" s="58"/>
      <c r="I1354" s="58"/>
      <c r="J1354" s="59"/>
      <c r="K1354" s="58"/>
    </row>
    <row r="1355" spans="1:11" ht="12.6" x14ac:dyDescent="0.25">
      <c r="A1355" s="57"/>
      <c r="B1355" s="59"/>
      <c r="C1355" s="59"/>
      <c r="D1355" s="58"/>
      <c r="E1355" s="58"/>
      <c r="F1355" s="59"/>
      <c r="G1355" s="59"/>
      <c r="H1355" s="58"/>
      <c r="I1355" s="58"/>
      <c r="J1355" s="59"/>
      <c r="K1355" s="58"/>
    </row>
    <row r="1356" spans="1:11" ht="12.6" x14ac:dyDescent="0.25">
      <c r="A1356" s="57"/>
      <c r="B1356" s="59"/>
      <c r="C1356" s="59"/>
      <c r="D1356" s="58"/>
      <c r="E1356" s="58"/>
      <c r="F1356" s="59"/>
      <c r="G1356" s="59"/>
      <c r="H1356" s="58"/>
      <c r="I1356" s="58"/>
      <c r="J1356" s="59"/>
      <c r="K1356" s="58"/>
    </row>
    <row r="1357" spans="1:11" ht="12.6" x14ac:dyDescent="0.25">
      <c r="A1357" s="57"/>
      <c r="B1357" s="59"/>
      <c r="C1357" s="59"/>
      <c r="D1357" s="58"/>
      <c r="E1357" s="58"/>
      <c r="F1357" s="59"/>
      <c r="G1357" s="59"/>
      <c r="H1357" s="58"/>
      <c r="I1357" s="58"/>
      <c r="J1357" s="59"/>
      <c r="K1357" s="58"/>
    </row>
    <row r="1358" spans="1:11" ht="12.6" x14ac:dyDescent="0.25">
      <c r="A1358" s="57"/>
      <c r="B1358" s="59"/>
      <c r="C1358" s="59"/>
      <c r="D1358" s="58"/>
      <c r="E1358" s="58"/>
      <c r="F1358" s="59"/>
      <c r="G1358" s="59"/>
      <c r="H1358" s="58"/>
      <c r="I1358" s="58"/>
      <c r="J1358" s="59"/>
      <c r="K1358" s="58"/>
    </row>
    <row r="1359" spans="1:11" ht="12.6" x14ac:dyDescent="0.25">
      <c r="A1359" s="57"/>
      <c r="B1359" s="59"/>
      <c r="C1359" s="59"/>
      <c r="D1359" s="58"/>
      <c r="E1359" s="58"/>
      <c r="F1359" s="59"/>
      <c r="G1359" s="59"/>
      <c r="H1359" s="58"/>
      <c r="I1359" s="58"/>
      <c r="J1359" s="59"/>
      <c r="K1359" s="58"/>
    </row>
    <row r="1360" spans="1:11" ht="12.6" x14ac:dyDescent="0.25">
      <c r="A1360" s="57"/>
      <c r="B1360" s="59"/>
      <c r="C1360" s="59"/>
      <c r="D1360" s="58"/>
      <c r="E1360" s="58"/>
      <c r="F1360" s="59"/>
      <c r="G1360" s="59"/>
      <c r="H1360" s="58"/>
      <c r="I1360" s="58"/>
      <c r="J1360" s="59"/>
      <c r="K1360" s="58"/>
    </row>
    <row r="1361" spans="1:11" ht="12.6" x14ac:dyDescent="0.25">
      <c r="A1361" s="57"/>
      <c r="B1361" s="59"/>
      <c r="C1361" s="59"/>
      <c r="D1361" s="58"/>
      <c r="E1361" s="58"/>
      <c r="F1361" s="59"/>
      <c r="G1361" s="59"/>
      <c r="H1361" s="58"/>
      <c r="I1361" s="58"/>
      <c r="J1361" s="59"/>
      <c r="K1361" s="58"/>
    </row>
    <row r="1362" spans="1:11" ht="12.6" x14ac:dyDescent="0.25">
      <c r="A1362" s="57"/>
      <c r="B1362" s="59"/>
      <c r="C1362" s="59"/>
      <c r="D1362" s="58"/>
      <c r="E1362" s="58"/>
      <c r="F1362" s="59"/>
      <c r="G1362" s="59"/>
      <c r="H1362" s="58"/>
      <c r="I1362" s="58"/>
      <c r="J1362" s="59"/>
      <c r="K1362" s="58"/>
    </row>
    <row r="1363" spans="1:11" ht="12.6" x14ac:dyDescent="0.25">
      <c r="A1363" s="57"/>
      <c r="B1363" s="59"/>
      <c r="C1363" s="59"/>
      <c r="D1363" s="58"/>
      <c r="E1363" s="58"/>
      <c r="F1363" s="59"/>
      <c r="G1363" s="59"/>
      <c r="H1363" s="58"/>
      <c r="I1363" s="58"/>
      <c r="J1363" s="59"/>
      <c r="K1363" s="58"/>
    </row>
    <row r="1364" spans="1:11" ht="12.6" x14ac:dyDescent="0.25">
      <c r="A1364" s="57"/>
      <c r="B1364" s="59"/>
      <c r="C1364" s="59"/>
      <c r="D1364" s="58"/>
      <c r="E1364" s="58"/>
      <c r="F1364" s="59"/>
      <c r="G1364" s="59"/>
      <c r="H1364" s="58"/>
      <c r="I1364" s="58"/>
      <c r="J1364" s="59"/>
      <c r="K1364" s="58"/>
    </row>
    <row r="1365" spans="1:11" ht="12.6" x14ac:dyDescent="0.25">
      <c r="A1365" s="57"/>
      <c r="B1365" s="59"/>
      <c r="C1365" s="59"/>
      <c r="D1365" s="58"/>
      <c r="E1365" s="58"/>
      <c r="F1365" s="59"/>
      <c r="G1365" s="59"/>
      <c r="H1365" s="58"/>
      <c r="I1365" s="58"/>
      <c r="J1365" s="59"/>
      <c r="K1365" s="58"/>
    </row>
    <row r="1366" spans="1:11" ht="12.6" x14ac:dyDescent="0.25">
      <c r="A1366" s="57"/>
      <c r="B1366" s="59"/>
      <c r="C1366" s="59"/>
      <c r="D1366" s="58"/>
      <c r="E1366" s="58"/>
      <c r="F1366" s="59"/>
      <c r="G1366" s="59"/>
      <c r="H1366" s="58"/>
      <c r="I1366" s="58"/>
      <c r="J1366" s="59"/>
      <c r="K1366" s="58"/>
    </row>
    <row r="1367" spans="1:11" ht="12.6" x14ac:dyDescent="0.25">
      <c r="A1367" s="57"/>
      <c r="B1367" s="59"/>
      <c r="C1367" s="59"/>
      <c r="D1367" s="58"/>
      <c r="E1367" s="58"/>
      <c r="F1367" s="59"/>
      <c r="G1367" s="59"/>
      <c r="H1367" s="58"/>
      <c r="I1367" s="58"/>
      <c r="J1367" s="59"/>
      <c r="K1367" s="58"/>
    </row>
    <row r="1368" spans="1:11" ht="12.6" x14ac:dyDescent="0.25">
      <c r="A1368" s="57"/>
      <c r="B1368" s="59"/>
      <c r="C1368" s="59"/>
      <c r="D1368" s="58"/>
      <c r="E1368" s="58"/>
      <c r="F1368" s="59"/>
      <c r="G1368" s="59"/>
      <c r="H1368" s="58"/>
      <c r="I1368" s="58"/>
      <c r="J1368" s="59"/>
      <c r="K1368" s="58"/>
    </row>
    <row r="1369" spans="1:11" ht="12.6" x14ac:dyDescent="0.25">
      <c r="A1369" s="57"/>
      <c r="B1369" s="59"/>
      <c r="C1369" s="59"/>
      <c r="D1369" s="58"/>
      <c r="E1369" s="58"/>
      <c r="F1369" s="59"/>
      <c r="G1369" s="59"/>
      <c r="H1369" s="58"/>
      <c r="I1369" s="58"/>
      <c r="J1369" s="59"/>
      <c r="K1369" s="58"/>
    </row>
    <row r="1370" spans="1:11" ht="12.6" x14ac:dyDescent="0.25">
      <c r="A1370" s="57"/>
      <c r="B1370" s="59"/>
      <c r="C1370" s="59"/>
      <c r="D1370" s="58"/>
      <c r="E1370" s="58"/>
      <c r="F1370" s="59"/>
      <c r="G1370" s="59"/>
      <c r="H1370" s="58"/>
      <c r="I1370" s="58"/>
      <c r="J1370" s="59"/>
      <c r="K1370" s="58"/>
    </row>
    <row r="1371" spans="1:11" ht="12.6" x14ac:dyDescent="0.25">
      <c r="A1371" s="57"/>
      <c r="B1371" s="59"/>
      <c r="C1371" s="59"/>
      <c r="D1371" s="58"/>
      <c r="E1371" s="58"/>
      <c r="F1371" s="59"/>
      <c r="G1371" s="59"/>
      <c r="H1371" s="58"/>
      <c r="I1371" s="58"/>
      <c r="J1371" s="59"/>
      <c r="K1371" s="58"/>
    </row>
    <row r="1372" spans="1:11" ht="12.6" x14ac:dyDescent="0.25">
      <c r="A1372" s="57"/>
      <c r="B1372" s="59"/>
      <c r="C1372" s="59"/>
      <c r="D1372" s="58"/>
      <c r="E1372" s="58"/>
      <c r="F1372" s="59"/>
      <c r="G1372" s="59"/>
      <c r="H1372" s="58"/>
      <c r="I1372" s="58"/>
      <c r="J1372" s="59"/>
      <c r="K1372" s="58"/>
    </row>
    <row r="1373" spans="1:11" ht="12.6" x14ac:dyDescent="0.25">
      <c r="A1373" s="57"/>
      <c r="B1373" s="59"/>
      <c r="C1373" s="59"/>
      <c r="D1373" s="58"/>
      <c r="E1373" s="58"/>
      <c r="F1373" s="59"/>
      <c r="G1373" s="59"/>
      <c r="H1373" s="58"/>
      <c r="I1373" s="58"/>
      <c r="J1373" s="59"/>
      <c r="K1373" s="58"/>
    </row>
    <row r="1374" spans="1:11" ht="12.6" x14ac:dyDescent="0.25">
      <c r="A1374" s="57"/>
      <c r="B1374" s="59"/>
      <c r="C1374" s="59"/>
      <c r="D1374" s="58"/>
      <c r="E1374" s="58"/>
      <c r="F1374" s="59"/>
      <c r="G1374" s="59"/>
      <c r="H1374" s="58"/>
      <c r="I1374" s="58"/>
      <c r="J1374" s="59"/>
      <c r="K1374" s="58"/>
    </row>
    <row r="1375" spans="1:11" ht="12.6" x14ac:dyDescent="0.25">
      <c r="A1375" s="57"/>
      <c r="B1375" s="59"/>
      <c r="C1375" s="59"/>
      <c r="D1375" s="58"/>
      <c r="E1375" s="58"/>
      <c r="F1375" s="59"/>
      <c r="G1375" s="59"/>
      <c r="H1375" s="58"/>
      <c r="I1375" s="58"/>
      <c r="J1375" s="59"/>
      <c r="K1375" s="58"/>
    </row>
    <row r="1376" spans="1:11" ht="12.6" x14ac:dyDescent="0.25">
      <c r="A1376" s="57"/>
      <c r="B1376" s="59"/>
      <c r="C1376" s="59"/>
      <c r="D1376" s="58"/>
      <c r="E1376" s="58"/>
      <c r="F1376" s="59"/>
      <c r="G1376" s="59"/>
      <c r="H1376" s="58"/>
      <c r="I1376" s="58"/>
      <c r="J1376" s="59"/>
      <c r="K1376" s="58"/>
    </row>
    <row r="1377" spans="1:11" ht="12.6" x14ac:dyDescent="0.25">
      <c r="A1377" s="57"/>
      <c r="B1377" s="59"/>
      <c r="C1377" s="59"/>
      <c r="D1377" s="58"/>
      <c r="E1377" s="58"/>
      <c r="F1377" s="59"/>
      <c r="G1377" s="59"/>
      <c r="H1377" s="58"/>
      <c r="I1377" s="58"/>
      <c r="J1377" s="59"/>
      <c r="K1377" s="58"/>
    </row>
    <row r="1378" spans="1:11" ht="12.6" x14ac:dyDescent="0.25">
      <c r="A1378" s="57"/>
      <c r="B1378" s="59"/>
      <c r="C1378" s="59"/>
      <c r="D1378" s="58"/>
      <c r="E1378" s="58"/>
      <c r="F1378" s="59"/>
      <c r="G1378" s="59"/>
      <c r="H1378" s="58"/>
      <c r="I1378" s="58"/>
      <c r="J1378" s="59"/>
      <c r="K1378" s="58"/>
    </row>
    <row r="1379" spans="1:11" ht="12.6" x14ac:dyDescent="0.25">
      <c r="A1379" s="57"/>
      <c r="B1379" s="59"/>
      <c r="C1379" s="59"/>
      <c r="D1379" s="58"/>
      <c r="E1379" s="58"/>
      <c r="F1379" s="59"/>
      <c r="G1379" s="59"/>
      <c r="H1379" s="58"/>
      <c r="I1379" s="58"/>
      <c r="J1379" s="59"/>
      <c r="K1379" s="58"/>
    </row>
    <row r="1380" spans="1:11" ht="12.6" x14ac:dyDescent="0.25">
      <c r="A1380" s="57"/>
      <c r="B1380" s="59"/>
      <c r="C1380" s="59"/>
      <c r="D1380" s="58"/>
      <c r="E1380" s="58"/>
      <c r="F1380" s="59"/>
      <c r="G1380" s="59"/>
      <c r="H1380" s="58"/>
      <c r="I1380" s="58"/>
      <c r="J1380" s="59"/>
      <c r="K1380" s="58"/>
    </row>
    <row r="1381" spans="1:11" ht="12.6" x14ac:dyDescent="0.25">
      <c r="A1381" s="57"/>
      <c r="B1381" s="59"/>
      <c r="C1381" s="59"/>
      <c r="D1381" s="58"/>
      <c r="E1381" s="58"/>
      <c r="F1381" s="59"/>
      <c r="G1381" s="59"/>
      <c r="H1381" s="58"/>
      <c r="I1381" s="58"/>
      <c r="J1381" s="59"/>
      <c r="K1381" s="58"/>
    </row>
    <row r="1382" spans="1:11" ht="12.6" x14ac:dyDescent="0.25">
      <c r="A1382" s="57"/>
      <c r="B1382" s="59"/>
      <c r="C1382" s="59"/>
      <c r="D1382" s="58"/>
      <c r="E1382" s="58"/>
      <c r="F1382" s="59"/>
      <c r="G1382" s="59"/>
      <c r="H1382" s="58"/>
      <c r="I1382" s="58"/>
      <c r="J1382" s="59"/>
      <c r="K1382" s="58"/>
    </row>
    <row r="1383" spans="1:11" ht="12.6" x14ac:dyDescent="0.25">
      <c r="A1383" s="57"/>
      <c r="B1383" s="59"/>
      <c r="C1383" s="59"/>
      <c r="D1383" s="58"/>
      <c r="E1383" s="58"/>
      <c r="F1383" s="59"/>
      <c r="G1383" s="59"/>
      <c r="H1383" s="58"/>
      <c r="I1383" s="58"/>
      <c r="J1383" s="59"/>
      <c r="K1383" s="58"/>
    </row>
    <row r="1384" spans="1:11" ht="12.6" x14ac:dyDescent="0.25">
      <c r="A1384" s="57"/>
      <c r="B1384" s="59"/>
      <c r="C1384" s="59"/>
      <c r="D1384" s="58"/>
      <c r="E1384" s="58"/>
      <c r="F1384" s="59"/>
      <c r="G1384" s="59"/>
      <c r="H1384" s="58"/>
      <c r="I1384" s="58"/>
      <c r="J1384" s="59"/>
      <c r="K1384" s="58"/>
    </row>
    <row r="1385" spans="1:11" ht="12.6" x14ac:dyDescent="0.25">
      <c r="A1385" s="57"/>
      <c r="B1385" s="59"/>
      <c r="C1385" s="59"/>
      <c r="D1385" s="58"/>
      <c r="E1385" s="58"/>
      <c r="F1385" s="59"/>
      <c r="G1385" s="59"/>
      <c r="H1385" s="58"/>
      <c r="I1385" s="58"/>
      <c r="J1385" s="59"/>
      <c r="K1385" s="58"/>
    </row>
    <row r="1386" spans="1:11" ht="12.6" x14ac:dyDescent="0.25">
      <c r="A1386" s="57"/>
      <c r="B1386" s="59"/>
      <c r="C1386" s="59"/>
      <c r="D1386" s="58"/>
      <c r="E1386" s="58"/>
      <c r="F1386" s="59"/>
      <c r="G1386" s="59"/>
      <c r="H1386" s="58"/>
      <c r="I1386" s="58"/>
      <c r="J1386" s="59"/>
      <c r="K1386" s="58"/>
    </row>
    <row r="1387" spans="1:11" ht="12.6" x14ac:dyDescent="0.25">
      <c r="A1387" s="57"/>
      <c r="B1387" s="59"/>
      <c r="C1387" s="59"/>
      <c r="D1387" s="58"/>
      <c r="E1387" s="58"/>
      <c r="F1387" s="59"/>
      <c r="G1387" s="59"/>
      <c r="H1387" s="58"/>
      <c r="I1387" s="58"/>
      <c r="J1387" s="59"/>
      <c r="K1387" s="58"/>
    </row>
    <row r="1388" spans="1:11" ht="12.6" x14ac:dyDescent="0.25">
      <c r="A1388" s="57"/>
      <c r="B1388" s="59"/>
      <c r="C1388" s="59"/>
      <c r="D1388" s="58"/>
      <c r="E1388" s="58"/>
      <c r="F1388" s="59"/>
      <c r="G1388" s="59"/>
      <c r="H1388" s="58"/>
      <c r="I1388" s="58"/>
      <c r="J1388" s="59"/>
      <c r="K1388" s="58"/>
    </row>
    <row r="1389" spans="1:11" ht="12.6" x14ac:dyDescent="0.25">
      <c r="A1389" s="57"/>
      <c r="B1389" s="59"/>
      <c r="C1389" s="59"/>
      <c r="D1389" s="58"/>
      <c r="E1389" s="58"/>
      <c r="F1389" s="59"/>
      <c r="G1389" s="59"/>
      <c r="H1389" s="58"/>
      <c r="I1389" s="58"/>
      <c r="J1389" s="59"/>
      <c r="K1389" s="58"/>
    </row>
    <row r="1390" spans="1:11" ht="12.6" x14ac:dyDescent="0.25">
      <c r="A1390" s="57"/>
      <c r="B1390" s="59"/>
      <c r="C1390" s="59"/>
      <c r="D1390" s="58"/>
      <c r="E1390" s="58"/>
      <c r="F1390" s="59"/>
      <c r="G1390" s="59"/>
      <c r="H1390" s="58"/>
      <c r="I1390" s="58"/>
      <c r="J1390" s="59"/>
      <c r="K1390" s="58"/>
    </row>
    <row r="1391" spans="1:11" ht="12.6" x14ac:dyDescent="0.25">
      <c r="A1391" s="57"/>
      <c r="B1391" s="59"/>
      <c r="C1391" s="59"/>
      <c r="D1391" s="58"/>
      <c r="E1391" s="58"/>
      <c r="F1391" s="59"/>
      <c r="G1391" s="59"/>
      <c r="H1391" s="58"/>
      <c r="I1391" s="58"/>
      <c r="J1391" s="59"/>
      <c r="K1391" s="58"/>
    </row>
    <row r="1392" spans="1:11" ht="12.6" x14ac:dyDescent="0.25">
      <c r="A1392" s="57"/>
      <c r="B1392" s="59"/>
      <c r="C1392" s="59"/>
      <c r="D1392" s="58"/>
      <c r="E1392" s="58"/>
      <c r="F1392" s="59"/>
      <c r="G1392" s="59"/>
      <c r="H1392" s="58"/>
      <c r="I1392" s="58"/>
      <c r="J1392" s="59"/>
      <c r="K1392" s="58"/>
    </row>
    <row r="1393" spans="1:11" ht="12.6" x14ac:dyDescent="0.25">
      <c r="A1393" s="57"/>
      <c r="B1393" s="59"/>
      <c r="C1393" s="59"/>
      <c r="D1393" s="58"/>
      <c r="E1393" s="58"/>
      <c r="F1393" s="59"/>
      <c r="G1393" s="59"/>
      <c r="H1393" s="58"/>
      <c r="I1393" s="58"/>
      <c r="J1393" s="59"/>
      <c r="K1393" s="58"/>
    </row>
    <row r="1394" spans="1:11" ht="12.6" x14ac:dyDescent="0.25">
      <c r="A1394" s="57"/>
      <c r="B1394" s="59"/>
      <c r="C1394" s="59"/>
      <c r="D1394" s="58"/>
      <c r="E1394" s="58"/>
      <c r="F1394" s="59"/>
      <c r="G1394" s="59"/>
      <c r="H1394" s="58"/>
      <c r="I1394" s="58"/>
      <c r="J1394" s="59"/>
      <c r="K1394" s="58"/>
    </row>
    <row r="1395" spans="1:11" ht="12.6" x14ac:dyDescent="0.25">
      <c r="A1395" s="57"/>
      <c r="B1395" s="59"/>
      <c r="C1395" s="59"/>
      <c r="D1395" s="58"/>
      <c r="E1395" s="58"/>
      <c r="F1395" s="59"/>
      <c r="G1395" s="59"/>
      <c r="H1395" s="58"/>
      <c r="I1395" s="58"/>
      <c r="J1395" s="59"/>
      <c r="K1395" s="58"/>
    </row>
    <row r="1396" spans="1:11" ht="12.6" x14ac:dyDescent="0.25">
      <c r="A1396" s="57"/>
      <c r="B1396" s="59"/>
      <c r="C1396" s="59"/>
      <c r="D1396" s="58"/>
      <c r="E1396" s="58"/>
      <c r="F1396" s="59"/>
      <c r="G1396" s="59"/>
      <c r="H1396" s="58"/>
      <c r="I1396" s="58"/>
      <c r="J1396" s="59"/>
      <c r="K1396" s="58"/>
    </row>
    <row r="1397" spans="1:11" ht="12.6" x14ac:dyDescent="0.25">
      <c r="A1397" s="57"/>
      <c r="B1397" s="59"/>
      <c r="C1397" s="59"/>
      <c r="D1397" s="58"/>
      <c r="E1397" s="58"/>
      <c r="F1397" s="59"/>
      <c r="G1397" s="59"/>
      <c r="H1397" s="58"/>
      <c r="I1397" s="58"/>
      <c r="J1397" s="59"/>
      <c r="K1397" s="58"/>
    </row>
    <row r="1398" spans="1:11" ht="12.6" x14ac:dyDescent="0.25">
      <c r="A1398" s="57"/>
      <c r="B1398" s="59"/>
      <c r="C1398" s="59"/>
      <c r="D1398" s="58"/>
      <c r="E1398" s="58"/>
      <c r="F1398" s="59"/>
      <c r="G1398" s="59"/>
      <c r="H1398" s="58"/>
      <c r="I1398" s="58"/>
      <c r="J1398" s="59"/>
      <c r="K1398" s="58"/>
    </row>
    <row r="1399" spans="1:11" ht="12.6" x14ac:dyDescent="0.25">
      <c r="A1399" s="57"/>
      <c r="B1399" s="59"/>
      <c r="C1399" s="59"/>
      <c r="D1399" s="58"/>
      <c r="E1399" s="58"/>
      <c r="F1399" s="59"/>
      <c r="G1399" s="59"/>
      <c r="H1399" s="58"/>
      <c r="I1399" s="58"/>
      <c r="J1399" s="59"/>
      <c r="K1399" s="58"/>
    </row>
    <row r="1400" spans="1:11" ht="12.6" x14ac:dyDescent="0.25">
      <c r="A1400" s="57"/>
      <c r="B1400" s="59"/>
      <c r="C1400" s="59"/>
      <c r="D1400" s="58"/>
      <c r="E1400" s="58"/>
      <c r="F1400" s="59"/>
      <c r="G1400" s="59"/>
      <c r="H1400" s="58"/>
      <c r="I1400" s="58"/>
      <c r="J1400" s="59"/>
      <c r="K1400" s="58"/>
    </row>
    <row r="1401" spans="1:11" ht="12.6" x14ac:dyDescent="0.25">
      <c r="A1401" s="57"/>
      <c r="B1401" s="59"/>
      <c r="C1401" s="59"/>
      <c r="D1401" s="58"/>
      <c r="E1401" s="58"/>
      <c r="F1401" s="59"/>
      <c r="G1401" s="59"/>
      <c r="H1401" s="58"/>
      <c r="I1401" s="58"/>
      <c r="J1401" s="59"/>
      <c r="K1401" s="58"/>
    </row>
    <row r="1402" spans="1:11" ht="12.6" x14ac:dyDescent="0.25">
      <c r="A1402" s="57"/>
      <c r="B1402" s="59"/>
      <c r="C1402" s="59"/>
      <c r="D1402" s="58"/>
      <c r="E1402" s="58"/>
      <c r="F1402" s="59"/>
      <c r="G1402" s="59"/>
      <c r="H1402" s="58"/>
      <c r="I1402" s="58"/>
      <c r="J1402" s="59"/>
      <c r="K1402" s="58"/>
    </row>
    <row r="1403" spans="1:11" ht="12.6" x14ac:dyDescent="0.25">
      <c r="A1403" s="57"/>
      <c r="B1403" s="59"/>
      <c r="C1403" s="59"/>
      <c r="D1403" s="58"/>
      <c r="E1403" s="58"/>
      <c r="F1403" s="59"/>
      <c r="G1403" s="59"/>
      <c r="H1403" s="58"/>
      <c r="I1403" s="58"/>
      <c r="J1403" s="59"/>
      <c r="K1403" s="58"/>
    </row>
    <row r="1404" spans="1:11" ht="12.6" x14ac:dyDescent="0.25">
      <c r="A1404" s="57"/>
      <c r="B1404" s="59"/>
      <c r="C1404" s="59"/>
      <c r="D1404" s="58"/>
      <c r="E1404" s="58"/>
      <c r="F1404" s="59"/>
      <c r="G1404" s="59"/>
      <c r="H1404" s="58"/>
      <c r="I1404" s="58"/>
      <c r="J1404" s="59"/>
      <c r="K1404" s="58"/>
    </row>
    <row r="1405" spans="1:11" ht="12.6" x14ac:dyDescent="0.25">
      <c r="A1405" s="57"/>
      <c r="B1405" s="59"/>
      <c r="C1405" s="59"/>
      <c r="D1405" s="58"/>
      <c r="E1405" s="58"/>
      <c r="F1405" s="59"/>
      <c r="G1405" s="59"/>
      <c r="H1405" s="58"/>
      <c r="I1405" s="58"/>
      <c r="J1405" s="59"/>
      <c r="K1405" s="58"/>
    </row>
    <row r="1406" spans="1:11" ht="12.6" x14ac:dyDescent="0.25">
      <c r="A1406" s="57"/>
      <c r="B1406" s="59"/>
      <c r="C1406" s="59"/>
      <c r="D1406" s="58"/>
      <c r="E1406" s="58"/>
      <c r="F1406" s="59"/>
      <c r="G1406" s="59"/>
      <c r="H1406" s="58"/>
      <c r="I1406" s="58"/>
      <c r="J1406" s="59"/>
      <c r="K1406" s="58"/>
    </row>
    <row r="1407" spans="1:11" ht="12.6" x14ac:dyDescent="0.25">
      <c r="A1407" s="57"/>
      <c r="B1407" s="59"/>
      <c r="C1407" s="59"/>
      <c r="D1407" s="58"/>
      <c r="E1407" s="58"/>
      <c r="F1407" s="59"/>
      <c r="G1407" s="59"/>
      <c r="H1407" s="58"/>
      <c r="I1407" s="58"/>
      <c r="J1407" s="59"/>
      <c r="K1407" s="58"/>
    </row>
    <row r="1408" spans="1:11" ht="12.6" x14ac:dyDescent="0.25">
      <c r="A1408" s="57"/>
      <c r="B1408" s="59"/>
      <c r="C1408" s="59"/>
      <c r="D1408" s="58"/>
      <c r="E1408" s="58"/>
      <c r="F1408" s="59"/>
      <c r="G1408" s="59"/>
      <c r="H1408" s="58"/>
      <c r="I1408" s="58"/>
      <c r="J1408" s="59"/>
      <c r="K1408" s="58"/>
    </row>
    <row r="1409" spans="1:11" ht="12.6" x14ac:dyDescent="0.25">
      <c r="A1409" s="57"/>
      <c r="B1409" s="59"/>
      <c r="C1409" s="59"/>
      <c r="D1409" s="58"/>
      <c r="E1409" s="58"/>
      <c r="F1409" s="59"/>
      <c r="G1409" s="59"/>
      <c r="H1409" s="58"/>
      <c r="I1409" s="58"/>
      <c r="J1409" s="59"/>
      <c r="K1409" s="58"/>
    </row>
    <row r="1410" spans="1:11" ht="12.6" x14ac:dyDescent="0.25">
      <c r="A1410" s="57"/>
      <c r="B1410" s="59"/>
      <c r="C1410" s="59"/>
      <c r="D1410" s="58"/>
      <c r="E1410" s="58"/>
      <c r="F1410" s="59"/>
      <c r="G1410" s="59"/>
      <c r="H1410" s="58"/>
      <c r="I1410" s="58"/>
      <c r="J1410" s="59"/>
      <c r="K1410" s="58"/>
    </row>
    <row r="1411" spans="1:11" ht="12.6" x14ac:dyDescent="0.25">
      <c r="A1411" s="57"/>
      <c r="B1411" s="59"/>
      <c r="C1411" s="59"/>
      <c r="D1411" s="58"/>
      <c r="E1411" s="58"/>
      <c r="F1411" s="59"/>
      <c r="G1411" s="59"/>
      <c r="H1411" s="58"/>
      <c r="I1411" s="58"/>
      <c r="J1411" s="59"/>
      <c r="K1411" s="58"/>
    </row>
    <row r="1412" spans="1:11" ht="12.6" x14ac:dyDescent="0.25">
      <c r="A1412" s="57"/>
      <c r="B1412" s="59"/>
      <c r="C1412" s="59"/>
      <c r="D1412" s="58"/>
      <c r="E1412" s="58"/>
      <c r="F1412" s="59"/>
      <c r="G1412" s="59"/>
      <c r="H1412" s="58"/>
      <c r="I1412" s="58"/>
      <c r="J1412" s="59"/>
      <c r="K1412" s="58"/>
    </row>
    <row r="1413" spans="1:11" ht="12.6" x14ac:dyDescent="0.25">
      <c r="A1413" s="57"/>
      <c r="B1413" s="59"/>
      <c r="C1413" s="59"/>
      <c r="D1413" s="58"/>
      <c r="E1413" s="58"/>
      <c r="F1413" s="59"/>
      <c r="G1413" s="59"/>
      <c r="H1413" s="58"/>
      <c r="I1413" s="58"/>
      <c r="J1413" s="59"/>
      <c r="K1413" s="58"/>
    </row>
    <row r="1414" spans="1:11" ht="12.6" x14ac:dyDescent="0.25">
      <c r="A1414" s="57"/>
      <c r="B1414" s="59"/>
      <c r="C1414" s="59"/>
      <c r="D1414" s="58"/>
      <c r="E1414" s="58"/>
      <c r="F1414" s="59"/>
      <c r="G1414" s="59"/>
      <c r="H1414" s="58"/>
      <c r="I1414" s="58"/>
      <c r="J1414" s="59"/>
      <c r="K1414" s="58"/>
    </row>
    <row r="1415" spans="1:11" ht="12.6" x14ac:dyDescent="0.25">
      <c r="A1415" s="57"/>
      <c r="B1415" s="59"/>
      <c r="C1415" s="59"/>
      <c r="D1415" s="58"/>
      <c r="E1415" s="58"/>
      <c r="F1415" s="59"/>
      <c r="G1415" s="59"/>
      <c r="H1415" s="58"/>
      <c r="I1415" s="58"/>
      <c r="J1415" s="59"/>
      <c r="K1415" s="58"/>
    </row>
    <row r="1416" spans="1:11" ht="12.6" x14ac:dyDescent="0.25">
      <c r="A1416" s="57"/>
      <c r="B1416" s="59"/>
      <c r="C1416" s="59"/>
      <c r="D1416" s="58"/>
      <c r="E1416" s="58"/>
      <c r="F1416" s="59"/>
      <c r="G1416" s="59"/>
      <c r="H1416" s="58"/>
      <c r="I1416" s="58"/>
      <c r="J1416" s="59"/>
      <c r="K1416" s="58"/>
    </row>
    <row r="1417" spans="1:11" ht="12.6" x14ac:dyDescent="0.25">
      <c r="A1417" s="57"/>
      <c r="B1417" s="59"/>
      <c r="C1417" s="59"/>
      <c r="D1417" s="58"/>
      <c r="E1417" s="58"/>
      <c r="F1417" s="59"/>
      <c r="G1417" s="59"/>
      <c r="H1417" s="58"/>
      <c r="I1417" s="58"/>
      <c r="J1417" s="59"/>
      <c r="K1417" s="58"/>
    </row>
    <row r="1418" spans="1:11" ht="12.6" x14ac:dyDescent="0.25">
      <c r="A1418" s="57"/>
      <c r="B1418" s="59"/>
      <c r="C1418" s="59"/>
      <c r="D1418" s="58"/>
      <c r="E1418" s="58"/>
      <c r="F1418" s="59"/>
      <c r="G1418" s="59"/>
      <c r="H1418" s="58"/>
      <c r="I1418" s="58"/>
      <c r="J1418" s="59"/>
      <c r="K1418" s="58"/>
    </row>
    <row r="1419" spans="1:11" ht="12.6" x14ac:dyDescent="0.25">
      <c r="A1419" s="57"/>
      <c r="B1419" s="59"/>
      <c r="C1419" s="59"/>
      <c r="D1419" s="58"/>
      <c r="E1419" s="58"/>
      <c r="F1419" s="59"/>
      <c r="G1419" s="59"/>
      <c r="H1419" s="58"/>
      <c r="I1419" s="58"/>
      <c r="J1419" s="59"/>
      <c r="K1419" s="58"/>
    </row>
    <row r="1420" spans="1:11" ht="12.6" x14ac:dyDescent="0.25">
      <c r="A1420" s="57"/>
      <c r="B1420" s="59"/>
      <c r="C1420" s="59"/>
      <c r="D1420" s="58"/>
      <c r="E1420" s="58"/>
      <c r="F1420" s="59"/>
      <c r="G1420" s="59"/>
      <c r="H1420" s="58"/>
      <c r="I1420" s="58"/>
      <c r="J1420" s="59"/>
    </row>
    <row r="1421" spans="1:11" ht="12.6" x14ac:dyDescent="0.25">
      <c r="A1421" s="57"/>
      <c r="B1421" s="59"/>
      <c r="C1421" s="59"/>
      <c r="D1421" s="58"/>
      <c r="E1421" s="58"/>
      <c r="F1421" s="59"/>
      <c r="G1421" s="59"/>
      <c r="H1421" s="58"/>
      <c r="I1421" s="58"/>
      <c r="J1421" s="59"/>
    </row>
    <row r="1422" spans="1:11" ht="12.6" x14ac:dyDescent="0.25">
      <c r="A1422" s="57"/>
      <c r="B1422" s="59"/>
      <c r="C1422" s="59"/>
      <c r="D1422" s="58"/>
      <c r="E1422" s="58"/>
      <c r="F1422" s="59"/>
      <c r="G1422" s="59"/>
      <c r="H1422" s="58"/>
      <c r="I1422" s="58"/>
      <c r="J1422" s="59"/>
    </row>
    <row r="1423" spans="1:11" ht="12.6" x14ac:dyDescent="0.25">
      <c r="A1423" s="57"/>
      <c r="B1423" s="59"/>
      <c r="C1423" s="59"/>
      <c r="D1423" s="58"/>
      <c r="E1423" s="58"/>
      <c r="F1423" s="59"/>
      <c r="G1423" s="59"/>
      <c r="H1423" s="58"/>
      <c r="I1423" s="58"/>
      <c r="J1423" s="59"/>
    </row>
    <row r="1424" spans="1:11" ht="12.6" x14ac:dyDescent="0.25">
      <c r="A1424" s="57"/>
      <c r="B1424" s="59"/>
      <c r="C1424" s="59"/>
      <c r="D1424" s="58"/>
      <c r="E1424" s="58"/>
      <c r="F1424" s="59"/>
      <c r="G1424" s="59"/>
      <c r="H1424" s="58"/>
      <c r="I1424" s="58"/>
      <c r="J1424" s="59"/>
    </row>
    <row r="1425" spans="1:10" ht="12.6" x14ac:dyDescent="0.25">
      <c r="A1425" s="57"/>
      <c r="B1425" s="59"/>
      <c r="C1425" s="59"/>
      <c r="D1425" s="58"/>
      <c r="E1425" s="58"/>
      <c r="F1425" s="59"/>
      <c r="G1425" s="59"/>
      <c r="H1425" s="58"/>
      <c r="I1425" s="58"/>
      <c r="J1425" s="59"/>
    </row>
    <row r="1426" spans="1:10" ht="12.6" x14ac:dyDescent="0.25">
      <c r="A1426" s="57"/>
      <c r="B1426" s="59"/>
      <c r="C1426" s="59"/>
      <c r="D1426" s="58"/>
      <c r="E1426" s="58"/>
      <c r="F1426" s="59"/>
      <c r="G1426" s="59"/>
      <c r="H1426" s="58"/>
      <c r="I1426" s="58"/>
      <c r="J1426" s="59"/>
    </row>
    <row r="1427" spans="1:10" ht="12.6" x14ac:dyDescent="0.25">
      <c r="A1427" s="57"/>
      <c r="B1427" s="59"/>
      <c r="C1427" s="59"/>
      <c r="D1427" s="58"/>
      <c r="E1427" s="58"/>
      <c r="F1427" s="59"/>
      <c r="G1427" s="59"/>
      <c r="H1427" s="58"/>
      <c r="I1427" s="58"/>
      <c r="J1427" s="59"/>
    </row>
    <row r="1428" spans="1:10" ht="12.6" x14ac:dyDescent="0.25">
      <c r="A1428" s="57"/>
      <c r="B1428" s="59"/>
      <c r="C1428" s="59"/>
      <c r="D1428" s="58"/>
      <c r="E1428" s="58"/>
      <c r="F1428" s="59"/>
      <c r="G1428" s="59"/>
      <c r="H1428" s="58"/>
      <c r="I1428" s="58"/>
      <c r="J1428" s="59"/>
    </row>
    <row r="1429" spans="1:10" ht="12.6" x14ac:dyDescent="0.25">
      <c r="A1429" s="57"/>
      <c r="B1429" s="59"/>
      <c r="C1429" s="59"/>
      <c r="D1429" s="58"/>
      <c r="E1429" s="58"/>
      <c r="F1429" s="59"/>
      <c r="G1429" s="59"/>
      <c r="H1429" s="58"/>
      <c r="I1429" s="58"/>
      <c r="J1429" s="59"/>
    </row>
    <row r="1430" spans="1:10" ht="12.6" x14ac:dyDescent="0.25">
      <c r="A1430" s="57"/>
      <c r="B1430" s="59"/>
      <c r="C1430" s="59"/>
      <c r="D1430" s="58"/>
      <c r="E1430" s="58"/>
      <c r="F1430" s="59"/>
      <c r="G1430" s="59"/>
      <c r="H1430" s="58"/>
      <c r="I1430" s="58"/>
      <c r="J1430" s="59"/>
    </row>
    <row r="1431" spans="1:10" ht="12.6" x14ac:dyDescent="0.25">
      <c r="A1431" s="57"/>
      <c r="B1431" s="59"/>
      <c r="C1431" s="59"/>
      <c r="D1431" s="58"/>
      <c r="E1431" s="58"/>
      <c r="F1431" s="59"/>
      <c r="G1431" s="59"/>
      <c r="H1431" s="58"/>
      <c r="I1431" s="58"/>
      <c r="J1431" s="59"/>
    </row>
    <row r="1432" spans="1:10" ht="12.6" x14ac:dyDescent="0.25">
      <c r="A1432" s="57"/>
      <c r="B1432" s="59"/>
      <c r="C1432" s="59"/>
      <c r="D1432" s="58"/>
      <c r="E1432" s="58"/>
      <c r="F1432" s="59"/>
      <c r="G1432" s="59"/>
      <c r="H1432" s="58"/>
      <c r="I1432" s="58"/>
      <c r="J1432" s="59"/>
    </row>
    <row r="1433" spans="1:10" ht="12.6" x14ac:dyDescent="0.25">
      <c r="A1433" s="57"/>
      <c r="B1433" s="59"/>
      <c r="C1433" s="59"/>
      <c r="D1433" s="58"/>
      <c r="E1433" s="58"/>
      <c r="F1433" s="59"/>
      <c r="G1433" s="59"/>
      <c r="H1433" s="58"/>
      <c r="I1433" s="58"/>
      <c r="J1433" s="59"/>
    </row>
    <row r="1434" spans="1:10" ht="12.6" x14ac:dyDescent="0.25">
      <c r="A1434" s="57"/>
      <c r="B1434" s="59"/>
      <c r="C1434" s="59"/>
      <c r="D1434" s="58"/>
      <c r="E1434" s="58"/>
      <c r="F1434" s="59"/>
      <c r="G1434" s="59"/>
      <c r="H1434" s="58"/>
      <c r="I1434" s="58"/>
      <c r="J1434" s="59"/>
    </row>
    <row r="1435" spans="1:10" ht="12.6" x14ac:dyDescent="0.25">
      <c r="A1435" s="57"/>
      <c r="B1435" s="59"/>
      <c r="C1435" s="59"/>
      <c r="D1435" s="58"/>
      <c r="E1435" s="58"/>
      <c r="F1435" s="59"/>
      <c r="G1435" s="59"/>
      <c r="H1435" s="58"/>
      <c r="I1435" s="58"/>
      <c r="J1435" s="59"/>
    </row>
    <row r="1436" spans="1:10" ht="12.6" x14ac:dyDescent="0.25">
      <c r="A1436" s="57"/>
      <c r="B1436" s="59"/>
      <c r="C1436" s="59"/>
      <c r="D1436" s="58"/>
      <c r="E1436" s="58"/>
      <c r="F1436" s="59"/>
      <c r="G1436" s="59"/>
      <c r="H1436" s="58"/>
      <c r="I1436" s="58"/>
      <c r="J1436" s="59"/>
    </row>
    <row r="1437" spans="1:10" ht="12.6" x14ac:dyDescent="0.25">
      <c r="A1437" s="57"/>
      <c r="B1437" s="59"/>
      <c r="C1437" s="59"/>
      <c r="D1437" s="58"/>
      <c r="E1437" s="58"/>
      <c r="F1437" s="59"/>
      <c r="G1437" s="59"/>
      <c r="H1437" s="58"/>
      <c r="I1437" s="58"/>
      <c r="J1437" s="59"/>
    </row>
    <row r="1438" spans="1:10" ht="12.6" x14ac:dyDescent="0.25">
      <c r="A1438" s="57"/>
      <c r="B1438" s="59"/>
      <c r="C1438" s="59"/>
      <c r="D1438" s="58"/>
      <c r="E1438" s="58"/>
      <c r="F1438" s="59"/>
      <c r="G1438" s="59"/>
      <c r="H1438" s="58"/>
      <c r="I1438" s="58"/>
      <c r="J1438" s="59"/>
    </row>
    <row r="1439" spans="1:10" ht="12.6" x14ac:dyDescent="0.25">
      <c r="A1439" s="57"/>
      <c r="B1439" s="59"/>
      <c r="C1439" s="59"/>
      <c r="D1439" s="58"/>
      <c r="E1439" s="58"/>
      <c r="F1439" s="59"/>
      <c r="G1439" s="59"/>
      <c r="H1439" s="58"/>
      <c r="I1439" s="58"/>
      <c r="J1439" s="59"/>
    </row>
    <row r="1440" spans="1:10" ht="12.6" x14ac:dyDescent="0.25">
      <c r="A1440" s="57"/>
      <c r="B1440" s="59"/>
      <c r="C1440" s="59"/>
      <c r="D1440" s="58"/>
      <c r="E1440" s="58"/>
      <c r="F1440" s="59"/>
      <c r="G1440" s="59"/>
      <c r="H1440" s="58"/>
      <c r="I1440" s="58"/>
      <c r="J1440" s="59"/>
    </row>
    <row r="1441" spans="1:10" ht="12.6" x14ac:dyDescent="0.25">
      <c r="A1441" s="57"/>
      <c r="B1441" s="59"/>
      <c r="C1441" s="59"/>
      <c r="D1441" s="58"/>
      <c r="E1441" s="58"/>
      <c r="F1441" s="59"/>
      <c r="G1441" s="59"/>
      <c r="H1441" s="58"/>
      <c r="I1441" s="58"/>
      <c r="J1441" s="59"/>
    </row>
    <row r="1442" spans="1:10" ht="12.6" x14ac:dyDescent="0.25">
      <c r="A1442" s="57"/>
      <c r="B1442" s="59"/>
      <c r="C1442" s="59"/>
      <c r="D1442" s="58"/>
      <c r="E1442" s="58"/>
      <c r="F1442" s="59"/>
      <c r="G1442" s="59"/>
      <c r="H1442" s="58"/>
      <c r="I1442" s="58"/>
      <c r="J1442" s="59"/>
    </row>
    <row r="1443" spans="1:10" ht="12.6" x14ac:dyDescent="0.25">
      <c r="A1443" s="57"/>
      <c r="B1443" s="59"/>
      <c r="C1443" s="59"/>
      <c r="D1443" s="58"/>
      <c r="E1443" s="58"/>
      <c r="F1443" s="59"/>
      <c r="G1443" s="59"/>
      <c r="H1443" s="58"/>
      <c r="I1443" s="58"/>
      <c r="J1443" s="59"/>
    </row>
    <row r="1444" spans="1:10" ht="12.6" x14ac:dyDescent="0.25">
      <c r="A1444" s="57"/>
      <c r="B1444" s="59"/>
      <c r="C1444" s="59"/>
      <c r="D1444" s="58"/>
      <c r="E1444" s="58"/>
      <c r="F1444" s="59"/>
      <c r="G1444" s="59"/>
      <c r="H1444" s="58"/>
      <c r="I1444" s="58"/>
      <c r="J1444" s="59"/>
    </row>
    <row r="1445" spans="1:10" ht="12.6" x14ac:dyDescent="0.25">
      <c r="A1445" s="57"/>
      <c r="B1445" s="59"/>
      <c r="C1445" s="59"/>
      <c r="D1445" s="58"/>
      <c r="E1445" s="58"/>
      <c r="F1445" s="59"/>
      <c r="G1445" s="59"/>
      <c r="H1445" s="58"/>
      <c r="I1445" s="58"/>
      <c r="J1445" s="59"/>
    </row>
    <row r="1446" spans="1:10" ht="12.6" x14ac:dyDescent="0.25">
      <c r="A1446" s="57"/>
      <c r="B1446" s="59"/>
      <c r="C1446" s="59"/>
      <c r="D1446" s="58"/>
      <c r="E1446" s="58"/>
      <c r="F1446" s="59"/>
      <c r="G1446" s="59"/>
      <c r="H1446" s="58"/>
      <c r="I1446" s="58"/>
      <c r="J1446" s="59"/>
    </row>
    <row r="1447" spans="1:10" ht="12.6" x14ac:dyDescent="0.25">
      <c r="A1447" s="57"/>
      <c r="B1447" s="59"/>
      <c r="C1447" s="59"/>
      <c r="D1447" s="58"/>
      <c r="E1447" s="58"/>
      <c r="F1447" s="59"/>
      <c r="G1447" s="59"/>
      <c r="H1447" s="58"/>
      <c r="I1447" s="58"/>
      <c r="J1447" s="59"/>
    </row>
    <row r="1448" spans="1:10" ht="12.6" x14ac:dyDescent="0.25">
      <c r="A1448" s="57"/>
      <c r="B1448" s="59"/>
      <c r="C1448" s="59"/>
      <c r="D1448" s="58"/>
      <c r="E1448" s="58"/>
      <c r="F1448" s="59"/>
      <c r="G1448" s="59"/>
      <c r="H1448" s="58"/>
      <c r="I1448" s="58"/>
      <c r="J1448" s="59"/>
    </row>
    <row r="1449" spans="1:10" ht="12.6" x14ac:dyDescent="0.25">
      <c r="A1449" s="57"/>
      <c r="B1449" s="59"/>
      <c r="C1449" s="59"/>
      <c r="D1449" s="58"/>
      <c r="E1449" s="58"/>
      <c r="F1449" s="59"/>
      <c r="G1449" s="59"/>
      <c r="H1449" s="58"/>
      <c r="I1449" s="58"/>
      <c r="J1449" s="59"/>
    </row>
    <row r="1450" spans="1:10" ht="12.6" x14ac:dyDescent="0.25">
      <c r="A1450" s="57"/>
      <c r="B1450" s="59"/>
      <c r="C1450" s="59"/>
      <c r="D1450" s="58"/>
      <c r="E1450" s="58"/>
      <c r="F1450" s="59"/>
      <c r="G1450" s="59"/>
      <c r="H1450" s="58"/>
      <c r="I1450" s="58"/>
      <c r="J1450" s="59"/>
    </row>
    <row r="1451" spans="1:10" ht="12.6" x14ac:dyDescent="0.25">
      <c r="A1451" s="57"/>
      <c r="B1451" s="59"/>
      <c r="C1451" s="59"/>
      <c r="D1451" s="58"/>
      <c r="E1451" s="58"/>
      <c r="F1451" s="59"/>
      <c r="G1451" s="59"/>
      <c r="H1451" s="58"/>
      <c r="I1451" s="58"/>
      <c r="J1451" s="59"/>
    </row>
    <row r="1452" spans="1:10" ht="12.6" x14ac:dyDescent="0.25">
      <c r="A1452" s="57"/>
      <c r="B1452" s="59"/>
      <c r="C1452" s="59"/>
      <c r="D1452" s="58"/>
      <c r="E1452" s="58"/>
      <c r="F1452" s="59"/>
      <c r="G1452" s="59"/>
      <c r="H1452" s="58"/>
      <c r="I1452" s="58"/>
      <c r="J1452" s="59"/>
    </row>
    <row r="1453" spans="1:10" ht="12.6" x14ac:dyDescent="0.25">
      <c r="A1453" s="57"/>
      <c r="B1453" s="59"/>
      <c r="C1453" s="59"/>
      <c r="D1453" s="58"/>
      <c r="E1453" s="58"/>
      <c r="F1453" s="59"/>
      <c r="G1453" s="59"/>
      <c r="H1453" s="58"/>
      <c r="I1453" s="58"/>
      <c r="J1453" s="59"/>
    </row>
    <row r="1454" spans="1:10" ht="12.6" x14ac:dyDescent="0.25">
      <c r="A1454" s="57"/>
      <c r="B1454" s="59"/>
      <c r="C1454" s="59"/>
      <c r="D1454" s="58"/>
      <c r="E1454" s="58"/>
      <c r="F1454" s="59"/>
      <c r="G1454" s="59"/>
      <c r="H1454" s="58"/>
      <c r="I1454" s="58"/>
      <c r="J1454" s="59"/>
    </row>
    <row r="1455" spans="1:10" ht="12.6" x14ac:dyDescent="0.25">
      <c r="A1455" s="57"/>
      <c r="B1455" s="59"/>
      <c r="C1455" s="59"/>
      <c r="D1455" s="58"/>
      <c r="E1455" s="58"/>
      <c r="F1455" s="59"/>
      <c r="G1455" s="59"/>
      <c r="H1455" s="58"/>
      <c r="I1455" s="58"/>
      <c r="J1455" s="59"/>
    </row>
    <row r="1456" spans="1:10" ht="12.6" x14ac:dyDescent="0.25">
      <c r="A1456" s="57"/>
      <c r="B1456" s="59"/>
      <c r="C1456" s="59"/>
      <c r="D1456" s="58"/>
      <c r="E1456" s="58"/>
      <c r="F1456" s="59"/>
      <c r="G1456" s="59"/>
      <c r="H1456" s="58"/>
      <c r="I1456" s="58"/>
      <c r="J1456" s="59"/>
    </row>
    <row r="1457" spans="1:10" ht="12.6" x14ac:dyDescent="0.25">
      <c r="A1457" s="57"/>
      <c r="B1457" s="59"/>
      <c r="C1457" s="59"/>
      <c r="D1457" s="58"/>
      <c r="E1457" s="58"/>
      <c r="F1457" s="59"/>
      <c r="G1457" s="59"/>
      <c r="H1457" s="58"/>
      <c r="I1457" s="58"/>
      <c r="J1457" s="59"/>
    </row>
    <row r="1458" spans="1:10" ht="12.6" x14ac:dyDescent="0.25">
      <c r="A1458" s="57"/>
      <c r="B1458" s="59"/>
      <c r="C1458" s="59"/>
      <c r="D1458" s="58"/>
      <c r="E1458" s="58"/>
      <c r="F1458" s="59"/>
      <c r="G1458" s="59"/>
      <c r="H1458" s="58"/>
      <c r="I1458" s="58"/>
      <c r="J1458" s="59"/>
    </row>
    <row r="1459" spans="1:10" ht="12.6" x14ac:dyDescent="0.25">
      <c r="A1459" s="57"/>
      <c r="B1459" s="59"/>
      <c r="C1459" s="59"/>
      <c r="D1459" s="58"/>
      <c r="E1459" s="58"/>
      <c r="F1459" s="59"/>
      <c r="G1459" s="59"/>
      <c r="H1459" s="58"/>
      <c r="I1459" s="58"/>
      <c r="J1459" s="59"/>
    </row>
    <row r="1460" spans="1:10" ht="12.6" x14ac:dyDescent="0.25">
      <c r="A1460" s="57"/>
      <c r="B1460" s="59"/>
      <c r="C1460" s="59"/>
      <c r="D1460" s="58"/>
      <c r="E1460" s="58"/>
      <c r="F1460" s="59"/>
      <c r="G1460" s="59"/>
      <c r="H1460" s="58"/>
      <c r="I1460" s="58"/>
      <c r="J1460" s="59"/>
    </row>
    <row r="1461" spans="1:10" ht="12.6" x14ac:dyDescent="0.25">
      <c r="A1461" s="57"/>
      <c r="B1461" s="59"/>
      <c r="C1461" s="59"/>
      <c r="D1461" s="58"/>
      <c r="E1461" s="58"/>
      <c r="F1461" s="59"/>
      <c r="G1461" s="59"/>
      <c r="H1461" s="58"/>
      <c r="I1461" s="58"/>
      <c r="J1461" s="59"/>
    </row>
    <row r="1462" spans="1:10" ht="12.6" x14ac:dyDescent="0.25">
      <c r="A1462" s="57"/>
      <c r="B1462" s="59"/>
      <c r="C1462" s="59"/>
      <c r="D1462" s="58"/>
      <c r="E1462" s="58"/>
      <c r="F1462" s="59"/>
      <c r="G1462" s="59"/>
      <c r="H1462" s="58"/>
      <c r="I1462" s="58"/>
      <c r="J1462" s="59"/>
    </row>
    <row r="1463" spans="1:10" ht="12.6" x14ac:dyDescent="0.25">
      <c r="A1463" s="57"/>
      <c r="B1463" s="59"/>
      <c r="C1463" s="59"/>
      <c r="D1463" s="58"/>
      <c r="E1463" s="58"/>
      <c r="F1463" s="59"/>
      <c r="G1463" s="59"/>
      <c r="H1463" s="58"/>
      <c r="I1463" s="58"/>
      <c r="J1463" s="59"/>
    </row>
    <row r="1464" spans="1:10" ht="12.6" x14ac:dyDescent="0.25">
      <c r="A1464" s="57"/>
      <c r="B1464" s="59"/>
      <c r="C1464" s="59"/>
      <c r="D1464" s="58"/>
      <c r="E1464" s="58"/>
      <c r="F1464" s="59"/>
      <c r="G1464" s="59"/>
      <c r="H1464" s="58"/>
      <c r="I1464" s="58"/>
      <c r="J1464" s="59"/>
    </row>
    <row r="1465" spans="1:10" ht="12.6" x14ac:dyDescent="0.25">
      <c r="A1465" s="57"/>
      <c r="B1465" s="59"/>
      <c r="C1465" s="59"/>
      <c r="D1465" s="58"/>
      <c r="E1465" s="58"/>
      <c r="F1465" s="59"/>
      <c r="G1465" s="59"/>
      <c r="H1465" s="58"/>
      <c r="I1465" s="58"/>
      <c r="J1465" s="59"/>
    </row>
    <row r="1466" spans="1:10" ht="12.6" x14ac:dyDescent="0.25">
      <c r="A1466" s="57"/>
      <c r="B1466" s="59"/>
      <c r="C1466" s="59"/>
      <c r="D1466" s="58"/>
      <c r="E1466" s="58"/>
      <c r="F1466" s="59"/>
      <c r="G1466" s="59"/>
      <c r="H1466" s="58"/>
      <c r="I1466" s="58"/>
      <c r="J1466" s="59"/>
    </row>
    <row r="1467" spans="1:10" ht="12.6" x14ac:dyDescent="0.25">
      <c r="A1467" s="57"/>
      <c r="B1467" s="59"/>
      <c r="C1467" s="59"/>
      <c r="D1467" s="58"/>
      <c r="E1467" s="58"/>
      <c r="F1467" s="59"/>
      <c r="G1467" s="59"/>
      <c r="H1467" s="58"/>
      <c r="I1467" s="58"/>
      <c r="J1467" s="59"/>
    </row>
    <row r="1468" spans="1:10" ht="12.6" x14ac:dyDescent="0.25">
      <c r="A1468" s="57"/>
      <c r="B1468" s="59"/>
      <c r="C1468" s="59"/>
      <c r="D1468" s="58"/>
      <c r="E1468" s="58"/>
      <c r="F1468" s="59"/>
      <c r="G1468" s="59"/>
      <c r="H1468" s="58"/>
      <c r="I1468" s="58"/>
      <c r="J1468" s="59"/>
    </row>
    <row r="1469" spans="1:10" ht="12.6" x14ac:dyDescent="0.25">
      <c r="A1469" s="57"/>
      <c r="B1469" s="59"/>
      <c r="C1469" s="59"/>
      <c r="D1469" s="58"/>
      <c r="E1469" s="58"/>
      <c r="F1469" s="59"/>
      <c r="G1469" s="59"/>
      <c r="H1469" s="58"/>
      <c r="I1469" s="58"/>
      <c r="J1469" s="59"/>
    </row>
    <row r="1470" spans="1:10" ht="12.6" x14ac:dyDescent="0.25">
      <c r="A1470" s="57"/>
      <c r="B1470" s="59"/>
      <c r="C1470" s="59"/>
      <c r="D1470" s="58"/>
      <c r="E1470" s="58"/>
      <c r="F1470" s="59"/>
      <c r="G1470" s="59"/>
      <c r="H1470" s="58"/>
      <c r="I1470" s="58"/>
      <c r="J1470" s="59"/>
    </row>
    <row r="1471" spans="1:10" ht="12.6" x14ac:dyDescent="0.25">
      <c r="A1471" s="57"/>
      <c r="B1471" s="59"/>
      <c r="C1471" s="59"/>
      <c r="D1471" s="58"/>
      <c r="E1471" s="58"/>
      <c r="F1471" s="59"/>
      <c r="G1471" s="59"/>
      <c r="H1471" s="58"/>
      <c r="I1471" s="58"/>
      <c r="J1471" s="59"/>
    </row>
    <row r="1472" spans="1:10" ht="12.6" x14ac:dyDescent="0.25">
      <c r="A1472" s="57"/>
      <c r="B1472" s="59"/>
      <c r="C1472" s="59"/>
      <c r="D1472" s="58"/>
      <c r="E1472" s="58"/>
      <c r="F1472" s="59"/>
      <c r="G1472" s="59"/>
      <c r="H1472" s="58"/>
      <c r="I1472" s="58"/>
      <c r="J1472" s="59"/>
    </row>
    <row r="1473" spans="1:10" ht="12.6" x14ac:dyDescent="0.25">
      <c r="A1473" s="57"/>
      <c r="B1473" s="59"/>
      <c r="C1473" s="59"/>
      <c r="D1473" s="58"/>
      <c r="E1473" s="58"/>
      <c r="F1473" s="59"/>
      <c r="G1473" s="59"/>
      <c r="H1473" s="58"/>
      <c r="I1473" s="58"/>
      <c r="J1473" s="59"/>
    </row>
    <row r="1474" spans="1:10" ht="12.6" x14ac:dyDescent="0.25">
      <c r="A1474" s="57"/>
      <c r="B1474" s="59"/>
      <c r="C1474" s="59"/>
      <c r="D1474" s="58"/>
      <c r="E1474" s="58"/>
      <c r="F1474" s="59"/>
      <c r="G1474" s="59"/>
      <c r="H1474" s="58"/>
      <c r="I1474" s="58"/>
      <c r="J1474" s="59"/>
    </row>
    <row r="1475" spans="1:10" ht="12.6" x14ac:dyDescent="0.25">
      <c r="A1475" s="57"/>
      <c r="B1475" s="59"/>
      <c r="C1475" s="59"/>
      <c r="D1475" s="58"/>
      <c r="E1475" s="58"/>
      <c r="F1475" s="59"/>
      <c r="G1475" s="59"/>
      <c r="H1475" s="58"/>
      <c r="I1475" s="58"/>
      <c r="J1475" s="59"/>
    </row>
    <row r="1476" spans="1:10" ht="12.6" x14ac:dyDescent="0.25">
      <c r="A1476" s="57"/>
      <c r="B1476" s="59"/>
      <c r="C1476" s="59"/>
      <c r="D1476" s="58"/>
      <c r="E1476" s="58"/>
      <c r="F1476" s="59"/>
      <c r="G1476" s="59"/>
      <c r="H1476" s="58"/>
      <c r="I1476" s="58"/>
      <c r="J1476" s="59"/>
    </row>
    <row r="1477" spans="1:10" ht="12.6" x14ac:dyDescent="0.25">
      <c r="A1477" s="57"/>
      <c r="B1477" s="59"/>
      <c r="C1477" s="59"/>
      <c r="D1477" s="58"/>
      <c r="E1477" s="58"/>
      <c r="F1477" s="59"/>
      <c r="G1477" s="59"/>
      <c r="H1477" s="58"/>
      <c r="I1477" s="58"/>
      <c r="J1477" s="59"/>
    </row>
    <row r="1478" spans="1:10" ht="12.6" x14ac:dyDescent="0.25">
      <c r="A1478" s="57"/>
      <c r="B1478" s="59"/>
      <c r="C1478" s="59"/>
      <c r="D1478" s="58"/>
      <c r="E1478" s="58"/>
      <c r="F1478" s="59"/>
      <c r="G1478" s="59"/>
      <c r="H1478" s="58"/>
      <c r="I1478" s="58"/>
      <c r="J1478" s="59"/>
    </row>
    <row r="1479" spans="1:10" ht="12.6" x14ac:dyDescent="0.25">
      <c r="A1479" s="57"/>
      <c r="B1479" s="59"/>
      <c r="C1479" s="59"/>
      <c r="D1479" s="58"/>
      <c r="E1479" s="58"/>
      <c r="F1479" s="59"/>
      <c r="G1479" s="59"/>
      <c r="H1479" s="58"/>
      <c r="I1479" s="58"/>
      <c r="J1479" s="59"/>
    </row>
    <row r="1480" spans="1:10" ht="12.6" x14ac:dyDescent="0.25">
      <c r="A1480" s="57"/>
      <c r="B1480" s="59"/>
      <c r="C1480" s="59"/>
      <c r="D1480" s="58"/>
      <c r="E1480" s="58"/>
      <c r="F1480" s="59"/>
      <c r="G1480" s="59"/>
      <c r="H1480" s="58"/>
      <c r="I1480" s="58"/>
      <c r="J1480" s="59"/>
    </row>
    <row r="1481" spans="1:10" ht="12.6" x14ac:dyDescent="0.25">
      <c r="A1481" s="57"/>
      <c r="B1481" s="59"/>
      <c r="C1481" s="59"/>
      <c r="D1481" s="58"/>
      <c r="E1481" s="58"/>
      <c r="F1481" s="59"/>
      <c r="G1481" s="59"/>
      <c r="H1481" s="58"/>
      <c r="I1481" s="58"/>
      <c r="J1481" s="59"/>
    </row>
    <row r="1482" spans="1:10" ht="12.6" x14ac:dyDescent="0.25">
      <c r="A1482" s="57"/>
      <c r="B1482" s="59"/>
      <c r="C1482" s="59"/>
      <c r="D1482" s="58"/>
      <c r="E1482" s="58"/>
      <c r="F1482" s="59"/>
      <c r="G1482" s="59"/>
      <c r="H1482" s="58"/>
      <c r="I1482" s="58"/>
      <c r="J1482" s="59"/>
    </row>
    <row r="1483" spans="1:10" ht="12.6" x14ac:dyDescent="0.25">
      <c r="A1483" s="57"/>
      <c r="B1483" s="59"/>
      <c r="C1483" s="59"/>
      <c r="D1483" s="58"/>
      <c r="E1483" s="58"/>
      <c r="F1483" s="59"/>
      <c r="G1483" s="59"/>
      <c r="H1483" s="58"/>
      <c r="I1483" s="58"/>
      <c r="J1483" s="59"/>
    </row>
    <row r="1484" spans="1:10" ht="12.6" x14ac:dyDescent="0.25">
      <c r="A1484" s="57"/>
      <c r="B1484" s="59"/>
      <c r="C1484" s="59"/>
      <c r="D1484" s="58"/>
      <c r="E1484" s="58"/>
      <c r="F1484" s="59"/>
      <c r="G1484" s="59"/>
      <c r="H1484" s="58"/>
      <c r="I1484" s="58"/>
      <c r="J1484" s="59"/>
    </row>
    <row r="1485" spans="1:10" ht="12.6" x14ac:dyDescent="0.25">
      <c r="A1485" s="57"/>
      <c r="B1485" s="59"/>
      <c r="C1485" s="59"/>
      <c r="D1485" s="58"/>
      <c r="E1485" s="58"/>
      <c r="F1485" s="59"/>
      <c r="G1485" s="59"/>
      <c r="H1485" s="58"/>
      <c r="I1485" s="58"/>
      <c r="J1485" s="59"/>
    </row>
    <row r="1486" spans="1:10" ht="12.6" x14ac:dyDescent="0.25">
      <c r="A1486" s="57"/>
      <c r="B1486" s="59"/>
      <c r="C1486" s="59"/>
      <c r="D1486" s="58"/>
      <c r="E1486" s="58"/>
      <c r="F1486" s="59"/>
      <c r="G1486" s="59"/>
      <c r="H1486" s="58"/>
      <c r="I1486" s="58"/>
      <c r="J1486" s="59"/>
    </row>
    <row r="1487" spans="1:10" ht="12.6" x14ac:dyDescent="0.25">
      <c r="A1487" s="57"/>
      <c r="B1487" s="59"/>
      <c r="C1487" s="59"/>
      <c r="D1487" s="58"/>
      <c r="E1487" s="58"/>
      <c r="F1487" s="59"/>
      <c r="G1487" s="59"/>
      <c r="H1487" s="58"/>
      <c r="I1487" s="58"/>
      <c r="J1487" s="59"/>
    </row>
    <row r="1488" spans="1:10" ht="12.6" x14ac:dyDescent="0.25">
      <c r="A1488" s="57"/>
      <c r="B1488" s="59"/>
      <c r="C1488" s="59"/>
      <c r="D1488" s="58"/>
      <c r="E1488" s="58"/>
      <c r="F1488" s="59"/>
      <c r="G1488" s="59"/>
      <c r="H1488" s="58"/>
      <c r="I1488" s="58"/>
      <c r="J1488" s="59"/>
    </row>
    <row r="1489" spans="1:10" ht="12.6" x14ac:dyDescent="0.25">
      <c r="A1489" s="57"/>
      <c r="B1489" s="59"/>
      <c r="C1489" s="59"/>
      <c r="D1489" s="58"/>
      <c r="E1489" s="58"/>
      <c r="F1489" s="59"/>
      <c r="G1489" s="59"/>
      <c r="H1489" s="58"/>
      <c r="I1489" s="58"/>
      <c r="J1489" s="59"/>
    </row>
    <row r="1490" spans="1:10" ht="12.6" x14ac:dyDescent="0.25">
      <c r="A1490" s="57"/>
      <c r="B1490" s="59"/>
      <c r="C1490" s="59"/>
      <c r="D1490" s="58"/>
      <c r="E1490" s="58"/>
      <c r="F1490" s="59"/>
      <c r="G1490" s="59"/>
      <c r="H1490" s="58"/>
      <c r="I1490" s="58"/>
      <c r="J1490" s="59"/>
    </row>
    <row r="1491" spans="1:10" ht="12.6" x14ac:dyDescent="0.25">
      <c r="A1491" s="57"/>
      <c r="B1491" s="59"/>
      <c r="C1491" s="59"/>
      <c r="D1491" s="58"/>
      <c r="E1491" s="58"/>
      <c r="F1491" s="59"/>
      <c r="G1491" s="59"/>
      <c r="H1491" s="58"/>
      <c r="I1491" s="58"/>
      <c r="J1491" s="59"/>
    </row>
    <row r="1492" spans="1:10" ht="12.6" x14ac:dyDescent="0.25">
      <c r="A1492" s="57"/>
      <c r="B1492" s="59"/>
      <c r="C1492" s="59"/>
      <c r="D1492" s="58"/>
      <c r="E1492" s="58"/>
      <c r="F1492" s="59"/>
      <c r="G1492" s="59"/>
      <c r="H1492" s="58"/>
      <c r="I1492" s="58"/>
      <c r="J1492" s="59"/>
    </row>
    <row r="1493" spans="1:10" ht="12.6" x14ac:dyDescent="0.25">
      <c r="A1493" s="57"/>
      <c r="B1493" s="59"/>
      <c r="C1493" s="59"/>
      <c r="D1493" s="58"/>
      <c r="E1493" s="58"/>
      <c r="F1493" s="59"/>
      <c r="G1493" s="59"/>
      <c r="H1493" s="58"/>
      <c r="I1493" s="58"/>
      <c r="J1493" s="59"/>
    </row>
    <row r="1494" spans="1:10" ht="12.6" x14ac:dyDescent="0.25">
      <c r="A1494" s="57"/>
      <c r="B1494" s="59"/>
      <c r="C1494" s="59"/>
      <c r="D1494" s="58"/>
      <c r="E1494" s="58"/>
      <c r="F1494" s="59"/>
      <c r="G1494" s="59"/>
      <c r="H1494" s="58"/>
      <c r="I1494" s="58"/>
      <c r="J1494" s="59"/>
    </row>
    <row r="1495" spans="1:10" ht="12.6" x14ac:dyDescent="0.25">
      <c r="A1495" s="57"/>
      <c r="B1495" s="59"/>
      <c r="C1495" s="59"/>
      <c r="D1495" s="58"/>
      <c r="E1495" s="58"/>
      <c r="F1495" s="59"/>
      <c r="G1495" s="59"/>
      <c r="H1495" s="58"/>
      <c r="I1495" s="58"/>
      <c r="J1495" s="59"/>
    </row>
    <row r="1496" spans="1:10" ht="12.6" x14ac:dyDescent="0.25">
      <c r="A1496" s="57"/>
      <c r="B1496" s="59"/>
      <c r="C1496" s="59"/>
      <c r="D1496" s="58"/>
      <c r="E1496" s="58"/>
      <c r="F1496" s="59"/>
      <c r="G1496" s="59"/>
      <c r="H1496" s="58"/>
      <c r="I1496" s="58"/>
      <c r="J1496" s="59"/>
    </row>
    <row r="1497" spans="1:10" ht="12.6" x14ac:dyDescent="0.25">
      <c r="A1497" s="57"/>
      <c r="B1497" s="59"/>
      <c r="C1497" s="59"/>
      <c r="D1497" s="58"/>
      <c r="E1497" s="58"/>
      <c r="F1497" s="59"/>
      <c r="G1497" s="59"/>
      <c r="H1497" s="58"/>
      <c r="I1497" s="58"/>
      <c r="J1497" s="59"/>
    </row>
    <row r="1498" spans="1:10" ht="12.6" x14ac:dyDescent="0.25">
      <c r="A1498" s="57"/>
      <c r="B1498" s="59"/>
      <c r="C1498" s="59"/>
      <c r="D1498" s="58"/>
      <c r="E1498" s="58"/>
      <c r="F1498" s="59"/>
      <c r="G1498" s="59"/>
      <c r="H1498" s="58"/>
      <c r="I1498" s="58"/>
      <c r="J1498" s="59"/>
    </row>
    <row r="1499" spans="1:10" ht="12.6" x14ac:dyDescent="0.25">
      <c r="A1499" s="57"/>
      <c r="B1499" s="59"/>
      <c r="C1499" s="59"/>
      <c r="D1499" s="58"/>
      <c r="E1499" s="58"/>
      <c r="F1499" s="59"/>
      <c r="G1499" s="59"/>
      <c r="H1499" s="58"/>
      <c r="I1499" s="58"/>
      <c r="J1499" s="59"/>
    </row>
    <row r="1500" spans="1:10" ht="12.6" x14ac:dyDescent="0.25">
      <c r="A1500" s="57"/>
      <c r="B1500" s="59"/>
      <c r="C1500" s="59"/>
      <c r="D1500" s="58"/>
      <c r="E1500" s="58"/>
      <c r="F1500" s="59"/>
      <c r="G1500" s="59"/>
      <c r="H1500" s="58"/>
      <c r="I1500" s="58"/>
      <c r="J1500" s="59"/>
    </row>
    <row r="1501" spans="1:10" ht="12.6" x14ac:dyDescent="0.25">
      <c r="A1501" s="57"/>
      <c r="B1501" s="59"/>
      <c r="C1501" s="59"/>
      <c r="D1501" s="58"/>
      <c r="E1501" s="58"/>
      <c r="F1501" s="59"/>
      <c r="G1501" s="59"/>
      <c r="H1501" s="58"/>
      <c r="I1501" s="58"/>
      <c r="J1501" s="59"/>
    </row>
    <row r="1502" spans="1:10" ht="12.6" x14ac:dyDescent="0.25">
      <c r="A1502" s="57"/>
      <c r="B1502" s="59"/>
      <c r="C1502" s="59"/>
      <c r="D1502" s="58"/>
      <c r="E1502" s="58"/>
      <c r="F1502" s="59"/>
      <c r="G1502" s="59"/>
      <c r="H1502" s="58"/>
      <c r="I1502" s="58"/>
      <c r="J1502" s="59"/>
    </row>
    <row r="1503" spans="1:10" ht="12.6" x14ac:dyDescent="0.25">
      <c r="A1503" s="57"/>
      <c r="B1503" s="59"/>
      <c r="C1503" s="59"/>
      <c r="D1503" s="58"/>
      <c r="E1503" s="58"/>
      <c r="F1503" s="59"/>
      <c r="G1503" s="59"/>
      <c r="H1503" s="58"/>
      <c r="I1503" s="58"/>
      <c r="J1503" s="59"/>
    </row>
    <row r="1504" spans="1:10" ht="12.6" x14ac:dyDescent="0.25">
      <c r="A1504" s="57"/>
      <c r="B1504" s="59"/>
      <c r="C1504" s="59"/>
      <c r="D1504" s="58"/>
      <c r="E1504" s="58"/>
      <c r="F1504" s="59"/>
      <c r="G1504" s="59"/>
      <c r="H1504" s="58"/>
      <c r="I1504" s="58"/>
      <c r="J1504" s="59"/>
    </row>
    <row r="1505" spans="1:10" ht="12.6" x14ac:dyDescent="0.25">
      <c r="A1505" s="57"/>
      <c r="B1505" s="59"/>
      <c r="C1505" s="59"/>
      <c r="D1505" s="58"/>
      <c r="E1505" s="58"/>
      <c r="F1505" s="59"/>
      <c r="G1505" s="59"/>
      <c r="H1505" s="58"/>
      <c r="I1505" s="58"/>
      <c r="J1505" s="59"/>
    </row>
    <row r="1506" spans="1:10" ht="12.6" x14ac:dyDescent="0.25">
      <c r="A1506" s="57"/>
      <c r="B1506" s="59"/>
      <c r="C1506" s="59"/>
      <c r="D1506" s="58"/>
      <c r="E1506" s="58"/>
      <c r="F1506" s="59"/>
      <c r="G1506" s="59"/>
      <c r="H1506" s="58"/>
      <c r="I1506" s="58"/>
      <c r="J1506" s="59"/>
    </row>
    <row r="1507" spans="1:10" ht="12.6" x14ac:dyDescent="0.25">
      <c r="A1507" s="57"/>
      <c r="B1507" s="59"/>
      <c r="C1507" s="59"/>
      <c r="D1507" s="58"/>
      <c r="E1507" s="58"/>
      <c r="F1507" s="59"/>
      <c r="G1507" s="59"/>
      <c r="H1507" s="58"/>
      <c r="I1507" s="58"/>
      <c r="J1507" s="59"/>
    </row>
    <row r="1508" spans="1:10" ht="12.6" x14ac:dyDescent="0.25">
      <c r="A1508" s="57"/>
      <c r="B1508" s="59"/>
      <c r="C1508" s="59"/>
      <c r="D1508" s="58"/>
      <c r="E1508" s="58"/>
      <c r="F1508" s="59"/>
      <c r="G1508" s="59"/>
      <c r="H1508" s="58"/>
      <c r="I1508" s="58"/>
      <c r="J1508" s="59"/>
    </row>
    <row r="1509" spans="1:10" ht="12.6" x14ac:dyDescent="0.25">
      <c r="A1509" s="57"/>
      <c r="B1509" s="59"/>
      <c r="C1509" s="59"/>
      <c r="D1509" s="58"/>
      <c r="E1509" s="58"/>
      <c r="F1509" s="59"/>
      <c r="G1509" s="59"/>
      <c r="H1509" s="58"/>
      <c r="I1509" s="58"/>
      <c r="J1509" s="59"/>
    </row>
    <row r="1510" spans="1:10" ht="12.6" x14ac:dyDescent="0.25">
      <c r="A1510" s="57"/>
      <c r="B1510" s="59"/>
      <c r="C1510" s="59"/>
      <c r="D1510" s="58"/>
      <c r="E1510" s="58"/>
      <c r="F1510" s="59"/>
      <c r="G1510" s="59"/>
      <c r="H1510" s="58"/>
      <c r="I1510" s="58"/>
      <c r="J1510" s="59"/>
    </row>
    <row r="1511" spans="1:10" ht="12.6" x14ac:dyDescent="0.25">
      <c r="A1511" s="57"/>
      <c r="B1511" s="59"/>
      <c r="C1511" s="59"/>
      <c r="D1511" s="58"/>
      <c r="E1511" s="58"/>
      <c r="F1511" s="59"/>
      <c r="G1511" s="59"/>
      <c r="H1511" s="58"/>
      <c r="I1511" s="58"/>
      <c r="J1511" s="59"/>
    </row>
    <row r="1512" spans="1:10" ht="12.6" x14ac:dyDescent="0.25">
      <c r="A1512" s="57"/>
      <c r="B1512" s="59"/>
      <c r="C1512" s="59"/>
      <c r="D1512" s="58"/>
      <c r="E1512" s="58"/>
      <c r="F1512" s="59"/>
      <c r="G1512" s="59"/>
      <c r="H1512" s="58"/>
      <c r="I1512" s="58"/>
      <c r="J1512" s="59"/>
    </row>
    <row r="1513" spans="1:10" ht="12.6" x14ac:dyDescent="0.25">
      <c r="A1513" s="57"/>
      <c r="B1513" s="59"/>
      <c r="C1513" s="59"/>
      <c r="D1513" s="58"/>
      <c r="E1513" s="58"/>
      <c r="F1513" s="59"/>
      <c r="G1513" s="59"/>
      <c r="H1513" s="58"/>
      <c r="I1513" s="58"/>
      <c r="J1513" s="59"/>
    </row>
    <row r="1514" spans="1:10" ht="12.6" x14ac:dyDescent="0.25">
      <c r="A1514" s="57"/>
      <c r="B1514" s="59"/>
      <c r="C1514" s="59"/>
      <c r="D1514" s="58"/>
      <c r="E1514" s="58"/>
      <c r="F1514" s="59"/>
      <c r="G1514" s="59"/>
      <c r="H1514" s="58"/>
      <c r="I1514" s="58"/>
      <c r="J1514" s="59"/>
    </row>
    <row r="1515" spans="1:10" ht="12.6" x14ac:dyDescent="0.25">
      <c r="A1515" s="57"/>
      <c r="B1515" s="59"/>
      <c r="C1515" s="59"/>
      <c r="D1515" s="58"/>
      <c r="E1515" s="58"/>
      <c r="F1515" s="59"/>
      <c r="G1515" s="59"/>
      <c r="H1515" s="58"/>
      <c r="I1515" s="58"/>
      <c r="J1515" s="59"/>
    </row>
    <row r="1516" spans="1:10" ht="12.6" x14ac:dyDescent="0.25">
      <c r="A1516" s="57"/>
      <c r="B1516" s="59"/>
      <c r="C1516" s="59"/>
      <c r="D1516" s="58"/>
      <c r="E1516" s="58"/>
      <c r="F1516" s="59"/>
      <c r="G1516" s="59"/>
      <c r="H1516" s="58"/>
      <c r="I1516" s="58"/>
      <c r="J1516" s="59"/>
    </row>
    <row r="1517" spans="1:10" ht="12.6" x14ac:dyDescent="0.25">
      <c r="A1517" s="57"/>
      <c r="B1517" s="59"/>
      <c r="C1517" s="59"/>
      <c r="D1517" s="58"/>
      <c r="E1517" s="58"/>
      <c r="F1517" s="59"/>
      <c r="G1517" s="59"/>
      <c r="H1517" s="58"/>
      <c r="I1517" s="58"/>
      <c r="J1517" s="59"/>
    </row>
    <row r="1518" spans="1:10" ht="12.6" x14ac:dyDescent="0.25">
      <c r="A1518" s="57"/>
      <c r="B1518" s="59"/>
      <c r="C1518" s="59"/>
      <c r="D1518" s="58"/>
      <c r="E1518" s="58"/>
      <c r="F1518" s="59"/>
      <c r="G1518" s="59"/>
      <c r="H1518" s="58"/>
      <c r="I1518" s="58"/>
      <c r="J1518" s="59"/>
    </row>
    <row r="1519" spans="1:10" ht="12.6" x14ac:dyDescent="0.25">
      <c r="A1519" s="57"/>
      <c r="B1519" s="59"/>
      <c r="C1519" s="59"/>
      <c r="D1519" s="58"/>
      <c r="E1519" s="58"/>
      <c r="F1519" s="59"/>
      <c r="G1519" s="59"/>
      <c r="H1519" s="58"/>
      <c r="I1519" s="58"/>
      <c r="J1519" s="59"/>
    </row>
    <row r="1520" spans="1:10" ht="12.6" x14ac:dyDescent="0.25">
      <c r="A1520" s="57"/>
      <c r="B1520" s="59"/>
      <c r="C1520" s="59"/>
      <c r="D1520" s="58"/>
      <c r="E1520" s="58"/>
      <c r="F1520" s="59"/>
      <c r="G1520" s="59"/>
      <c r="H1520" s="58"/>
      <c r="I1520" s="58"/>
      <c r="J1520" s="59"/>
    </row>
    <row r="1521" spans="1:10" ht="12.6" x14ac:dyDescent="0.25">
      <c r="A1521" s="57"/>
      <c r="B1521" s="59"/>
      <c r="C1521" s="59"/>
      <c r="D1521" s="58"/>
      <c r="E1521" s="58"/>
      <c r="F1521" s="59"/>
      <c r="G1521" s="59"/>
      <c r="H1521" s="58"/>
      <c r="I1521" s="58"/>
      <c r="J1521" s="59"/>
    </row>
    <row r="1522" spans="1:10" ht="12.6" x14ac:dyDescent="0.25">
      <c r="A1522" s="57"/>
      <c r="B1522" s="59"/>
      <c r="C1522" s="59"/>
      <c r="D1522" s="58"/>
      <c r="E1522" s="58"/>
      <c r="F1522" s="59"/>
      <c r="G1522" s="59"/>
      <c r="H1522" s="58"/>
      <c r="I1522" s="58"/>
      <c r="J1522" s="59"/>
    </row>
    <row r="1523" spans="1:10" ht="12.6" x14ac:dyDescent="0.25">
      <c r="A1523" s="57"/>
      <c r="B1523" s="59"/>
      <c r="C1523" s="59"/>
      <c r="D1523" s="58"/>
      <c r="E1523" s="58"/>
      <c r="F1523" s="59"/>
      <c r="G1523" s="59"/>
      <c r="H1523" s="58"/>
      <c r="I1523" s="58"/>
      <c r="J1523" s="59"/>
    </row>
    <row r="1524" spans="1:10" ht="12.6" x14ac:dyDescent="0.25">
      <c r="A1524" s="57"/>
      <c r="B1524" s="59"/>
      <c r="C1524" s="59"/>
      <c r="D1524" s="58"/>
      <c r="E1524" s="58"/>
      <c r="F1524" s="59"/>
      <c r="G1524" s="59"/>
      <c r="H1524" s="58"/>
      <c r="I1524" s="58"/>
      <c r="J1524" s="59"/>
    </row>
    <row r="1525" spans="1:10" ht="12.6" x14ac:dyDescent="0.25">
      <c r="A1525" s="57"/>
      <c r="B1525" s="59"/>
      <c r="C1525" s="59"/>
      <c r="D1525" s="58"/>
      <c r="E1525" s="58"/>
      <c r="F1525" s="59"/>
      <c r="G1525" s="59"/>
      <c r="H1525" s="58"/>
      <c r="I1525" s="58"/>
      <c r="J1525" s="59"/>
    </row>
    <row r="1526" spans="1:10" ht="12.6" x14ac:dyDescent="0.25">
      <c r="A1526" s="57"/>
      <c r="B1526" s="59"/>
      <c r="C1526" s="59"/>
      <c r="D1526" s="58"/>
      <c r="E1526" s="58"/>
      <c r="F1526" s="59"/>
      <c r="G1526" s="59"/>
      <c r="H1526" s="58"/>
      <c r="I1526" s="58"/>
      <c r="J1526" s="59"/>
    </row>
    <row r="1527" spans="1:10" ht="12.6" x14ac:dyDescent="0.25">
      <c r="A1527" s="57"/>
      <c r="B1527" s="59"/>
      <c r="C1527" s="59"/>
      <c r="D1527" s="58"/>
      <c r="E1527" s="58"/>
      <c r="F1527" s="59"/>
      <c r="G1527" s="59"/>
      <c r="H1527" s="58"/>
      <c r="I1527" s="58"/>
      <c r="J1527" s="59"/>
    </row>
    <row r="1528" spans="1:10" ht="12.6" x14ac:dyDescent="0.25">
      <c r="A1528" s="57"/>
      <c r="B1528" s="59"/>
      <c r="C1528" s="59"/>
      <c r="D1528" s="58"/>
      <c r="E1528" s="58"/>
      <c r="F1528" s="59"/>
      <c r="G1528" s="59"/>
      <c r="H1528" s="58"/>
      <c r="I1528" s="58"/>
      <c r="J1528" s="59"/>
    </row>
    <row r="1529" spans="1:10" ht="12.6" x14ac:dyDescent="0.25">
      <c r="A1529" s="57"/>
      <c r="B1529" s="59"/>
      <c r="C1529" s="59"/>
      <c r="D1529" s="58"/>
      <c r="E1529" s="58"/>
      <c r="F1529" s="59"/>
      <c r="G1529" s="59"/>
      <c r="H1529" s="58"/>
      <c r="I1529" s="58"/>
      <c r="J1529" s="59"/>
    </row>
    <row r="1530" spans="1:10" ht="12.6" x14ac:dyDescent="0.25">
      <c r="A1530" s="57"/>
      <c r="B1530" s="59"/>
      <c r="C1530" s="59"/>
      <c r="D1530" s="58"/>
      <c r="E1530" s="58"/>
      <c r="F1530" s="59"/>
      <c r="G1530" s="59"/>
      <c r="H1530" s="58"/>
      <c r="I1530" s="58"/>
      <c r="J1530" s="59"/>
    </row>
    <row r="1531" spans="1:10" ht="12.6" x14ac:dyDescent="0.25">
      <c r="A1531" s="57"/>
      <c r="B1531" s="59"/>
      <c r="C1531" s="59"/>
      <c r="D1531" s="58"/>
      <c r="E1531" s="58"/>
      <c r="F1531" s="59"/>
      <c r="G1531" s="59"/>
      <c r="H1531" s="58"/>
      <c r="I1531" s="58"/>
      <c r="J1531" s="59"/>
    </row>
    <row r="1532" spans="1:10" ht="12.6" x14ac:dyDescent="0.25">
      <c r="A1532" s="57"/>
      <c r="B1532" s="59"/>
      <c r="C1532" s="59"/>
      <c r="D1532" s="58"/>
      <c r="E1532" s="58"/>
      <c r="F1532" s="59"/>
      <c r="G1532" s="59"/>
      <c r="H1532" s="58"/>
      <c r="I1532" s="58"/>
      <c r="J1532" s="59"/>
    </row>
    <row r="1533" spans="1:10" ht="12.6" x14ac:dyDescent="0.25">
      <c r="A1533" s="57"/>
      <c r="B1533" s="59"/>
      <c r="C1533" s="59"/>
      <c r="D1533" s="58"/>
      <c r="E1533" s="58"/>
      <c r="F1533" s="59"/>
      <c r="G1533" s="59"/>
      <c r="H1533" s="58"/>
      <c r="I1533" s="58"/>
      <c r="J1533" s="59"/>
    </row>
    <row r="1534" spans="1:10" ht="12.6" x14ac:dyDescent="0.25">
      <c r="A1534" s="57"/>
      <c r="B1534" s="59"/>
      <c r="C1534" s="59"/>
      <c r="D1534" s="58"/>
      <c r="E1534" s="58"/>
      <c r="F1534" s="59"/>
      <c r="G1534" s="59"/>
      <c r="H1534" s="58"/>
      <c r="I1534" s="58"/>
      <c r="J1534" s="59"/>
    </row>
    <row r="1535" spans="1:10" ht="12.6" x14ac:dyDescent="0.25">
      <c r="A1535" s="57"/>
      <c r="B1535" s="59"/>
      <c r="C1535" s="59"/>
      <c r="D1535" s="58"/>
      <c r="E1535" s="58"/>
      <c r="F1535" s="59"/>
      <c r="G1535" s="59"/>
      <c r="H1535" s="58"/>
      <c r="I1535" s="58"/>
      <c r="J1535" s="59"/>
    </row>
    <row r="1536" spans="1:10" ht="12.6" x14ac:dyDescent="0.25">
      <c r="A1536" s="57"/>
      <c r="B1536" s="59"/>
      <c r="C1536" s="59"/>
      <c r="D1536" s="58"/>
      <c r="E1536" s="58"/>
      <c r="F1536" s="59"/>
      <c r="G1536" s="59"/>
      <c r="H1536" s="58"/>
      <c r="I1536" s="58"/>
      <c r="J1536" s="59"/>
    </row>
    <row r="1537" spans="1:10" ht="12.6" x14ac:dyDescent="0.25">
      <c r="A1537" s="57"/>
      <c r="B1537" s="59"/>
      <c r="C1537" s="59"/>
      <c r="D1537" s="58"/>
      <c r="E1537" s="58"/>
      <c r="F1537" s="59"/>
      <c r="G1537" s="59"/>
      <c r="H1537" s="58"/>
      <c r="I1537" s="58"/>
      <c r="J1537" s="59"/>
    </row>
    <row r="1538" spans="1:10" ht="12.6" x14ac:dyDescent="0.25">
      <c r="A1538" s="57"/>
      <c r="B1538" s="59"/>
      <c r="C1538" s="59"/>
      <c r="D1538" s="58"/>
      <c r="E1538" s="58"/>
      <c r="F1538" s="59"/>
      <c r="G1538" s="59"/>
      <c r="H1538" s="58"/>
      <c r="I1538" s="58"/>
      <c r="J1538" s="59"/>
    </row>
    <row r="1539" spans="1:10" ht="12.6" x14ac:dyDescent="0.25">
      <c r="A1539" s="57"/>
      <c r="B1539" s="59"/>
      <c r="C1539" s="59"/>
      <c r="D1539" s="58"/>
      <c r="E1539" s="58"/>
      <c r="F1539" s="59"/>
      <c r="G1539" s="59"/>
      <c r="H1539" s="58"/>
      <c r="I1539" s="58"/>
      <c r="J1539" s="59"/>
    </row>
    <row r="1540" spans="1:10" ht="12.6" x14ac:dyDescent="0.25">
      <c r="A1540" s="57"/>
      <c r="B1540" s="59"/>
      <c r="C1540" s="59"/>
      <c r="D1540" s="58"/>
      <c r="E1540" s="58"/>
      <c r="F1540" s="59"/>
      <c r="G1540" s="59"/>
      <c r="H1540" s="58"/>
      <c r="I1540" s="58"/>
      <c r="J1540" s="59"/>
    </row>
    <row r="1541" spans="1:10" ht="12.6" x14ac:dyDescent="0.25">
      <c r="A1541" s="57"/>
      <c r="B1541" s="59"/>
      <c r="C1541" s="59"/>
      <c r="D1541" s="58"/>
      <c r="E1541" s="58"/>
      <c r="F1541" s="59"/>
      <c r="G1541" s="59"/>
      <c r="H1541" s="58"/>
      <c r="I1541" s="58"/>
      <c r="J1541" s="59"/>
    </row>
    <row r="1542" spans="1:10" ht="12.6" x14ac:dyDescent="0.25">
      <c r="A1542" s="57"/>
      <c r="B1542" s="59"/>
      <c r="C1542" s="59"/>
      <c r="D1542" s="58"/>
      <c r="E1542" s="58"/>
      <c r="F1542" s="59"/>
      <c r="G1542" s="59"/>
      <c r="H1542" s="58"/>
      <c r="I1542" s="58"/>
      <c r="J1542" s="59"/>
    </row>
    <row r="1543" spans="1:10" ht="12.6" x14ac:dyDescent="0.25">
      <c r="A1543" s="57"/>
      <c r="B1543" s="59"/>
      <c r="C1543" s="59"/>
      <c r="D1543" s="58"/>
      <c r="E1543" s="58"/>
      <c r="F1543" s="59"/>
      <c r="G1543" s="59"/>
      <c r="H1543" s="58"/>
      <c r="I1543" s="58"/>
      <c r="J1543" s="59"/>
    </row>
    <row r="1544" spans="1:10" ht="12.6" x14ac:dyDescent="0.25">
      <c r="A1544" s="57"/>
      <c r="B1544" s="59"/>
      <c r="C1544" s="59"/>
      <c r="D1544" s="58"/>
      <c r="E1544" s="58"/>
      <c r="F1544" s="59"/>
      <c r="G1544" s="59"/>
      <c r="H1544" s="58"/>
      <c r="I1544" s="58"/>
      <c r="J1544" s="59"/>
    </row>
    <row r="1545" spans="1:10" ht="12.6" x14ac:dyDescent="0.25">
      <c r="A1545" s="57"/>
      <c r="B1545" s="59"/>
      <c r="C1545" s="59"/>
      <c r="D1545" s="58"/>
      <c r="E1545" s="58"/>
      <c r="F1545" s="59"/>
      <c r="G1545" s="59"/>
      <c r="H1545" s="58"/>
      <c r="I1545" s="58"/>
      <c r="J1545" s="59"/>
    </row>
    <row r="1546" spans="1:10" ht="12.6" x14ac:dyDescent="0.25">
      <c r="A1546" s="57"/>
      <c r="B1546" s="59"/>
      <c r="C1546" s="59"/>
      <c r="D1546" s="58"/>
      <c r="E1546" s="58"/>
      <c r="F1546" s="59"/>
      <c r="G1546" s="59"/>
      <c r="H1546" s="58"/>
      <c r="I1546" s="58"/>
      <c r="J1546" s="59"/>
    </row>
    <row r="1547" spans="1:10" ht="12.6" x14ac:dyDescent="0.25">
      <c r="A1547" s="57"/>
      <c r="B1547" s="59"/>
      <c r="C1547" s="59"/>
      <c r="D1547" s="58"/>
      <c r="E1547" s="58"/>
      <c r="F1547" s="59"/>
      <c r="G1547" s="59"/>
      <c r="H1547" s="58"/>
      <c r="I1547" s="58"/>
      <c r="J1547" s="59"/>
    </row>
    <row r="1548" spans="1:10" ht="12.6" x14ac:dyDescent="0.25">
      <c r="A1548" s="57"/>
      <c r="B1548" s="59"/>
      <c r="C1548" s="59"/>
      <c r="D1548" s="58"/>
      <c r="E1548" s="58"/>
      <c r="F1548" s="59"/>
      <c r="G1548" s="59"/>
      <c r="H1548" s="58"/>
      <c r="I1548" s="58"/>
      <c r="J1548" s="59"/>
    </row>
    <row r="1549" spans="1:10" ht="12.6" x14ac:dyDescent="0.25">
      <c r="A1549" s="57"/>
      <c r="B1549" s="59"/>
      <c r="C1549" s="59"/>
      <c r="D1549" s="58"/>
      <c r="E1549" s="58"/>
      <c r="F1549" s="59"/>
      <c r="G1549" s="59"/>
      <c r="H1549" s="58"/>
      <c r="I1549" s="58"/>
      <c r="J1549" s="59"/>
    </row>
    <row r="1550" spans="1:10" ht="12.6" x14ac:dyDescent="0.25">
      <c r="A1550" s="57"/>
      <c r="B1550" s="59"/>
      <c r="C1550" s="59"/>
      <c r="D1550" s="58"/>
      <c r="E1550" s="58"/>
      <c r="F1550" s="59"/>
      <c r="G1550" s="59"/>
      <c r="H1550" s="58"/>
      <c r="I1550" s="58"/>
      <c r="J1550" s="59"/>
    </row>
    <row r="1551" spans="1:10" ht="12.6" x14ac:dyDescent="0.25">
      <c r="A1551" s="57"/>
      <c r="B1551" s="59"/>
      <c r="C1551" s="59"/>
      <c r="D1551" s="58"/>
      <c r="E1551" s="58"/>
      <c r="F1551" s="59"/>
      <c r="G1551" s="59"/>
      <c r="H1551" s="58"/>
      <c r="I1551" s="58"/>
      <c r="J1551" s="59"/>
    </row>
    <row r="1552" spans="1:10" ht="12.6" x14ac:dyDescent="0.25">
      <c r="A1552" s="57"/>
      <c r="B1552" s="59"/>
      <c r="C1552" s="59"/>
      <c r="D1552" s="58"/>
      <c r="E1552" s="58"/>
      <c r="F1552" s="59"/>
      <c r="G1552" s="59"/>
      <c r="H1552" s="58"/>
      <c r="I1552" s="58"/>
      <c r="J1552" s="59"/>
    </row>
    <row r="1553" spans="1:10" ht="12.6" x14ac:dyDescent="0.25">
      <c r="A1553" s="57"/>
      <c r="B1553" s="59"/>
      <c r="C1553" s="59"/>
      <c r="D1553" s="58"/>
      <c r="E1553" s="58"/>
      <c r="F1553" s="59"/>
      <c r="G1553" s="59"/>
      <c r="H1553" s="58"/>
      <c r="I1553" s="58"/>
      <c r="J1553" s="59"/>
    </row>
    <row r="1554" spans="1:10" ht="12.6" x14ac:dyDescent="0.25">
      <c r="A1554" s="57"/>
      <c r="B1554" s="59"/>
      <c r="C1554" s="59"/>
      <c r="D1554" s="58"/>
      <c r="E1554" s="58"/>
      <c r="F1554" s="59"/>
      <c r="G1554" s="59"/>
      <c r="H1554" s="58"/>
      <c r="I1554" s="58"/>
      <c r="J1554" s="59"/>
    </row>
    <row r="1555" spans="1:10" ht="12.6" x14ac:dyDescent="0.25">
      <c r="A1555" s="57"/>
      <c r="B1555" s="59"/>
      <c r="C1555" s="59"/>
      <c r="D1555" s="58"/>
      <c r="E1555" s="58"/>
      <c r="F1555" s="59"/>
      <c r="G1555" s="59"/>
      <c r="H1555" s="58"/>
      <c r="I1555" s="58"/>
      <c r="J1555" s="59"/>
    </row>
    <row r="1556" spans="1:10" ht="12.6" x14ac:dyDescent="0.25">
      <c r="A1556" s="57"/>
      <c r="B1556" s="59"/>
      <c r="C1556" s="59"/>
      <c r="D1556" s="58"/>
      <c r="E1556" s="58"/>
      <c r="F1556" s="59"/>
      <c r="G1556" s="59"/>
      <c r="H1556" s="58"/>
      <c r="I1556" s="58"/>
      <c r="J1556" s="59"/>
    </row>
    <row r="1557" spans="1:10" ht="12.6" x14ac:dyDescent="0.25">
      <c r="A1557" s="57"/>
      <c r="B1557" s="59"/>
      <c r="C1557" s="59"/>
      <c r="D1557" s="58"/>
      <c r="E1557" s="58"/>
      <c r="F1557" s="59"/>
      <c r="G1557" s="59"/>
      <c r="H1557" s="58"/>
      <c r="I1557" s="58"/>
      <c r="J1557" s="59"/>
    </row>
    <row r="1558" spans="1:10" ht="12.6" x14ac:dyDescent="0.25">
      <c r="A1558" s="57"/>
      <c r="B1558" s="59"/>
      <c r="C1558" s="59"/>
      <c r="D1558" s="58"/>
      <c r="E1558" s="58"/>
      <c r="F1558" s="59"/>
      <c r="G1558" s="59"/>
      <c r="H1558" s="58"/>
      <c r="I1558" s="58"/>
      <c r="J1558" s="59"/>
    </row>
    <row r="1559" spans="1:10" ht="12.6" x14ac:dyDescent="0.25">
      <c r="A1559" s="57"/>
      <c r="B1559" s="59"/>
      <c r="C1559" s="59"/>
      <c r="D1559" s="58"/>
      <c r="E1559" s="58"/>
      <c r="F1559" s="59"/>
      <c r="G1559" s="59"/>
      <c r="H1559" s="58"/>
      <c r="I1559" s="58"/>
      <c r="J1559" s="59"/>
    </row>
    <row r="1560" spans="1:10" ht="12.6" x14ac:dyDescent="0.25">
      <c r="A1560" s="57"/>
      <c r="B1560" s="59"/>
      <c r="C1560" s="59"/>
      <c r="D1560" s="58"/>
      <c r="E1560" s="58"/>
      <c r="F1560" s="59"/>
      <c r="G1560" s="59"/>
      <c r="H1560" s="58"/>
      <c r="I1560" s="58"/>
      <c r="J1560" s="59"/>
    </row>
    <row r="1561" spans="1:10" ht="12.6" x14ac:dyDescent="0.25">
      <c r="A1561" s="57"/>
      <c r="B1561" s="59"/>
      <c r="C1561" s="59"/>
      <c r="D1561" s="58"/>
      <c r="E1561" s="58"/>
      <c r="F1561" s="59"/>
      <c r="G1561" s="59"/>
      <c r="H1561" s="58"/>
      <c r="I1561" s="58"/>
      <c r="J1561" s="59"/>
    </row>
    <row r="1562" spans="1:10" ht="12.6" x14ac:dyDescent="0.25">
      <c r="A1562" s="57"/>
      <c r="B1562" s="59"/>
      <c r="C1562" s="59"/>
      <c r="D1562" s="58"/>
      <c r="E1562" s="58"/>
      <c r="F1562" s="59"/>
      <c r="G1562" s="59"/>
      <c r="H1562" s="58"/>
      <c r="I1562" s="58"/>
      <c r="J1562" s="59"/>
    </row>
    <row r="1563" spans="1:10" ht="12.6" x14ac:dyDescent="0.25">
      <c r="A1563" s="57"/>
      <c r="B1563" s="59"/>
      <c r="C1563" s="59"/>
      <c r="D1563" s="58"/>
      <c r="E1563" s="58"/>
      <c r="F1563" s="59"/>
      <c r="G1563" s="59"/>
      <c r="H1563" s="58"/>
      <c r="I1563" s="58"/>
      <c r="J1563" s="59"/>
    </row>
    <row r="1564" spans="1:10" ht="12.6" x14ac:dyDescent="0.25">
      <c r="A1564" s="57"/>
      <c r="B1564" s="59"/>
      <c r="C1564" s="59"/>
      <c r="D1564" s="58"/>
      <c r="E1564" s="58"/>
      <c r="F1564" s="59"/>
      <c r="G1564" s="59"/>
      <c r="H1564" s="58"/>
      <c r="I1564" s="58"/>
      <c r="J1564" s="59"/>
    </row>
    <row r="1565" spans="1:10" ht="12.6" x14ac:dyDescent="0.25">
      <c r="A1565" s="57"/>
      <c r="B1565" s="59"/>
      <c r="C1565" s="59"/>
      <c r="D1565" s="58"/>
      <c r="E1565" s="58"/>
      <c r="F1565" s="59"/>
      <c r="G1565" s="59"/>
      <c r="H1565" s="58"/>
      <c r="I1565" s="58"/>
      <c r="J1565" s="59"/>
    </row>
    <row r="1566" spans="1:10" ht="12.6" x14ac:dyDescent="0.25">
      <c r="A1566" s="57"/>
      <c r="B1566" s="59"/>
      <c r="C1566" s="59"/>
      <c r="D1566" s="58"/>
      <c r="E1566" s="58"/>
      <c r="F1566" s="59"/>
      <c r="G1566" s="59"/>
      <c r="H1566" s="58"/>
      <c r="I1566" s="58"/>
      <c r="J1566" s="59"/>
    </row>
    <row r="1567" spans="1:10" ht="12.6" x14ac:dyDescent="0.25">
      <c r="A1567" s="57"/>
      <c r="B1567" s="59"/>
      <c r="C1567" s="59"/>
      <c r="D1567" s="58"/>
      <c r="E1567" s="58"/>
      <c r="F1567" s="59"/>
      <c r="G1567" s="59"/>
      <c r="H1567" s="58"/>
      <c r="I1567" s="58"/>
      <c r="J1567" s="59"/>
    </row>
    <row r="1568" spans="1:10" ht="12.6" x14ac:dyDescent="0.25">
      <c r="A1568" s="57"/>
      <c r="B1568" s="59"/>
      <c r="C1568" s="59"/>
      <c r="D1568" s="58"/>
      <c r="E1568" s="58"/>
      <c r="F1568" s="59"/>
      <c r="G1568" s="59"/>
      <c r="H1568" s="58"/>
      <c r="I1568" s="58"/>
      <c r="J1568" s="59"/>
    </row>
    <row r="1569" spans="1:10" ht="12.6" x14ac:dyDescent="0.25">
      <c r="A1569" s="57"/>
      <c r="B1569" s="59"/>
      <c r="C1569" s="59"/>
      <c r="D1569" s="58"/>
      <c r="E1569" s="58"/>
      <c r="F1569" s="59"/>
      <c r="G1569" s="59"/>
      <c r="H1569" s="58"/>
      <c r="I1569" s="58"/>
      <c r="J1569" s="59"/>
    </row>
    <row r="1570" spans="1:10" ht="12.6" x14ac:dyDescent="0.25">
      <c r="A1570" s="57"/>
      <c r="B1570" s="59"/>
      <c r="C1570" s="59"/>
      <c r="D1570" s="58"/>
      <c r="E1570" s="58"/>
      <c r="F1570" s="59"/>
      <c r="G1570" s="59"/>
      <c r="H1570" s="58"/>
      <c r="I1570" s="58"/>
      <c r="J1570" s="59"/>
    </row>
    <row r="1571" spans="1:10" ht="12.6" x14ac:dyDescent="0.25">
      <c r="A1571" s="57"/>
      <c r="B1571" s="59"/>
      <c r="C1571" s="59"/>
      <c r="D1571" s="58"/>
      <c r="E1571" s="58"/>
      <c r="F1571" s="59"/>
      <c r="G1571" s="59"/>
      <c r="H1571" s="58"/>
      <c r="I1571" s="58"/>
      <c r="J1571" s="59"/>
    </row>
    <row r="1572" spans="1:10" ht="12.6" x14ac:dyDescent="0.25">
      <c r="A1572" s="57"/>
      <c r="B1572" s="59"/>
      <c r="C1572" s="59"/>
      <c r="D1572" s="58"/>
      <c r="E1572" s="58"/>
      <c r="F1572" s="59"/>
      <c r="G1572" s="59"/>
      <c r="H1572" s="58"/>
      <c r="I1572" s="58"/>
      <c r="J1572" s="59"/>
    </row>
    <row r="1573" spans="1:10" ht="12.6" x14ac:dyDescent="0.25">
      <c r="A1573" s="57"/>
      <c r="B1573" s="59"/>
      <c r="C1573" s="59"/>
      <c r="D1573" s="58"/>
      <c r="E1573" s="58"/>
      <c r="F1573" s="59"/>
      <c r="G1573" s="59"/>
      <c r="H1573" s="58"/>
      <c r="I1573" s="58"/>
      <c r="J1573" s="59"/>
    </row>
    <row r="1574" spans="1:10" ht="12.6" x14ac:dyDescent="0.25">
      <c r="A1574" s="57"/>
      <c r="B1574" s="59"/>
      <c r="C1574" s="59"/>
      <c r="D1574" s="58"/>
      <c r="E1574" s="58"/>
      <c r="F1574" s="59"/>
      <c r="G1574" s="59"/>
      <c r="H1574" s="58"/>
      <c r="I1574" s="58"/>
      <c r="J1574" s="59"/>
    </row>
    <row r="1575" spans="1:10" ht="12.6" x14ac:dyDescent="0.25">
      <c r="A1575" s="57"/>
      <c r="B1575" s="59"/>
      <c r="C1575" s="59"/>
      <c r="D1575" s="58"/>
      <c r="E1575" s="58"/>
      <c r="F1575" s="59"/>
      <c r="G1575" s="59"/>
      <c r="H1575" s="58"/>
      <c r="I1575" s="58"/>
      <c r="J1575" s="59"/>
    </row>
    <row r="1576" spans="1:10" ht="12.6" x14ac:dyDescent="0.25">
      <c r="A1576" s="57"/>
      <c r="B1576" s="59"/>
      <c r="C1576" s="59"/>
      <c r="D1576" s="58"/>
      <c r="E1576" s="58"/>
      <c r="F1576" s="59"/>
      <c r="G1576" s="59"/>
      <c r="H1576" s="58"/>
      <c r="I1576" s="58"/>
      <c r="J1576" s="59"/>
    </row>
    <row r="1577" spans="1:10" ht="12.6" x14ac:dyDescent="0.25">
      <c r="A1577" s="57"/>
      <c r="B1577" s="59"/>
      <c r="C1577" s="59"/>
      <c r="D1577" s="58"/>
      <c r="E1577" s="58"/>
      <c r="F1577" s="59"/>
      <c r="G1577" s="59"/>
      <c r="H1577" s="58"/>
      <c r="I1577" s="58"/>
      <c r="J1577" s="59"/>
    </row>
    <row r="1578" spans="1:10" ht="12.6" x14ac:dyDescent="0.25">
      <c r="A1578" s="57"/>
      <c r="B1578" s="59"/>
      <c r="C1578" s="59"/>
      <c r="D1578" s="58"/>
      <c r="E1578" s="58"/>
      <c r="F1578" s="59"/>
      <c r="G1578" s="59"/>
      <c r="H1578" s="58"/>
      <c r="I1578" s="58"/>
      <c r="J1578" s="59"/>
    </row>
    <row r="1579" spans="1:10" ht="12.6" x14ac:dyDescent="0.25">
      <c r="A1579" s="57"/>
      <c r="B1579" s="59"/>
      <c r="C1579" s="59"/>
      <c r="D1579" s="58"/>
      <c r="E1579" s="58"/>
      <c r="F1579" s="59"/>
      <c r="G1579" s="59"/>
      <c r="H1579" s="58"/>
      <c r="I1579" s="58"/>
      <c r="J1579" s="59"/>
    </row>
    <row r="1580" spans="1:10" ht="12.6" x14ac:dyDescent="0.25">
      <c r="A1580" s="57"/>
      <c r="B1580" s="59"/>
      <c r="C1580" s="59"/>
      <c r="D1580" s="58"/>
      <c r="E1580" s="58"/>
      <c r="F1580" s="59"/>
      <c r="G1580" s="59"/>
      <c r="H1580" s="58"/>
      <c r="I1580" s="58"/>
      <c r="J1580" s="59"/>
    </row>
    <row r="1581" spans="1:10" ht="12.6" x14ac:dyDescent="0.25">
      <c r="A1581" s="57"/>
      <c r="B1581" s="59"/>
      <c r="C1581" s="59"/>
      <c r="D1581" s="58"/>
      <c r="E1581" s="58"/>
      <c r="F1581" s="59"/>
      <c r="G1581" s="59"/>
      <c r="H1581" s="58"/>
      <c r="I1581" s="58"/>
      <c r="J1581" s="59"/>
    </row>
    <row r="1582" spans="1:10" ht="12.6" x14ac:dyDescent="0.25">
      <c r="A1582" s="57"/>
      <c r="B1582" s="59"/>
      <c r="C1582" s="59"/>
      <c r="D1582" s="58"/>
      <c r="E1582" s="58"/>
      <c r="F1582" s="59"/>
      <c r="G1582" s="59"/>
      <c r="H1582" s="58"/>
      <c r="I1582" s="58"/>
      <c r="J1582" s="59"/>
    </row>
    <row r="1583" spans="1:10" ht="12.6" x14ac:dyDescent="0.25">
      <c r="A1583" s="57"/>
      <c r="B1583" s="59"/>
      <c r="C1583" s="59"/>
      <c r="D1583" s="58"/>
      <c r="E1583" s="58"/>
      <c r="F1583" s="59"/>
      <c r="G1583" s="59"/>
      <c r="H1583" s="58"/>
      <c r="I1583" s="58"/>
      <c r="J1583" s="59"/>
    </row>
    <row r="1584" spans="1:10" ht="12.6" x14ac:dyDescent="0.25">
      <c r="A1584" s="57"/>
      <c r="B1584" s="59"/>
      <c r="C1584" s="59"/>
      <c r="D1584" s="58"/>
      <c r="E1584" s="58"/>
      <c r="F1584" s="59"/>
      <c r="G1584" s="59"/>
      <c r="H1584" s="58"/>
      <c r="I1584" s="58"/>
      <c r="J1584" s="59"/>
    </row>
    <row r="1585" spans="1:10" ht="12.6" x14ac:dyDescent="0.25">
      <c r="A1585" s="57"/>
      <c r="B1585" s="59"/>
      <c r="C1585" s="59"/>
      <c r="D1585" s="58"/>
      <c r="E1585" s="58"/>
      <c r="F1585" s="59"/>
      <c r="G1585" s="59"/>
      <c r="H1585" s="58"/>
      <c r="I1585" s="58"/>
      <c r="J1585" s="59"/>
    </row>
    <row r="1586" spans="1:10" ht="12.6" x14ac:dyDescent="0.25">
      <c r="A1586" s="57"/>
      <c r="B1586" s="59"/>
      <c r="C1586" s="59"/>
      <c r="D1586" s="58"/>
      <c r="E1586" s="58"/>
      <c r="F1586" s="59"/>
      <c r="G1586" s="59"/>
      <c r="H1586" s="58"/>
      <c r="I1586" s="58"/>
      <c r="J1586" s="59"/>
    </row>
    <row r="1587" spans="1:10" ht="12.6" x14ac:dyDescent="0.25">
      <c r="A1587" s="57"/>
      <c r="B1587" s="59"/>
      <c r="C1587" s="59"/>
      <c r="D1587" s="58"/>
      <c r="E1587" s="58"/>
      <c r="F1587" s="59"/>
      <c r="G1587" s="59"/>
      <c r="H1587" s="58"/>
      <c r="I1587" s="58"/>
      <c r="J1587" s="59"/>
    </row>
    <row r="1588" spans="1:10" ht="12.6" x14ac:dyDescent="0.25">
      <c r="A1588" s="57"/>
      <c r="B1588" s="59"/>
      <c r="C1588" s="59"/>
      <c r="D1588" s="58"/>
      <c r="E1588" s="58"/>
      <c r="F1588" s="59"/>
      <c r="G1588" s="59"/>
      <c r="H1588" s="58"/>
      <c r="I1588" s="58"/>
      <c r="J1588" s="59"/>
    </row>
    <row r="1589" spans="1:10" ht="12.6" x14ac:dyDescent="0.25">
      <c r="A1589" s="57"/>
      <c r="B1589" s="59"/>
      <c r="C1589" s="59"/>
      <c r="D1589" s="58"/>
      <c r="E1589" s="58"/>
      <c r="F1589" s="59"/>
      <c r="G1589" s="59"/>
      <c r="H1589" s="58"/>
      <c r="I1589" s="58"/>
      <c r="J1589" s="59"/>
    </row>
    <row r="1590" spans="1:10" ht="12.6" x14ac:dyDescent="0.25">
      <c r="A1590" s="57"/>
      <c r="B1590" s="59"/>
      <c r="C1590" s="59"/>
      <c r="D1590" s="58"/>
      <c r="E1590" s="58"/>
      <c r="F1590" s="59"/>
      <c r="G1590" s="59"/>
      <c r="H1590" s="58"/>
      <c r="I1590" s="58"/>
      <c r="J1590" s="59"/>
    </row>
    <row r="1591" spans="1:10" ht="12.6" x14ac:dyDescent="0.25">
      <c r="A1591" s="57"/>
      <c r="B1591" s="59"/>
      <c r="C1591" s="59"/>
      <c r="D1591" s="58"/>
      <c r="E1591" s="58"/>
      <c r="F1591" s="59"/>
      <c r="G1591" s="59"/>
      <c r="H1591" s="58"/>
      <c r="I1591" s="58"/>
      <c r="J1591" s="59"/>
    </row>
    <row r="1592" spans="1:10" ht="12.6" x14ac:dyDescent="0.25">
      <c r="A1592" s="57"/>
      <c r="B1592" s="59"/>
      <c r="C1592" s="59"/>
      <c r="D1592" s="58"/>
      <c r="E1592" s="58"/>
      <c r="F1592" s="59"/>
      <c r="G1592" s="59"/>
      <c r="H1592" s="58"/>
      <c r="I1592" s="58"/>
      <c r="J1592" s="59"/>
    </row>
    <row r="1593" spans="1:10" ht="12.6" x14ac:dyDescent="0.25">
      <c r="A1593" s="57"/>
      <c r="B1593" s="59"/>
      <c r="C1593" s="59"/>
      <c r="D1593" s="58"/>
      <c r="E1593" s="58"/>
      <c r="F1593" s="59"/>
      <c r="G1593" s="59"/>
      <c r="H1593" s="58"/>
      <c r="I1593" s="58"/>
      <c r="J1593" s="59"/>
    </row>
    <row r="1594" spans="1:10" ht="12.6" x14ac:dyDescent="0.25">
      <c r="A1594" s="57"/>
      <c r="B1594" s="59"/>
      <c r="C1594" s="59"/>
      <c r="D1594" s="58"/>
      <c r="E1594" s="58"/>
      <c r="F1594" s="59"/>
      <c r="G1594" s="59"/>
      <c r="H1594" s="58"/>
      <c r="I1594" s="58"/>
      <c r="J1594" s="59"/>
    </row>
    <row r="1595" spans="1:10" ht="12.6" x14ac:dyDescent="0.25">
      <c r="A1595" s="57"/>
      <c r="B1595" s="59"/>
      <c r="C1595" s="59"/>
      <c r="D1595" s="58"/>
      <c r="E1595" s="58"/>
      <c r="F1595" s="59"/>
      <c r="G1595" s="59"/>
      <c r="H1595" s="58"/>
      <c r="I1595" s="58"/>
      <c r="J1595" s="59"/>
    </row>
    <row r="1596" spans="1:10" ht="12.6" x14ac:dyDescent="0.25">
      <c r="A1596" s="57"/>
      <c r="B1596" s="59"/>
      <c r="C1596" s="59"/>
      <c r="D1596" s="58"/>
      <c r="E1596" s="58"/>
      <c r="F1596" s="59"/>
      <c r="G1596" s="59"/>
      <c r="H1596" s="58"/>
      <c r="I1596" s="58"/>
      <c r="J1596" s="59"/>
    </row>
    <row r="1597" spans="1:10" ht="12.6" x14ac:dyDescent="0.25">
      <c r="A1597" s="57"/>
      <c r="B1597" s="59"/>
      <c r="C1597" s="59"/>
      <c r="D1597" s="58"/>
      <c r="E1597" s="58"/>
      <c r="F1597" s="59"/>
      <c r="G1597" s="59"/>
      <c r="H1597" s="58"/>
      <c r="I1597" s="58"/>
      <c r="J1597" s="59"/>
    </row>
    <row r="1598" spans="1:10" ht="12.6" x14ac:dyDescent="0.25">
      <c r="A1598" s="57"/>
      <c r="B1598" s="59"/>
      <c r="C1598" s="59"/>
      <c r="D1598" s="58"/>
      <c r="E1598" s="58"/>
      <c r="F1598" s="59"/>
      <c r="G1598" s="59"/>
      <c r="H1598" s="58"/>
      <c r="I1598" s="58"/>
      <c r="J1598" s="59"/>
    </row>
    <row r="1599" spans="1:10" ht="12.6" x14ac:dyDescent="0.25">
      <c r="A1599" s="57"/>
      <c r="B1599" s="59"/>
      <c r="C1599" s="59"/>
      <c r="D1599" s="58"/>
      <c r="E1599" s="58"/>
      <c r="F1599" s="59"/>
      <c r="G1599" s="59"/>
      <c r="H1599" s="58"/>
      <c r="I1599" s="58"/>
      <c r="J1599" s="59"/>
    </row>
    <row r="1600" spans="1:10" ht="12.6" x14ac:dyDescent="0.25">
      <c r="A1600" s="57"/>
      <c r="B1600" s="59"/>
      <c r="C1600" s="59"/>
      <c r="D1600" s="58"/>
      <c r="E1600" s="58"/>
      <c r="F1600" s="59"/>
      <c r="G1600" s="59"/>
      <c r="H1600" s="58"/>
      <c r="I1600" s="58"/>
      <c r="J1600" s="59"/>
    </row>
    <row r="1601" spans="1:10" ht="12.6" x14ac:dyDescent="0.25">
      <c r="A1601" s="57"/>
      <c r="B1601" s="59"/>
      <c r="C1601" s="59"/>
      <c r="D1601" s="58"/>
      <c r="E1601" s="58"/>
      <c r="F1601" s="59"/>
      <c r="G1601" s="59"/>
      <c r="H1601" s="58"/>
      <c r="I1601" s="58"/>
      <c r="J1601" s="59"/>
    </row>
    <row r="1602" spans="1:10" ht="12.6" x14ac:dyDescent="0.25">
      <c r="A1602" s="57"/>
      <c r="B1602" s="59"/>
      <c r="C1602" s="59"/>
      <c r="D1602" s="58"/>
      <c r="E1602" s="58"/>
      <c r="F1602" s="59"/>
      <c r="G1602" s="59"/>
      <c r="H1602" s="58"/>
      <c r="I1602" s="58"/>
      <c r="J1602" s="59"/>
    </row>
    <row r="1603" spans="1:10" ht="12.6" x14ac:dyDescent="0.25">
      <c r="A1603" s="57"/>
      <c r="B1603" s="59"/>
      <c r="C1603" s="59"/>
      <c r="D1603" s="58"/>
      <c r="E1603" s="58"/>
      <c r="F1603" s="59"/>
      <c r="G1603" s="59"/>
      <c r="H1603" s="58"/>
      <c r="I1603" s="58"/>
      <c r="J1603" s="59"/>
    </row>
    <row r="1604" spans="1:10" ht="12.6" x14ac:dyDescent="0.25">
      <c r="A1604" s="57"/>
      <c r="B1604" s="59"/>
      <c r="C1604" s="59"/>
      <c r="D1604" s="58"/>
      <c r="E1604" s="58"/>
      <c r="F1604" s="59"/>
      <c r="G1604" s="59"/>
      <c r="H1604" s="58"/>
      <c r="I1604" s="58"/>
      <c r="J1604" s="59"/>
    </row>
    <row r="1605" spans="1:10" ht="12.6" x14ac:dyDescent="0.25">
      <c r="A1605" s="57"/>
      <c r="B1605" s="59"/>
      <c r="C1605" s="59"/>
      <c r="D1605" s="58"/>
      <c r="E1605" s="58"/>
      <c r="F1605" s="59"/>
      <c r="G1605" s="59"/>
      <c r="H1605" s="58"/>
      <c r="I1605" s="58"/>
      <c r="J1605" s="59"/>
    </row>
    <row r="1606" spans="1:10" ht="12.6" x14ac:dyDescent="0.25">
      <c r="A1606" s="57"/>
      <c r="B1606" s="59"/>
      <c r="C1606" s="59"/>
      <c r="D1606" s="58"/>
      <c r="E1606" s="58"/>
      <c r="F1606" s="59"/>
      <c r="G1606" s="59"/>
      <c r="H1606" s="58"/>
      <c r="I1606" s="58"/>
      <c r="J1606" s="59"/>
    </row>
    <row r="1607" spans="1:10" ht="12.6" x14ac:dyDescent="0.25">
      <c r="A1607" s="57"/>
      <c r="B1607" s="59"/>
      <c r="C1607" s="59"/>
      <c r="D1607" s="58"/>
      <c r="E1607" s="58"/>
      <c r="F1607" s="59"/>
      <c r="G1607" s="59"/>
      <c r="H1607" s="58"/>
      <c r="I1607" s="58"/>
      <c r="J1607" s="59"/>
    </row>
    <row r="1608" spans="1:10" ht="12.6" x14ac:dyDescent="0.25">
      <c r="A1608" s="57"/>
      <c r="B1608" s="59"/>
      <c r="C1608" s="59"/>
      <c r="D1608" s="58"/>
      <c r="E1608" s="58"/>
      <c r="F1608" s="59"/>
      <c r="G1608" s="59"/>
      <c r="H1608" s="58"/>
      <c r="I1608" s="58"/>
      <c r="J1608" s="59"/>
    </row>
    <row r="1609" spans="1:10" ht="12.6" x14ac:dyDescent="0.25">
      <c r="A1609" s="57"/>
      <c r="B1609" s="59"/>
      <c r="C1609" s="59"/>
      <c r="D1609" s="58"/>
      <c r="E1609" s="58"/>
      <c r="F1609" s="59"/>
      <c r="G1609" s="59"/>
      <c r="H1609" s="58"/>
      <c r="I1609" s="58"/>
      <c r="J1609" s="59"/>
    </row>
    <row r="1610" spans="1:10" ht="12.6" x14ac:dyDescent="0.25">
      <c r="A1610" s="57"/>
      <c r="B1610" s="59"/>
      <c r="C1610" s="59"/>
      <c r="D1610" s="58"/>
      <c r="E1610" s="58"/>
      <c r="F1610" s="59"/>
      <c r="G1610" s="59"/>
      <c r="H1610" s="58"/>
      <c r="I1610" s="58"/>
      <c r="J1610" s="59"/>
    </row>
    <row r="1611" spans="1:10" ht="12.6" x14ac:dyDescent="0.25">
      <c r="A1611" s="57"/>
      <c r="B1611" s="59"/>
      <c r="C1611" s="59"/>
      <c r="D1611" s="58"/>
      <c r="E1611" s="58"/>
      <c r="F1611" s="59"/>
      <c r="G1611" s="59"/>
      <c r="H1611" s="58"/>
      <c r="I1611" s="58"/>
      <c r="J1611" s="59"/>
    </row>
    <row r="1612" spans="1:10" ht="12.6" x14ac:dyDescent="0.25">
      <c r="A1612" s="57"/>
      <c r="B1612" s="59"/>
      <c r="C1612" s="59"/>
      <c r="D1612" s="58"/>
      <c r="E1612" s="58"/>
      <c r="F1612" s="59"/>
      <c r="G1612" s="59"/>
      <c r="H1612" s="58"/>
      <c r="I1612" s="58"/>
      <c r="J1612" s="59"/>
    </row>
    <row r="1613" spans="1:10" ht="12.6" x14ac:dyDescent="0.25">
      <c r="A1613" s="57"/>
      <c r="B1613" s="59"/>
      <c r="C1613" s="59"/>
      <c r="D1613" s="58"/>
      <c r="E1613" s="58"/>
      <c r="F1613" s="59"/>
      <c r="G1613" s="59"/>
      <c r="H1613" s="58"/>
      <c r="I1613" s="58"/>
      <c r="J1613" s="59"/>
    </row>
    <row r="1614" spans="1:10" ht="12.6" x14ac:dyDescent="0.25">
      <c r="A1614" s="57"/>
      <c r="B1614" s="59"/>
      <c r="C1614" s="59"/>
      <c r="D1614" s="58"/>
      <c r="E1614" s="58"/>
      <c r="F1614" s="59"/>
      <c r="G1614" s="59"/>
      <c r="H1614" s="58"/>
      <c r="I1614" s="58"/>
      <c r="J1614" s="59"/>
    </row>
    <row r="1615" spans="1:10" ht="12.6" x14ac:dyDescent="0.25">
      <c r="A1615" s="57"/>
      <c r="B1615" s="59"/>
      <c r="C1615" s="59"/>
      <c r="D1615" s="58"/>
      <c r="E1615" s="58"/>
      <c r="F1615" s="59"/>
      <c r="G1615" s="59"/>
      <c r="H1615" s="58"/>
      <c r="I1615" s="58"/>
      <c r="J1615" s="59"/>
    </row>
    <row r="1616" spans="1:10" ht="12.6" x14ac:dyDescent="0.25">
      <c r="A1616" s="57"/>
      <c r="B1616" s="59"/>
      <c r="C1616" s="59"/>
      <c r="D1616" s="58"/>
      <c r="E1616" s="58"/>
      <c r="F1616" s="59"/>
      <c r="G1616" s="59"/>
      <c r="H1616" s="58"/>
      <c r="I1616" s="58"/>
      <c r="J1616" s="59"/>
    </row>
    <row r="1617" spans="1:10" ht="12.6" x14ac:dyDescent="0.25">
      <c r="A1617" s="57"/>
      <c r="B1617" s="59"/>
      <c r="C1617" s="59"/>
      <c r="D1617" s="58"/>
      <c r="E1617" s="58"/>
      <c r="F1617" s="59"/>
      <c r="G1617" s="59"/>
      <c r="H1617" s="58"/>
      <c r="I1617" s="58"/>
      <c r="J1617" s="59"/>
    </row>
    <row r="1618" spans="1:10" ht="12.6" x14ac:dyDescent="0.25">
      <c r="A1618" s="57"/>
      <c r="B1618" s="59"/>
      <c r="C1618" s="59"/>
      <c r="D1618" s="58"/>
      <c r="E1618" s="58"/>
      <c r="F1618" s="59"/>
      <c r="G1618" s="59"/>
      <c r="H1618" s="58"/>
      <c r="I1618" s="58"/>
      <c r="J1618" s="59"/>
    </row>
    <row r="1619" spans="1:10" ht="12.6" x14ac:dyDescent="0.25">
      <c r="A1619" s="57"/>
      <c r="B1619" s="59"/>
      <c r="C1619" s="59"/>
      <c r="D1619" s="58"/>
      <c r="E1619" s="58"/>
      <c r="F1619" s="59"/>
      <c r="G1619" s="59"/>
      <c r="H1619" s="58"/>
      <c r="I1619" s="58"/>
      <c r="J1619" s="59"/>
    </row>
    <row r="1620" spans="1:10" ht="12.6" x14ac:dyDescent="0.25">
      <c r="A1620" s="57"/>
      <c r="B1620" s="59"/>
      <c r="C1620" s="59"/>
      <c r="D1620" s="58"/>
      <c r="E1620" s="58"/>
      <c r="F1620" s="59"/>
      <c r="G1620" s="59"/>
      <c r="H1620" s="58"/>
      <c r="I1620" s="58"/>
      <c r="J1620" s="59"/>
    </row>
    <row r="1621" spans="1:10" ht="12.6" x14ac:dyDescent="0.25">
      <c r="A1621" s="57"/>
      <c r="B1621" s="59"/>
      <c r="C1621" s="59"/>
      <c r="D1621" s="58"/>
      <c r="E1621" s="58"/>
      <c r="F1621" s="59"/>
      <c r="G1621" s="59"/>
      <c r="H1621" s="58"/>
      <c r="I1621" s="58"/>
      <c r="J1621" s="59"/>
    </row>
    <row r="1622" spans="1:10" ht="12.6" x14ac:dyDescent="0.25">
      <c r="A1622" s="57"/>
      <c r="B1622" s="59"/>
      <c r="C1622" s="59"/>
      <c r="D1622" s="58"/>
      <c r="E1622" s="58"/>
      <c r="F1622" s="59"/>
      <c r="G1622" s="59"/>
      <c r="H1622" s="58"/>
      <c r="I1622" s="58"/>
      <c r="J1622" s="59"/>
    </row>
    <row r="1623" spans="1:10" ht="12.6" x14ac:dyDescent="0.25">
      <c r="A1623" s="57"/>
      <c r="B1623" s="59"/>
      <c r="C1623" s="59"/>
      <c r="D1623" s="58"/>
      <c r="E1623" s="58"/>
      <c r="F1623" s="59"/>
      <c r="G1623" s="59"/>
      <c r="H1623" s="58"/>
      <c r="I1623" s="58"/>
      <c r="J1623" s="59"/>
    </row>
    <row r="1624" spans="1:10" ht="12.6" x14ac:dyDescent="0.25">
      <c r="A1624" s="57"/>
      <c r="B1624" s="59"/>
      <c r="C1624" s="59"/>
      <c r="D1624" s="58"/>
      <c r="E1624" s="58"/>
      <c r="F1624" s="59"/>
      <c r="G1624" s="59"/>
      <c r="H1624" s="58"/>
      <c r="I1624" s="58"/>
      <c r="J1624" s="59"/>
    </row>
    <row r="1625" spans="1:10" ht="12.6" x14ac:dyDescent="0.25">
      <c r="A1625" s="57"/>
      <c r="B1625" s="59"/>
      <c r="C1625" s="59"/>
      <c r="D1625" s="58"/>
      <c r="E1625" s="58"/>
      <c r="F1625" s="59"/>
      <c r="G1625" s="59"/>
      <c r="H1625" s="58"/>
      <c r="I1625" s="58"/>
      <c r="J1625" s="59"/>
    </row>
    <row r="1626" spans="1:10" ht="12.6" x14ac:dyDescent="0.25">
      <c r="A1626" s="57"/>
      <c r="B1626" s="59"/>
      <c r="C1626" s="59"/>
      <c r="D1626" s="58"/>
      <c r="E1626" s="58"/>
      <c r="F1626" s="59"/>
      <c r="G1626" s="59"/>
      <c r="H1626" s="58"/>
      <c r="I1626" s="58"/>
      <c r="J1626" s="59"/>
    </row>
    <row r="1627" spans="1:10" ht="12.6" x14ac:dyDescent="0.25">
      <c r="A1627" s="57"/>
      <c r="B1627" s="59"/>
      <c r="C1627" s="59"/>
      <c r="D1627" s="58"/>
      <c r="E1627" s="58"/>
      <c r="F1627" s="59"/>
      <c r="G1627" s="59"/>
      <c r="H1627" s="58"/>
      <c r="I1627" s="58"/>
      <c r="J1627" s="59"/>
    </row>
    <row r="1628" spans="1:10" ht="12.6" x14ac:dyDescent="0.25">
      <c r="A1628" s="57"/>
      <c r="B1628" s="59"/>
      <c r="C1628" s="59"/>
      <c r="D1628" s="58"/>
      <c r="E1628" s="58"/>
      <c r="F1628" s="59"/>
      <c r="G1628" s="59"/>
      <c r="H1628" s="58"/>
      <c r="I1628" s="58"/>
      <c r="J1628" s="59"/>
    </row>
    <row r="1629" spans="1:10" ht="12.6" x14ac:dyDescent="0.25">
      <c r="A1629" s="57"/>
      <c r="B1629" s="59"/>
      <c r="C1629" s="59"/>
      <c r="D1629" s="58"/>
      <c r="E1629" s="58"/>
      <c r="F1629" s="59"/>
      <c r="G1629" s="59"/>
      <c r="H1629" s="58"/>
      <c r="I1629" s="58"/>
      <c r="J1629" s="59"/>
    </row>
    <row r="1630" spans="1:10" ht="12.6" x14ac:dyDescent="0.25">
      <c r="A1630" s="57"/>
      <c r="B1630" s="59"/>
      <c r="C1630" s="59"/>
      <c r="D1630" s="58"/>
      <c r="E1630" s="58"/>
      <c r="F1630" s="59"/>
      <c r="G1630" s="59"/>
      <c r="H1630" s="58"/>
      <c r="I1630" s="58"/>
      <c r="J1630" s="59"/>
    </row>
    <row r="1631" spans="1:10" ht="12.6" x14ac:dyDescent="0.25">
      <c r="A1631" s="57"/>
      <c r="B1631" s="59"/>
      <c r="C1631" s="59"/>
      <c r="D1631" s="58"/>
      <c r="E1631" s="58"/>
      <c r="F1631" s="59"/>
      <c r="G1631" s="59"/>
      <c r="H1631" s="58"/>
      <c r="I1631" s="58"/>
      <c r="J1631" s="59"/>
    </row>
    <row r="1632" spans="1:10" ht="12.6" x14ac:dyDescent="0.25">
      <c r="A1632" s="57"/>
      <c r="B1632" s="59"/>
      <c r="C1632" s="59"/>
      <c r="D1632" s="58"/>
      <c r="E1632" s="58"/>
      <c r="F1632" s="59"/>
      <c r="G1632" s="59"/>
      <c r="H1632" s="58"/>
      <c r="I1632" s="58"/>
      <c r="J1632" s="59"/>
    </row>
    <row r="1633" spans="1:10" ht="12.6" x14ac:dyDescent="0.25">
      <c r="A1633" s="57"/>
      <c r="B1633" s="59"/>
      <c r="C1633" s="59"/>
      <c r="D1633" s="58"/>
      <c r="E1633" s="58"/>
      <c r="F1633" s="59"/>
      <c r="G1633" s="59"/>
      <c r="H1633" s="58"/>
      <c r="I1633" s="58"/>
      <c r="J1633" s="59"/>
    </row>
    <row r="1634" spans="1:10" ht="12.6" x14ac:dyDescent="0.25">
      <c r="A1634" s="57"/>
      <c r="B1634" s="59"/>
      <c r="C1634" s="59"/>
      <c r="D1634" s="58"/>
      <c r="E1634" s="58"/>
      <c r="F1634" s="59"/>
      <c r="G1634" s="59"/>
      <c r="H1634" s="58"/>
      <c r="I1634" s="58"/>
      <c r="J1634" s="59"/>
    </row>
    <row r="1635" spans="1:10" ht="12.6" x14ac:dyDescent="0.25">
      <c r="A1635" s="57"/>
      <c r="B1635" s="59"/>
      <c r="C1635" s="59"/>
      <c r="D1635" s="58"/>
      <c r="E1635" s="58"/>
      <c r="F1635" s="59"/>
      <c r="G1635" s="59"/>
      <c r="H1635" s="58"/>
      <c r="I1635" s="58"/>
      <c r="J1635" s="59"/>
    </row>
    <row r="1636" spans="1:10" ht="12.6" x14ac:dyDescent="0.25">
      <c r="A1636" s="57"/>
      <c r="B1636" s="59"/>
      <c r="C1636" s="59"/>
      <c r="D1636" s="58"/>
      <c r="E1636" s="58"/>
      <c r="F1636" s="59"/>
      <c r="G1636" s="59"/>
      <c r="H1636" s="58"/>
      <c r="I1636" s="58"/>
      <c r="J1636" s="59"/>
    </row>
    <row r="1637" spans="1:10" ht="12.6" x14ac:dyDescent="0.25">
      <c r="A1637" s="57"/>
      <c r="B1637" s="59"/>
      <c r="C1637" s="59"/>
      <c r="D1637" s="58"/>
      <c r="E1637" s="58"/>
      <c r="F1637" s="59"/>
      <c r="G1637" s="59"/>
      <c r="H1637" s="58"/>
      <c r="I1637" s="58"/>
      <c r="J1637" s="59"/>
    </row>
    <row r="1638" spans="1:10" ht="12.6" x14ac:dyDescent="0.25">
      <c r="A1638" s="57"/>
      <c r="B1638" s="59"/>
      <c r="C1638" s="59"/>
      <c r="D1638" s="58"/>
      <c r="E1638" s="58"/>
      <c r="F1638" s="59"/>
      <c r="G1638" s="59"/>
      <c r="H1638" s="58"/>
      <c r="I1638" s="58"/>
      <c r="J1638" s="59"/>
    </row>
    <row r="1639" spans="1:10" ht="12.6" x14ac:dyDescent="0.25">
      <c r="A1639" s="57"/>
      <c r="B1639" s="59"/>
      <c r="C1639" s="59"/>
      <c r="D1639" s="58"/>
      <c r="E1639" s="58"/>
      <c r="F1639" s="59"/>
      <c r="G1639" s="59"/>
      <c r="H1639" s="58"/>
      <c r="I1639" s="58"/>
      <c r="J1639" s="59"/>
    </row>
    <row r="1640" spans="1:10" ht="12.6" x14ac:dyDescent="0.25">
      <c r="A1640" s="57"/>
      <c r="B1640" s="59"/>
      <c r="C1640" s="59"/>
      <c r="D1640" s="58"/>
      <c r="E1640" s="58"/>
      <c r="F1640" s="59"/>
      <c r="G1640" s="59"/>
      <c r="H1640" s="58"/>
      <c r="I1640" s="58"/>
      <c r="J1640" s="59"/>
    </row>
    <row r="1641" spans="1:10" ht="12.6" x14ac:dyDescent="0.25">
      <c r="A1641" s="57"/>
      <c r="B1641" s="59"/>
      <c r="C1641" s="59"/>
      <c r="D1641" s="58"/>
      <c r="E1641" s="58"/>
      <c r="F1641" s="59"/>
      <c r="G1641" s="59"/>
      <c r="H1641" s="58"/>
      <c r="I1641" s="58"/>
      <c r="J1641" s="59"/>
    </row>
    <row r="1642" spans="1:10" ht="12.6" x14ac:dyDescent="0.25">
      <c r="A1642" s="57"/>
      <c r="B1642" s="59"/>
      <c r="C1642" s="59"/>
      <c r="D1642" s="58"/>
      <c r="E1642" s="58"/>
      <c r="F1642" s="59"/>
      <c r="G1642" s="59"/>
      <c r="H1642" s="58"/>
      <c r="I1642" s="58"/>
      <c r="J1642" s="59"/>
    </row>
    <row r="1643" spans="1:10" ht="12.6" x14ac:dyDescent="0.25">
      <c r="A1643" s="57"/>
      <c r="B1643" s="59"/>
      <c r="C1643" s="59"/>
      <c r="D1643" s="58"/>
      <c r="E1643" s="58"/>
      <c r="F1643" s="59"/>
      <c r="G1643" s="59"/>
      <c r="H1643" s="58"/>
      <c r="I1643" s="58"/>
      <c r="J1643" s="59"/>
    </row>
    <row r="1644" spans="1:10" ht="12.6" x14ac:dyDescent="0.25">
      <c r="A1644" s="57"/>
      <c r="B1644" s="59"/>
      <c r="C1644" s="59"/>
      <c r="D1644" s="58"/>
      <c r="E1644" s="58"/>
      <c r="F1644" s="59"/>
      <c r="G1644" s="59"/>
      <c r="H1644" s="58"/>
      <c r="I1644" s="58"/>
      <c r="J1644" s="59"/>
    </row>
    <row r="1645" spans="1:10" ht="12.6" x14ac:dyDescent="0.25">
      <c r="A1645" s="57"/>
      <c r="B1645" s="59"/>
      <c r="C1645" s="59"/>
      <c r="D1645" s="58"/>
      <c r="E1645" s="58"/>
      <c r="F1645" s="59"/>
      <c r="G1645" s="59"/>
      <c r="H1645" s="58"/>
      <c r="I1645" s="58"/>
      <c r="J1645" s="59"/>
    </row>
    <row r="1646" spans="1:10" ht="12.6" x14ac:dyDescent="0.25">
      <c r="A1646" s="57"/>
      <c r="B1646" s="59"/>
      <c r="C1646" s="59"/>
      <c r="D1646" s="58"/>
      <c r="E1646" s="58"/>
      <c r="F1646" s="59"/>
      <c r="G1646" s="59"/>
      <c r="H1646" s="58"/>
      <c r="I1646" s="58"/>
      <c r="J1646" s="59"/>
    </row>
    <row r="1647" spans="1:10" ht="12.6" x14ac:dyDescent="0.25">
      <c r="A1647" s="57"/>
      <c r="B1647" s="59"/>
      <c r="C1647" s="59"/>
      <c r="D1647" s="58"/>
      <c r="E1647" s="58"/>
      <c r="F1647" s="59"/>
      <c r="G1647" s="59"/>
      <c r="H1647" s="58"/>
      <c r="I1647" s="58"/>
      <c r="J1647" s="59"/>
    </row>
    <row r="1648" spans="1:10" ht="12.6" x14ac:dyDescent="0.25">
      <c r="A1648" s="57"/>
      <c r="B1648" s="59"/>
      <c r="C1648" s="59"/>
      <c r="D1648" s="58"/>
      <c r="E1648" s="58"/>
      <c r="F1648" s="59"/>
      <c r="G1648" s="59"/>
      <c r="H1648" s="58"/>
      <c r="I1648" s="58"/>
      <c r="J1648" s="59"/>
    </row>
    <row r="1649" spans="1:10" ht="12.6" x14ac:dyDescent="0.25">
      <c r="A1649" s="57"/>
      <c r="B1649" s="59"/>
      <c r="C1649" s="59"/>
      <c r="D1649" s="58"/>
      <c r="E1649" s="58"/>
      <c r="F1649" s="59"/>
      <c r="G1649" s="59"/>
      <c r="H1649" s="58"/>
      <c r="I1649" s="58"/>
      <c r="J1649" s="59"/>
    </row>
    <row r="1650" spans="1:10" ht="12.6" x14ac:dyDescent="0.25">
      <c r="A1650" s="57"/>
      <c r="B1650" s="59"/>
      <c r="C1650" s="59"/>
      <c r="D1650" s="58"/>
      <c r="E1650" s="58"/>
      <c r="F1650" s="59"/>
      <c r="G1650" s="59"/>
      <c r="H1650" s="58"/>
      <c r="I1650" s="58"/>
      <c r="J1650" s="59"/>
    </row>
    <row r="1651" spans="1:10" ht="12.6" x14ac:dyDescent="0.25">
      <c r="A1651" s="57"/>
      <c r="B1651" s="59"/>
      <c r="C1651" s="59"/>
      <c r="D1651" s="58"/>
      <c r="E1651" s="58"/>
      <c r="F1651" s="59"/>
      <c r="G1651" s="59"/>
      <c r="H1651" s="58"/>
      <c r="I1651" s="58"/>
      <c r="J1651" s="59"/>
    </row>
    <row r="1652" spans="1:10" ht="12.6" x14ac:dyDescent="0.25">
      <c r="A1652" s="57"/>
      <c r="B1652" s="59"/>
      <c r="C1652" s="59"/>
      <c r="D1652" s="58"/>
      <c r="E1652" s="58"/>
      <c r="F1652" s="59"/>
      <c r="G1652" s="59"/>
      <c r="H1652" s="58"/>
      <c r="I1652" s="58"/>
      <c r="J1652" s="59"/>
    </row>
    <row r="1653" spans="1:10" ht="12.6" x14ac:dyDescent="0.25">
      <c r="A1653" s="57"/>
      <c r="B1653" s="59"/>
      <c r="C1653" s="59"/>
      <c r="D1653" s="58"/>
      <c r="E1653" s="58"/>
      <c r="F1653" s="59"/>
      <c r="G1653" s="59"/>
      <c r="H1653" s="58"/>
      <c r="I1653" s="58"/>
      <c r="J1653" s="59"/>
    </row>
    <row r="1654" spans="1:10" ht="12.6" x14ac:dyDescent="0.25">
      <c r="A1654" s="57"/>
      <c r="B1654" s="59"/>
      <c r="C1654" s="59"/>
      <c r="D1654" s="58"/>
      <c r="E1654" s="58"/>
      <c r="F1654" s="59"/>
      <c r="G1654" s="59"/>
      <c r="H1654" s="58"/>
      <c r="I1654" s="58"/>
      <c r="J1654" s="59"/>
    </row>
    <row r="1655" spans="1:10" ht="12.6" x14ac:dyDescent="0.25">
      <c r="A1655" s="57"/>
      <c r="B1655" s="59"/>
      <c r="C1655" s="59"/>
      <c r="D1655" s="58"/>
      <c r="E1655" s="58"/>
      <c r="F1655" s="59"/>
      <c r="G1655" s="59"/>
      <c r="H1655" s="58"/>
      <c r="I1655" s="58"/>
      <c r="J1655" s="59"/>
    </row>
    <row r="1656" spans="1:10" ht="12.6" x14ac:dyDescent="0.25">
      <c r="A1656" s="57"/>
      <c r="B1656" s="59"/>
      <c r="C1656" s="59"/>
      <c r="D1656" s="58"/>
      <c r="E1656" s="58"/>
      <c r="F1656" s="59"/>
      <c r="G1656" s="59"/>
      <c r="H1656" s="58"/>
      <c r="I1656" s="58"/>
      <c r="J1656" s="59"/>
    </row>
    <row r="1657" spans="1:10" ht="12.6" x14ac:dyDescent="0.25">
      <c r="A1657" s="57"/>
      <c r="B1657" s="59"/>
      <c r="C1657" s="59"/>
      <c r="D1657" s="58"/>
      <c r="E1657" s="58"/>
      <c r="F1657" s="59"/>
      <c r="G1657" s="59"/>
      <c r="H1657" s="58"/>
      <c r="I1657" s="58"/>
      <c r="J1657" s="59"/>
    </row>
    <row r="1658" spans="1:10" ht="12.6" x14ac:dyDescent="0.25">
      <c r="A1658" s="57"/>
      <c r="B1658" s="59"/>
      <c r="C1658" s="59"/>
      <c r="D1658" s="58"/>
      <c r="E1658" s="58"/>
      <c r="F1658" s="59"/>
      <c r="G1658" s="59"/>
      <c r="H1658" s="58"/>
      <c r="I1658" s="58"/>
      <c r="J1658" s="59"/>
    </row>
    <row r="1659" spans="1:10" ht="12.6" x14ac:dyDescent="0.25">
      <c r="A1659" s="57"/>
      <c r="B1659" s="59"/>
      <c r="C1659" s="59"/>
      <c r="D1659" s="58"/>
      <c r="E1659" s="58"/>
      <c r="F1659" s="59"/>
      <c r="G1659" s="59"/>
      <c r="H1659" s="58"/>
      <c r="I1659" s="58"/>
      <c r="J1659" s="59"/>
    </row>
    <row r="1660" spans="1:10" ht="12.6" x14ac:dyDescent="0.25">
      <c r="A1660" s="57"/>
      <c r="B1660" s="59"/>
      <c r="C1660" s="59"/>
      <c r="D1660" s="58"/>
      <c r="E1660" s="58"/>
      <c r="F1660" s="59"/>
      <c r="G1660" s="59"/>
      <c r="H1660" s="58"/>
      <c r="I1660" s="58"/>
      <c r="J1660" s="59"/>
    </row>
    <row r="1661" spans="1:10" ht="12.6" x14ac:dyDescent="0.25">
      <c r="A1661" s="57"/>
      <c r="B1661" s="59"/>
      <c r="C1661" s="59"/>
      <c r="D1661" s="58"/>
      <c r="E1661" s="58"/>
      <c r="F1661" s="59"/>
      <c r="G1661" s="59"/>
      <c r="H1661" s="58"/>
      <c r="I1661" s="58"/>
      <c r="J1661" s="59"/>
    </row>
    <row r="1662" spans="1:10" ht="12.6" x14ac:dyDescent="0.25">
      <c r="A1662" s="57"/>
      <c r="B1662" s="59"/>
      <c r="C1662" s="59"/>
      <c r="D1662" s="58"/>
      <c r="E1662" s="58"/>
      <c r="F1662" s="59"/>
      <c r="G1662" s="59"/>
      <c r="H1662" s="58"/>
      <c r="I1662" s="58"/>
      <c r="J1662" s="59"/>
    </row>
    <row r="1663" spans="1:10" ht="12.6" x14ac:dyDescent="0.25">
      <c r="A1663" s="57"/>
      <c r="B1663" s="59"/>
      <c r="C1663" s="59"/>
      <c r="D1663" s="58"/>
      <c r="E1663" s="58"/>
      <c r="F1663" s="59"/>
      <c r="G1663" s="59"/>
      <c r="H1663" s="58"/>
      <c r="I1663" s="58"/>
      <c r="J1663" s="59"/>
    </row>
    <row r="1664" spans="1:10" ht="12.6" x14ac:dyDescent="0.25">
      <c r="A1664" s="57"/>
      <c r="B1664" s="59"/>
      <c r="C1664" s="59"/>
      <c r="D1664" s="58"/>
      <c r="E1664" s="58"/>
      <c r="F1664" s="59"/>
      <c r="G1664" s="59"/>
      <c r="H1664" s="58"/>
      <c r="I1664" s="58"/>
      <c r="J1664" s="59"/>
    </row>
    <row r="1665" spans="1:10" ht="12.6" x14ac:dyDescent="0.25">
      <c r="A1665" s="57"/>
      <c r="B1665" s="59"/>
      <c r="C1665" s="59"/>
      <c r="D1665" s="58"/>
      <c r="E1665" s="58"/>
      <c r="F1665" s="59"/>
      <c r="G1665" s="59"/>
      <c r="H1665" s="58"/>
      <c r="I1665" s="58"/>
      <c r="J1665" s="59"/>
    </row>
    <row r="1666" spans="1:10" ht="12.6" x14ac:dyDescent="0.25">
      <c r="A1666" s="57"/>
      <c r="B1666" s="59"/>
      <c r="C1666" s="59"/>
      <c r="D1666" s="58"/>
      <c r="E1666" s="58"/>
      <c r="F1666" s="59"/>
      <c r="G1666" s="59"/>
      <c r="H1666" s="58"/>
      <c r="I1666" s="58"/>
      <c r="J1666" s="59"/>
    </row>
    <row r="1667" spans="1:10" ht="12.6" x14ac:dyDescent="0.25">
      <c r="A1667" s="57"/>
      <c r="B1667" s="59"/>
      <c r="C1667" s="59"/>
      <c r="D1667" s="58"/>
      <c r="E1667" s="58"/>
      <c r="F1667" s="59"/>
      <c r="G1667" s="59"/>
      <c r="H1667" s="58"/>
      <c r="I1667" s="58"/>
      <c r="J1667" s="59"/>
    </row>
    <row r="1668" spans="1:10" ht="12.6" x14ac:dyDescent="0.25">
      <c r="A1668" s="57"/>
      <c r="B1668" s="59"/>
      <c r="C1668" s="59"/>
      <c r="D1668" s="58"/>
      <c r="E1668" s="58"/>
      <c r="F1668" s="59"/>
      <c r="G1668" s="59"/>
      <c r="H1668" s="58"/>
      <c r="I1668" s="58"/>
      <c r="J1668" s="59"/>
    </row>
    <row r="1669" spans="1:10" ht="12.6" x14ac:dyDescent="0.25">
      <c r="A1669" s="57"/>
      <c r="B1669" s="59"/>
      <c r="C1669" s="59"/>
      <c r="D1669" s="58"/>
      <c r="E1669" s="58"/>
      <c r="F1669" s="59"/>
      <c r="G1669" s="59"/>
      <c r="H1669" s="58"/>
      <c r="I1669" s="58"/>
      <c r="J1669" s="59"/>
    </row>
    <row r="1670" spans="1:10" ht="12.6" x14ac:dyDescent="0.25">
      <c r="A1670" s="57"/>
      <c r="B1670" s="59"/>
      <c r="C1670" s="59"/>
      <c r="D1670" s="58"/>
      <c r="E1670" s="58"/>
      <c r="F1670" s="59"/>
      <c r="G1670" s="59"/>
      <c r="H1670" s="58"/>
      <c r="I1670" s="58"/>
      <c r="J1670" s="59"/>
    </row>
    <row r="1671" spans="1:10" ht="12.6" x14ac:dyDescent="0.25">
      <c r="A1671" s="57"/>
      <c r="B1671" s="59"/>
      <c r="C1671" s="59"/>
      <c r="D1671" s="58"/>
      <c r="E1671" s="58"/>
      <c r="F1671" s="59"/>
      <c r="G1671" s="59"/>
      <c r="H1671" s="58"/>
      <c r="I1671" s="58"/>
      <c r="J1671" s="59"/>
    </row>
    <row r="1672" spans="1:10" ht="12.6" x14ac:dyDescent="0.25">
      <c r="A1672" s="57"/>
      <c r="B1672" s="59"/>
      <c r="C1672" s="59"/>
      <c r="D1672" s="58"/>
      <c r="E1672" s="58"/>
      <c r="F1672" s="59"/>
      <c r="G1672" s="59"/>
      <c r="H1672" s="58"/>
      <c r="I1672" s="58"/>
      <c r="J1672" s="59"/>
    </row>
    <row r="1673" spans="1:10" ht="12.6" x14ac:dyDescent="0.25">
      <c r="A1673" s="57"/>
      <c r="B1673" s="59"/>
      <c r="C1673" s="59"/>
      <c r="D1673" s="58"/>
      <c r="E1673" s="58"/>
      <c r="F1673" s="59"/>
      <c r="G1673" s="59"/>
      <c r="H1673" s="58"/>
      <c r="I1673" s="58"/>
      <c r="J1673" s="59"/>
    </row>
    <row r="1674" spans="1:10" ht="12.6" x14ac:dyDescent="0.25">
      <c r="A1674" s="57"/>
      <c r="B1674" s="59"/>
      <c r="C1674" s="59"/>
      <c r="D1674" s="58"/>
      <c r="E1674" s="58"/>
      <c r="F1674" s="59"/>
      <c r="G1674" s="59"/>
      <c r="H1674" s="58"/>
      <c r="I1674" s="58"/>
      <c r="J1674" s="59"/>
    </row>
    <row r="1675" spans="1:10" ht="12.6" x14ac:dyDescent="0.25">
      <c r="A1675" s="57"/>
      <c r="B1675" s="59"/>
      <c r="C1675" s="59"/>
      <c r="D1675" s="58"/>
      <c r="E1675" s="58"/>
      <c r="F1675" s="59"/>
      <c r="G1675" s="59"/>
      <c r="H1675" s="58"/>
      <c r="I1675" s="58"/>
      <c r="J1675" s="59"/>
    </row>
    <row r="1676" spans="1:10" ht="12.6" x14ac:dyDescent="0.25">
      <c r="A1676" s="57"/>
      <c r="B1676" s="59"/>
      <c r="C1676" s="59"/>
      <c r="D1676" s="58"/>
      <c r="E1676" s="58"/>
      <c r="F1676" s="59"/>
      <c r="G1676" s="59"/>
      <c r="H1676" s="58"/>
      <c r="I1676" s="58"/>
      <c r="J1676" s="59"/>
    </row>
    <row r="1677" spans="1:10" ht="12.6" x14ac:dyDescent="0.25">
      <c r="A1677" s="57"/>
      <c r="B1677" s="59"/>
      <c r="C1677" s="59"/>
      <c r="D1677" s="58"/>
      <c r="E1677" s="58"/>
      <c r="F1677" s="59"/>
      <c r="G1677" s="59"/>
      <c r="H1677" s="58"/>
      <c r="I1677" s="58"/>
      <c r="J1677" s="59"/>
    </row>
    <row r="1678" spans="1:10" ht="12.6" x14ac:dyDescent="0.25">
      <c r="A1678" s="57"/>
      <c r="B1678" s="59"/>
      <c r="C1678" s="59"/>
      <c r="D1678" s="58"/>
      <c r="E1678" s="58"/>
      <c r="F1678" s="59"/>
      <c r="G1678" s="59"/>
      <c r="H1678" s="58"/>
      <c r="I1678" s="58"/>
      <c r="J1678" s="59"/>
    </row>
    <row r="1679" spans="1:10" ht="12.6" x14ac:dyDescent="0.25">
      <c r="A1679" s="57"/>
      <c r="B1679" s="59"/>
      <c r="C1679" s="59"/>
      <c r="D1679" s="58"/>
      <c r="E1679" s="58"/>
      <c r="F1679" s="59"/>
      <c r="G1679" s="59"/>
      <c r="H1679" s="58"/>
      <c r="I1679" s="58"/>
      <c r="J1679" s="59"/>
    </row>
    <row r="1680" spans="1:10" ht="12.6" x14ac:dyDescent="0.25">
      <c r="A1680" s="57"/>
      <c r="B1680" s="59"/>
      <c r="C1680" s="59"/>
      <c r="D1680" s="58"/>
      <c r="E1680" s="58"/>
      <c r="F1680" s="59"/>
      <c r="G1680" s="59"/>
      <c r="H1680" s="58"/>
      <c r="I1680" s="58"/>
      <c r="J1680" s="59"/>
    </row>
    <row r="1681" spans="1:10" ht="12.6" x14ac:dyDescent="0.25">
      <c r="A1681" s="57"/>
      <c r="B1681" s="59"/>
      <c r="C1681" s="59"/>
      <c r="D1681" s="58"/>
      <c r="E1681" s="58"/>
      <c r="F1681" s="59"/>
      <c r="G1681" s="59"/>
      <c r="H1681" s="58"/>
      <c r="I1681" s="58"/>
      <c r="J1681" s="59"/>
    </row>
    <row r="1682" spans="1:10" ht="12.6" x14ac:dyDescent="0.25">
      <c r="A1682" s="57"/>
      <c r="B1682" s="59"/>
      <c r="C1682" s="59"/>
      <c r="D1682" s="58"/>
      <c r="E1682" s="58"/>
      <c r="F1682" s="59"/>
      <c r="G1682" s="59"/>
      <c r="H1682" s="58"/>
      <c r="I1682" s="58"/>
      <c r="J1682" s="59"/>
    </row>
    <row r="1683" spans="1:10" ht="12.6" x14ac:dyDescent="0.25">
      <c r="A1683" s="57"/>
      <c r="B1683" s="59"/>
      <c r="C1683" s="59"/>
      <c r="D1683" s="58"/>
      <c r="E1683" s="58"/>
      <c r="F1683" s="59"/>
      <c r="G1683" s="59"/>
      <c r="H1683" s="58"/>
      <c r="I1683" s="58"/>
      <c r="J1683" s="59"/>
    </row>
    <row r="1684" spans="1:10" ht="12.6" x14ac:dyDescent="0.25">
      <c r="A1684" s="57"/>
      <c r="B1684" s="59"/>
      <c r="C1684" s="59"/>
      <c r="D1684" s="58"/>
      <c r="E1684" s="58"/>
      <c r="F1684" s="59"/>
      <c r="G1684" s="59"/>
      <c r="H1684" s="58"/>
      <c r="I1684" s="58"/>
      <c r="J1684" s="59"/>
    </row>
    <row r="1685" spans="1:10" ht="12.6" x14ac:dyDescent="0.25">
      <c r="A1685" s="57"/>
      <c r="B1685" s="59"/>
      <c r="C1685" s="59"/>
      <c r="D1685" s="58"/>
      <c r="E1685" s="58"/>
      <c r="F1685" s="59"/>
      <c r="G1685" s="59"/>
      <c r="H1685" s="58"/>
      <c r="I1685" s="58"/>
      <c r="J1685" s="59"/>
    </row>
    <row r="1686" spans="1:10" ht="12.6" x14ac:dyDescent="0.25">
      <c r="A1686" s="57"/>
      <c r="B1686" s="59"/>
      <c r="C1686" s="59"/>
      <c r="D1686" s="58"/>
      <c r="E1686" s="58"/>
      <c r="F1686" s="59"/>
      <c r="G1686" s="59"/>
      <c r="H1686" s="58"/>
      <c r="I1686" s="58"/>
      <c r="J1686" s="59"/>
    </row>
    <row r="1687" spans="1:10" ht="12.6" x14ac:dyDescent="0.25">
      <c r="A1687" s="57"/>
      <c r="B1687" s="59"/>
      <c r="C1687" s="59"/>
      <c r="D1687" s="58"/>
      <c r="E1687" s="58"/>
      <c r="F1687" s="59"/>
      <c r="G1687" s="59"/>
      <c r="H1687" s="58"/>
      <c r="I1687" s="58"/>
      <c r="J1687" s="59"/>
    </row>
    <row r="1688" spans="1:10" ht="12.6" x14ac:dyDescent="0.25">
      <c r="A1688" s="57"/>
      <c r="B1688" s="59"/>
      <c r="C1688" s="59"/>
      <c r="D1688" s="58"/>
      <c r="E1688" s="58"/>
      <c r="F1688" s="59"/>
      <c r="G1688" s="59"/>
      <c r="H1688" s="58"/>
      <c r="I1688" s="58"/>
      <c r="J1688" s="59"/>
    </row>
    <row r="1689" spans="1:10" ht="12.6" x14ac:dyDescent="0.25">
      <c r="A1689" s="57"/>
      <c r="B1689" s="59"/>
      <c r="C1689" s="59"/>
      <c r="D1689" s="58"/>
      <c r="E1689" s="58"/>
      <c r="F1689" s="59"/>
      <c r="G1689" s="59"/>
      <c r="H1689" s="58"/>
      <c r="I1689" s="58"/>
      <c r="J1689" s="59"/>
    </row>
    <row r="1690" spans="1:10" ht="12.6" x14ac:dyDescent="0.25">
      <c r="A1690" s="57"/>
      <c r="B1690" s="59"/>
      <c r="C1690" s="59"/>
      <c r="D1690" s="58"/>
      <c r="E1690" s="58"/>
      <c r="F1690" s="59"/>
      <c r="G1690" s="59"/>
      <c r="H1690" s="58"/>
      <c r="I1690" s="58"/>
      <c r="J1690" s="59"/>
    </row>
    <row r="1691" spans="1:10" ht="12.6" x14ac:dyDescent="0.25">
      <c r="A1691" s="57"/>
      <c r="B1691" s="59"/>
      <c r="C1691" s="59"/>
      <c r="D1691" s="58"/>
      <c r="E1691" s="58"/>
      <c r="F1691" s="59"/>
      <c r="G1691" s="59"/>
      <c r="H1691" s="58"/>
      <c r="I1691" s="58"/>
      <c r="J1691" s="59"/>
    </row>
    <row r="1692" spans="1:10" ht="12.6" x14ac:dyDescent="0.25">
      <c r="A1692" s="57"/>
      <c r="B1692" s="59"/>
      <c r="C1692" s="59"/>
      <c r="D1692" s="58"/>
      <c r="E1692" s="58"/>
      <c r="F1692" s="59"/>
      <c r="G1692" s="59"/>
      <c r="H1692" s="58"/>
      <c r="I1692" s="58"/>
      <c r="J1692" s="59"/>
    </row>
    <row r="1693" spans="1:10" ht="12.6" x14ac:dyDescent="0.25">
      <c r="A1693" s="57"/>
      <c r="B1693" s="59"/>
      <c r="C1693" s="59"/>
      <c r="D1693" s="58"/>
      <c r="E1693" s="58"/>
      <c r="F1693" s="59"/>
      <c r="G1693" s="59"/>
      <c r="H1693" s="58"/>
      <c r="I1693" s="58"/>
      <c r="J1693" s="59"/>
    </row>
    <row r="1694" spans="1:10" ht="12.6" x14ac:dyDescent="0.25">
      <c r="A1694" s="57"/>
      <c r="B1694" s="59"/>
      <c r="C1694" s="59"/>
      <c r="D1694" s="58"/>
      <c r="E1694" s="58"/>
      <c r="F1694" s="59"/>
      <c r="G1694" s="59"/>
      <c r="H1694" s="58"/>
      <c r="I1694" s="58"/>
      <c r="J1694" s="59"/>
    </row>
    <row r="1695" spans="1:10" ht="12.6" x14ac:dyDescent="0.25">
      <c r="A1695" s="57"/>
      <c r="B1695" s="59"/>
      <c r="C1695" s="59"/>
      <c r="D1695" s="58"/>
      <c r="E1695" s="58"/>
      <c r="F1695" s="59"/>
      <c r="G1695" s="59"/>
      <c r="H1695" s="58"/>
      <c r="I1695" s="58"/>
      <c r="J1695" s="59"/>
    </row>
    <row r="1696" spans="1:10" ht="12.6" x14ac:dyDescent="0.25">
      <c r="A1696" s="57"/>
      <c r="B1696" s="59"/>
      <c r="C1696" s="59"/>
      <c r="D1696" s="58"/>
      <c r="E1696" s="58"/>
      <c r="F1696" s="59"/>
      <c r="G1696" s="59"/>
      <c r="H1696" s="58"/>
      <c r="I1696" s="58"/>
      <c r="J1696" s="59"/>
    </row>
    <row r="1697" spans="1:10" ht="12.6" x14ac:dyDescent="0.25">
      <c r="A1697" s="57"/>
      <c r="B1697" s="59"/>
      <c r="C1697" s="59"/>
      <c r="D1697" s="58"/>
      <c r="E1697" s="58"/>
      <c r="F1697" s="59"/>
      <c r="G1697" s="59"/>
      <c r="H1697" s="58"/>
      <c r="I1697" s="58"/>
      <c r="J1697" s="59"/>
    </row>
    <row r="1698" spans="1:10" ht="12.6" x14ac:dyDescent="0.25">
      <c r="A1698" s="57"/>
      <c r="B1698" s="59"/>
      <c r="C1698" s="59"/>
      <c r="D1698" s="58"/>
      <c r="E1698" s="58"/>
      <c r="F1698" s="59"/>
      <c r="G1698" s="59"/>
      <c r="H1698" s="58"/>
      <c r="I1698" s="58"/>
      <c r="J1698" s="59"/>
    </row>
    <row r="1699" spans="1:10" ht="12.6" x14ac:dyDescent="0.25">
      <c r="A1699" s="57"/>
      <c r="B1699" s="59"/>
      <c r="C1699" s="59"/>
      <c r="D1699" s="58"/>
      <c r="E1699" s="58"/>
      <c r="F1699" s="59"/>
      <c r="G1699" s="59"/>
      <c r="H1699" s="58"/>
      <c r="I1699" s="58"/>
      <c r="J1699" s="59"/>
    </row>
    <row r="1700" spans="1:10" ht="12.6" x14ac:dyDescent="0.25">
      <c r="A1700" s="57"/>
      <c r="B1700" s="59"/>
      <c r="C1700" s="59"/>
      <c r="D1700" s="58"/>
      <c r="E1700" s="58"/>
      <c r="F1700" s="59"/>
      <c r="G1700" s="59"/>
      <c r="H1700" s="58"/>
      <c r="I1700" s="58"/>
      <c r="J1700" s="59"/>
    </row>
    <row r="1701" spans="1:10" ht="12.6" x14ac:dyDescent="0.25">
      <c r="A1701" s="57"/>
      <c r="B1701" s="59"/>
      <c r="C1701" s="59"/>
      <c r="D1701" s="58"/>
      <c r="E1701" s="58"/>
      <c r="F1701" s="59"/>
      <c r="G1701" s="59"/>
      <c r="H1701" s="58"/>
      <c r="I1701" s="58"/>
      <c r="J1701" s="59"/>
    </row>
    <row r="1702" spans="1:10" ht="12.6" x14ac:dyDescent="0.25">
      <c r="A1702" s="57"/>
      <c r="B1702" s="59"/>
      <c r="C1702" s="59"/>
      <c r="D1702" s="58"/>
      <c r="E1702" s="58"/>
      <c r="F1702" s="59"/>
      <c r="G1702" s="59"/>
      <c r="H1702" s="58"/>
      <c r="I1702" s="58"/>
      <c r="J1702" s="59"/>
    </row>
    <row r="1703" spans="1:10" ht="12.6" x14ac:dyDescent="0.25">
      <c r="A1703" s="57"/>
      <c r="B1703" s="59"/>
      <c r="C1703" s="59"/>
      <c r="D1703" s="58"/>
      <c r="E1703" s="58"/>
      <c r="F1703" s="59"/>
      <c r="G1703" s="59"/>
      <c r="H1703" s="58"/>
      <c r="I1703" s="58"/>
      <c r="J1703" s="59"/>
    </row>
    <row r="1704" spans="1:10" ht="12.6" x14ac:dyDescent="0.25">
      <c r="A1704" s="57"/>
      <c r="B1704" s="59"/>
      <c r="C1704" s="59"/>
      <c r="D1704" s="58"/>
      <c r="E1704" s="58"/>
      <c r="F1704" s="59"/>
      <c r="G1704" s="59"/>
      <c r="H1704" s="58"/>
      <c r="I1704" s="58"/>
      <c r="J1704" s="59"/>
    </row>
    <row r="1705" spans="1:10" ht="12.6" x14ac:dyDescent="0.25">
      <c r="A1705" s="57"/>
      <c r="B1705" s="59"/>
      <c r="C1705" s="59"/>
      <c r="D1705" s="58"/>
      <c r="E1705" s="58"/>
      <c r="F1705" s="59"/>
      <c r="G1705" s="59"/>
      <c r="H1705" s="58"/>
      <c r="I1705" s="58"/>
      <c r="J1705" s="59"/>
    </row>
    <row r="1706" spans="1:10" ht="12.6" x14ac:dyDescent="0.25">
      <c r="A1706" s="57"/>
      <c r="B1706" s="59"/>
      <c r="C1706" s="59"/>
      <c r="D1706" s="58"/>
      <c r="E1706" s="58"/>
      <c r="F1706" s="59"/>
      <c r="G1706" s="59"/>
      <c r="H1706" s="58"/>
      <c r="I1706" s="58"/>
      <c r="J1706" s="59"/>
    </row>
    <row r="1707" spans="1:10" ht="12.6" x14ac:dyDescent="0.25">
      <c r="A1707" s="57"/>
      <c r="B1707" s="59"/>
      <c r="C1707" s="59"/>
      <c r="D1707" s="58"/>
      <c r="E1707" s="58"/>
      <c r="F1707" s="59"/>
      <c r="G1707" s="59"/>
      <c r="H1707" s="58"/>
      <c r="I1707" s="58"/>
      <c r="J1707" s="59"/>
    </row>
    <row r="1708" spans="1:10" ht="12.6" x14ac:dyDescent="0.25">
      <c r="A1708" s="57"/>
      <c r="B1708" s="59"/>
      <c r="C1708" s="59"/>
      <c r="D1708" s="58"/>
      <c r="E1708" s="58"/>
      <c r="F1708" s="59"/>
      <c r="G1708" s="59"/>
      <c r="H1708" s="58"/>
      <c r="I1708" s="58"/>
      <c r="J1708" s="59"/>
    </row>
    <row r="1709" spans="1:10" ht="12.6" x14ac:dyDescent="0.25">
      <c r="A1709" s="57"/>
      <c r="B1709" s="59"/>
      <c r="C1709" s="59"/>
      <c r="D1709" s="58"/>
      <c r="E1709" s="58"/>
      <c r="F1709" s="59"/>
      <c r="G1709" s="59"/>
      <c r="H1709" s="58"/>
      <c r="I1709" s="58"/>
      <c r="J1709" s="59"/>
    </row>
    <row r="1710" spans="1:10" ht="12.6" x14ac:dyDescent="0.25">
      <c r="A1710" s="57"/>
      <c r="B1710" s="59"/>
      <c r="C1710" s="59"/>
      <c r="D1710" s="58"/>
      <c r="E1710" s="58"/>
      <c r="F1710" s="59"/>
      <c r="G1710" s="59"/>
      <c r="H1710" s="58"/>
      <c r="I1710" s="58"/>
      <c r="J1710" s="59"/>
    </row>
    <row r="1711" spans="1:10" ht="12.6" x14ac:dyDescent="0.25">
      <c r="A1711" s="57"/>
      <c r="B1711" s="59"/>
      <c r="C1711" s="59"/>
      <c r="D1711" s="58"/>
      <c r="E1711" s="58"/>
      <c r="F1711" s="59"/>
      <c r="G1711" s="59"/>
      <c r="H1711" s="58"/>
      <c r="I1711" s="58"/>
      <c r="J1711" s="59"/>
    </row>
    <row r="1712" spans="1:10" ht="12.6" x14ac:dyDescent="0.25">
      <c r="A1712" s="57"/>
      <c r="B1712" s="59"/>
      <c r="C1712" s="59"/>
      <c r="D1712" s="58"/>
      <c r="E1712" s="58"/>
      <c r="F1712" s="59"/>
      <c r="G1712" s="59"/>
      <c r="H1712" s="58"/>
      <c r="I1712" s="58"/>
      <c r="J1712" s="59"/>
    </row>
    <row r="1713" spans="1:10" ht="12.6" x14ac:dyDescent="0.25">
      <c r="A1713" s="57"/>
      <c r="B1713" s="59"/>
      <c r="C1713" s="59"/>
      <c r="D1713" s="58"/>
      <c r="E1713" s="58"/>
      <c r="F1713" s="59"/>
      <c r="G1713" s="59"/>
      <c r="H1713" s="58"/>
      <c r="I1713" s="58"/>
      <c r="J1713" s="59"/>
    </row>
    <row r="1714" spans="1:10" ht="12.6" x14ac:dyDescent="0.25">
      <c r="A1714" s="57"/>
      <c r="B1714" s="59"/>
      <c r="C1714" s="59"/>
      <c r="D1714" s="58"/>
      <c r="E1714" s="58"/>
      <c r="F1714" s="59"/>
      <c r="G1714" s="59"/>
      <c r="H1714" s="58"/>
      <c r="I1714" s="58"/>
      <c r="J1714" s="59"/>
    </row>
    <row r="1715" spans="1:10" ht="12.6" x14ac:dyDescent="0.25">
      <c r="A1715" s="57"/>
      <c r="B1715" s="59"/>
      <c r="C1715" s="59"/>
      <c r="D1715" s="58"/>
      <c r="E1715" s="58"/>
      <c r="F1715" s="59"/>
      <c r="G1715" s="59"/>
      <c r="H1715" s="58"/>
      <c r="I1715" s="58"/>
      <c r="J1715" s="59"/>
    </row>
    <row r="1716" spans="1:10" ht="12.6" x14ac:dyDescent="0.25">
      <c r="A1716" s="57"/>
      <c r="B1716" s="59"/>
      <c r="C1716" s="59"/>
      <c r="D1716" s="58"/>
      <c r="E1716" s="58"/>
      <c r="F1716" s="59"/>
      <c r="G1716" s="59"/>
      <c r="H1716" s="58"/>
      <c r="I1716" s="58"/>
      <c r="J1716" s="59"/>
    </row>
    <row r="1717" spans="1:10" ht="12.6" x14ac:dyDescent="0.25">
      <c r="A1717" s="57"/>
      <c r="B1717" s="59"/>
      <c r="C1717" s="59"/>
      <c r="D1717" s="58"/>
      <c r="E1717" s="58"/>
      <c r="F1717" s="59"/>
      <c r="G1717" s="59"/>
      <c r="H1717" s="58"/>
      <c r="I1717" s="58"/>
      <c r="J1717" s="59"/>
    </row>
    <row r="1718" spans="1:10" ht="12.6" x14ac:dyDescent="0.25">
      <c r="A1718" s="57"/>
      <c r="B1718" s="59"/>
      <c r="C1718" s="59"/>
      <c r="D1718" s="58"/>
      <c r="E1718" s="58"/>
      <c r="F1718" s="59"/>
      <c r="G1718" s="59"/>
      <c r="H1718" s="58"/>
      <c r="I1718" s="58"/>
      <c r="J1718" s="59"/>
    </row>
    <row r="1719" spans="1:10" ht="12.6" x14ac:dyDescent="0.25">
      <c r="A1719" s="57"/>
      <c r="B1719" s="59"/>
      <c r="C1719" s="59"/>
      <c r="D1719" s="58"/>
      <c r="E1719" s="58"/>
      <c r="F1719" s="59"/>
      <c r="G1719" s="59"/>
      <c r="H1719" s="58"/>
      <c r="I1719" s="58"/>
      <c r="J1719" s="59"/>
    </row>
    <row r="1720" spans="1:10" ht="12.6" x14ac:dyDescent="0.25">
      <c r="A1720" s="57"/>
      <c r="B1720" s="59"/>
      <c r="C1720" s="59"/>
      <c r="D1720" s="58"/>
      <c r="E1720" s="58"/>
      <c r="F1720" s="59"/>
      <c r="G1720" s="59"/>
      <c r="H1720" s="58"/>
      <c r="I1720" s="58"/>
      <c r="J1720" s="59"/>
    </row>
    <row r="1721" spans="1:10" ht="12.6" x14ac:dyDescent="0.25">
      <c r="A1721" s="57"/>
      <c r="B1721" s="59"/>
      <c r="C1721" s="59"/>
      <c r="D1721" s="58"/>
      <c r="E1721" s="58"/>
      <c r="F1721" s="59"/>
      <c r="G1721" s="59"/>
      <c r="H1721" s="58"/>
      <c r="I1721" s="58"/>
      <c r="J1721" s="59"/>
    </row>
    <row r="1722" spans="1:10" ht="12.6" x14ac:dyDescent="0.25">
      <c r="A1722" s="57"/>
      <c r="B1722" s="59"/>
      <c r="C1722" s="59"/>
      <c r="D1722" s="58"/>
      <c r="E1722" s="58"/>
      <c r="F1722" s="59"/>
      <c r="G1722" s="59"/>
      <c r="H1722" s="58"/>
      <c r="I1722" s="58"/>
      <c r="J1722" s="59"/>
    </row>
    <row r="1723" spans="1:10" ht="12.6" x14ac:dyDescent="0.25">
      <c r="A1723" s="57"/>
      <c r="B1723" s="59"/>
      <c r="C1723" s="59"/>
      <c r="D1723" s="58"/>
      <c r="E1723" s="58"/>
      <c r="F1723" s="59"/>
      <c r="G1723" s="59"/>
      <c r="H1723" s="58"/>
      <c r="I1723" s="58"/>
      <c r="J1723" s="59"/>
    </row>
    <row r="1724" spans="1:10" ht="12.6" x14ac:dyDescent="0.25">
      <c r="A1724" s="57"/>
      <c r="B1724" s="59"/>
      <c r="C1724" s="59"/>
      <c r="D1724" s="58"/>
      <c r="E1724" s="58"/>
      <c r="F1724" s="59"/>
      <c r="G1724" s="59"/>
      <c r="H1724" s="58"/>
      <c r="I1724" s="58"/>
      <c r="J1724" s="59"/>
    </row>
    <row r="1725" spans="1:10" ht="12.6" x14ac:dyDescent="0.25">
      <c r="A1725" s="57"/>
      <c r="B1725" s="59"/>
      <c r="C1725" s="59"/>
      <c r="D1725" s="58"/>
      <c r="E1725" s="58"/>
      <c r="F1725" s="59"/>
      <c r="G1725" s="59"/>
      <c r="H1725" s="58"/>
      <c r="I1725" s="58"/>
      <c r="J1725" s="59"/>
    </row>
    <row r="1726" spans="1:10" ht="12.6" x14ac:dyDescent="0.25">
      <c r="A1726" s="57"/>
      <c r="B1726" s="59"/>
      <c r="C1726" s="59"/>
      <c r="D1726" s="58"/>
      <c r="E1726" s="58"/>
      <c r="F1726" s="59"/>
      <c r="G1726" s="59"/>
      <c r="H1726" s="58"/>
      <c r="I1726" s="58"/>
      <c r="J1726" s="59"/>
    </row>
    <row r="1727" spans="1:10" ht="12.6" x14ac:dyDescent="0.25">
      <c r="A1727" s="57"/>
      <c r="B1727" s="59"/>
      <c r="C1727" s="59"/>
      <c r="D1727" s="58"/>
      <c r="E1727" s="58"/>
      <c r="F1727" s="59"/>
      <c r="G1727" s="59"/>
      <c r="H1727" s="58"/>
      <c r="I1727" s="58"/>
      <c r="J1727" s="59"/>
    </row>
    <row r="1728" spans="1:10" ht="12.6" x14ac:dyDescent="0.25">
      <c r="A1728" s="57"/>
      <c r="B1728" s="59"/>
      <c r="C1728" s="59"/>
      <c r="D1728" s="58"/>
      <c r="E1728" s="58"/>
      <c r="F1728" s="59"/>
      <c r="G1728" s="59"/>
      <c r="H1728" s="58"/>
      <c r="I1728" s="58"/>
      <c r="J1728" s="59"/>
    </row>
    <row r="1729" spans="1:10" ht="12.6" x14ac:dyDescent="0.25">
      <c r="A1729" s="57"/>
      <c r="B1729" s="59"/>
      <c r="C1729" s="59"/>
      <c r="D1729" s="58"/>
      <c r="E1729" s="58"/>
      <c r="F1729" s="59"/>
      <c r="G1729" s="59"/>
      <c r="H1729" s="58"/>
      <c r="I1729" s="58"/>
      <c r="J1729" s="59"/>
    </row>
    <row r="1730" spans="1:10" ht="12.6" x14ac:dyDescent="0.25">
      <c r="A1730" s="57"/>
      <c r="B1730" s="59"/>
      <c r="C1730" s="59"/>
      <c r="D1730" s="58"/>
      <c r="E1730" s="58"/>
      <c r="F1730" s="59"/>
      <c r="G1730" s="59"/>
      <c r="H1730" s="58"/>
      <c r="I1730" s="58"/>
      <c r="J1730" s="59"/>
    </row>
    <row r="1731" spans="1:10" ht="12.6" x14ac:dyDescent="0.25">
      <c r="A1731" s="57"/>
      <c r="B1731" s="59"/>
      <c r="C1731" s="59"/>
      <c r="D1731" s="58"/>
      <c r="E1731" s="58"/>
      <c r="F1731" s="59"/>
      <c r="G1731" s="59"/>
      <c r="H1731" s="58"/>
      <c r="I1731" s="58"/>
      <c r="J1731" s="59"/>
    </row>
    <row r="1732" spans="1:10" ht="12.6" x14ac:dyDescent="0.25">
      <c r="A1732" s="57"/>
      <c r="B1732" s="59"/>
      <c r="C1732" s="59"/>
      <c r="D1732" s="58"/>
      <c r="E1732" s="58"/>
      <c r="F1732" s="59"/>
      <c r="G1732" s="59"/>
      <c r="H1732" s="58"/>
      <c r="I1732" s="58"/>
      <c r="J1732" s="59"/>
    </row>
    <row r="1733" spans="1:10" ht="12.6" x14ac:dyDescent="0.25">
      <c r="A1733" s="57"/>
      <c r="B1733" s="59"/>
      <c r="C1733" s="59"/>
      <c r="D1733" s="58"/>
      <c r="E1733" s="58"/>
      <c r="F1733" s="59"/>
      <c r="G1733" s="59"/>
      <c r="H1733" s="58"/>
      <c r="I1733" s="58"/>
      <c r="J1733" s="59"/>
    </row>
    <row r="1734" spans="1:10" ht="12.6" x14ac:dyDescent="0.25">
      <c r="A1734" s="57"/>
      <c r="B1734" s="59"/>
      <c r="C1734" s="59"/>
      <c r="D1734" s="58"/>
      <c r="E1734" s="58"/>
      <c r="F1734" s="59"/>
      <c r="G1734" s="59"/>
      <c r="H1734" s="58"/>
      <c r="I1734" s="58"/>
      <c r="J1734" s="59"/>
    </row>
    <row r="1735" spans="1:10" ht="12.6" x14ac:dyDescent="0.25">
      <c r="A1735" s="57"/>
      <c r="B1735" s="59"/>
      <c r="C1735" s="59"/>
      <c r="D1735" s="58"/>
      <c r="E1735" s="58"/>
      <c r="F1735" s="59"/>
      <c r="G1735" s="59"/>
      <c r="H1735" s="58"/>
      <c r="I1735" s="58"/>
      <c r="J1735" s="59"/>
    </row>
    <row r="1736" spans="1:10" ht="12.6" x14ac:dyDescent="0.25">
      <c r="A1736" s="57"/>
      <c r="B1736" s="59"/>
      <c r="C1736" s="59"/>
      <c r="D1736" s="58"/>
      <c r="E1736" s="58"/>
      <c r="F1736" s="59"/>
      <c r="G1736" s="59"/>
      <c r="H1736" s="58"/>
      <c r="I1736" s="58"/>
      <c r="J1736" s="59"/>
    </row>
    <row r="1737" spans="1:10" ht="12.6" x14ac:dyDescent="0.25">
      <c r="A1737" s="57"/>
      <c r="B1737" s="59"/>
      <c r="C1737" s="59"/>
      <c r="D1737" s="58"/>
      <c r="E1737" s="58"/>
      <c r="F1737" s="59"/>
      <c r="G1737" s="59"/>
      <c r="H1737" s="58"/>
      <c r="I1737" s="58"/>
      <c r="J1737" s="59"/>
    </row>
    <row r="1738" spans="1:10" ht="12.6" x14ac:dyDescent="0.25">
      <c r="A1738" s="57"/>
      <c r="B1738" s="59"/>
      <c r="C1738" s="59"/>
      <c r="D1738" s="58"/>
      <c r="E1738" s="58"/>
      <c r="F1738" s="59"/>
      <c r="G1738" s="59"/>
      <c r="H1738" s="58"/>
      <c r="I1738" s="58"/>
      <c r="J1738" s="59"/>
    </row>
    <row r="1739" spans="1:10" ht="12.6" x14ac:dyDescent="0.25">
      <c r="A1739" s="57"/>
      <c r="B1739" s="59"/>
      <c r="C1739" s="59"/>
      <c r="D1739" s="58"/>
      <c r="E1739" s="58"/>
      <c r="F1739" s="59"/>
      <c r="G1739" s="59"/>
      <c r="H1739" s="58"/>
      <c r="I1739" s="58"/>
      <c r="J1739" s="59"/>
    </row>
    <row r="1740" spans="1:10" ht="12.6" x14ac:dyDescent="0.25">
      <c r="A1740" s="57"/>
      <c r="B1740" s="59"/>
      <c r="C1740" s="59"/>
      <c r="D1740" s="58"/>
      <c r="E1740" s="58"/>
      <c r="F1740" s="59"/>
      <c r="G1740" s="59"/>
      <c r="H1740" s="58"/>
      <c r="I1740" s="58"/>
      <c r="J1740" s="59"/>
    </row>
    <row r="1741" spans="1:10" ht="12.6" x14ac:dyDescent="0.25">
      <c r="A1741" s="57"/>
      <c r="B1741" s="59"/>
      <c r="C1741" s="59"/>
      <c r="D1741" s="58"/>
      <c r="E1741" s="58"/>
      <c r="F1741" s="59"/>
      <c r="G1741" s="59"/>
      <c r="H1741" s="58"/>
      <c r="I1741" s="58"/>
      <c r="J1741" s="59"/>
    </row>
    <row r="1742" spans="1:10" ht="12.6" x14ac:dyDescent="0.25">
      <c r="A1742" s="57"/>
      <c r="B1742" s="59"/>
      <c r="C1742" s="59"/>
      <c r="D1742" s="58"/>
      <c r="E1742" s="58"/>
      <c r="F1742" s="59"/>
      <c r="G1742" s="59"/>
      <c r="H1742" s="58"/>
      <c r="I1742" s="58"/>
      <c r="J1742" s="59"/>
    </row>
    <row r="1743" spans="1:10" ht="12.6" x14ac:dyDescent="0.25">
      <c r="A1743" s="57"/>
      <c r="B1743" s="59"/>
      <c r="C1743" s="59"/>
      <c r="D1743" s="58"/>
      <c r="E1743" s="58"/>
      <c r="F1743" s="59"/>
      <c r="G1743" s="59"/>
      <c r="H1743" s="58"/>
      <c r="I1743" s="58"/>
      <c r="J1743" s="59"/>
    </row>
    <row r="1744" spans="1:10" ht="12.6" x14ac:dyDescent="0.25">
      <c r="A1744" s="57"/>
      <c r="B1744" s="59"/>
      <c r="C1744" s="59"/>
      <c r="D1744" s="58"/>
      <c r="E1744" s="58"/>
      <c r="F1744" s="59"/>
      <c r="G1744" s="59"/>
      <c r="H1744" s="58"/>
      <c r="I1744" s="58"/>
      <c r="J1744" s="59"/>
    </row>
    <row r="1745" spans="1:10" ht="12.6" x14ac:dyDescent="0.25">
      <c r="A1745" s="57"/>
      <c r="B1745" s="59"/>
      <c r="C1745" s="59"/>
      <c r="D1745" s="58"/>
      <c r="E1745" s="58"/>
      <c r="F1745" s="59"/>
      <c r="G1745" s="59"/>
      <c r="H1745" s="58"/>
      <c r="I1745" s="58"/>
      <c r="J1745" s="59"/>
    </row>
    <row r="1746" spans="1:10" ht="12.6" x14ac:dyDescent="0.25">
      <c r="A1746" s="57"/>
      <c r="B1746" s="59"/>
      <c r="C1746" s="59"/>
      <c r="D1746" s="58"/>
      <c r="E1746" s="58"/>
      <c r="F1746" s="59"/>
      <c r="G1746" s="59"/>
      <c r="H1746" s="58"/>
      <c r="I1746" s="58"/>
      <c r="J1746" s="59"/>
    </row>
    <row r="1747" spans="1:10" ht="12.6" x14ac:dyDescent="0.25">
      <c r="A1747" s="57"/>
      <c r="B1747" s="59"/>
      <c r="C1747" s="59"/>
      <c r="D1747" s="58"/>
      <c r="E1747" s="58"/>
      <c r="F1747" s="59"/>
      <c r="G1747" s="59"/>
      <c r="H1747" s="58"/>
      <c r="I1747" s="58"/>
      <c r="J1747" s="59"/>
    </row>
    <row r="1748" spans="1:10" ht="12.6" x14ac:dyDescent="0.25">
      <c r="A1748" s="57"/>
      <c r="B1748" s="59"/>
      <c r="C1748" s="59"/>
      <c r="D1748" s="58"/>
      <c r="E1748" s="58"/>
      <c r="F1748" s="59"/>
      <c r="G1748" s="59"/>
      <c r="H1748" s="58"/>
      <c r="I1748" s="58"/>
      <c r="J1748" s="59"/>
    </row>
    <row r="1749" spans="1:10" ht="12.6" x14ac:dyDescent="0.25">
      <c r="A1749" s="57"/>
      <c r="B1749" s="59"/>
      <c r="C1749" s="59"/>
      <c r="D1749" s="58"/>
      <c r="E1749" s="58"/>
      <c r="F1749" s="59"/>
      <c r="G1749" s="59"/>
      <c r="H1749" s="58"/>
      <c r="I1749" s="58"/>
      <c r="J1749" s="59"/>
    </row>
    <row r="1750" spans="1:10" ht="12.6" x14ac:dyDescent="0.25">
      <c r="A1750" s="57"/>
      <c r="B1750" s="59"/>
      <c r="C1750" s="59"/>
      <c r="D1750" s="58"/>
      <c r="E1750" s="58"/>
      <c r="F1750" s="59"/>
      <c r="G1750" s="59"/>
      <c r="H1750" s="58"/>
      <c r="I1750" s="58"/>
      <c r="J1750" s="59"/>
    </row>
    <row r="1751" spans="1:10" ht="12.6" x14ac:dyDescent="0.25">
      <c r="A1751" s="57"/>
      <c r="B1751" s="59"/>
      <c r="C1751" s="59"/>
      <c r="D1751" s="58"/>
      <c r="E1751" s="58"/>
      <c r="F1751" s="59"/>
      <c r="G1751" s="59"/>
      <c r="H1751" s="58"/>
      <c r="I1751" s="58"/>
      <c r="J1751" s="59"/>
    </row>
    <row r="1752" spans="1:10" ht="12.6" x14ac:dyDescent="0.25">
      <c r="A1752" s="57"/>
      <c r="B1752" s="59"/>
      <c r="C1752" s="59"/>
      <c r="D1752" s="58"/>
      <c r="E1752" s="58"/>
      <c r="F1752" s="59"/>
      <c r="G1752" s="59"/>
      <c r="H1752" s="58"/>
      <c r="I1752" s="58"/>
      <c r="J1752" s="59"/>
    </row>
    <row r="1753" spans="1:10" ht="12.6" x14ac:dyDescent="0.25">
      <c r="A1753" s="57"/>
      <c r="B1753" s="59"/>
      <c r="C1753" s="59"/>
      <c r="D1753" s="58"/>
      <c r="E1753" s="58"/>
      <c r="F1753" s="59"/>
      <c r="G1753" s="59"/>
      <c r="H1753" s="58"/>
      <c r="I1753" s="58"/>
      <c r="J1753" s="59"/>
    </row>
    <row r="1754" spans="1:10" ht="12.6" x14ac:dyDescent="0.25">
      <c r="A1754" s="57"/>
      <c r="B1754" s="59"/>
      <c r="C1754" s="59"/>
      <c r="D1754" s="58"/>
      <c r="E1754" s="58"/>
      <c r="F1754" s="59"/>
      <c r="G1754" s="59"/>
      <c r="H1754" s="58"/>
      <c r="I1754" s="58"/>
      <c r="J1754" s="59"/>
    </row>
    <row r="1755" spans="1:10" ht="12.6" x14ac:dyDescent="0.25">
      <c r="A1755" s="57"/>
      <c r="B1755" s="59"/>
      <c r="C1755" s="59"/>
      <c r="D1755" s="58"/>
      <c r="E1755" s="58"/>
      <c r="F1755" s="59"/>
      <c r="G1755" s="59"/>
      <c r="H1755" s="58"/>
      <c r="I1755" s="58"/>
      <c r="J1755" s="59"/>
    </row>
    <row r="1756" spans="1:10" ht="12.6" x14ac:dyDescent="0.25">
      <c r="A1756" s="57"/>
      <c r="B1756" s="59"/>
      <c r="C1756" s="59"/>
      <c r="D1756" s="58"/>
      <c r="E1756" s="58"/>
      <c r="F1756" s="59"/>
      <c r="G1756" s="59"/>
      <c r="H1756" s="58"/>
      <c r="I1756" s="58"/>
      <c r="J1756" s="59"/>
    </row>
    <row r="1757" spans="1:10" ht="12.6" x14ac:dyDescent="0.25">
      <c r="A1757" s="57"/>
      <c r="B1757" s="59"/>
      <c r="C1757" s="59"/>
      <c r="D1757" s="58"/>
      <c r="E1757" s="58"/>
      <c r="F1757" s="59"/>
      <c r="G1757" s="59"/>
      <c r="H1757" s="58"/>
      <c r="I1757" s="58"/>
      <c r="J1757" s="59"/>
    </row>
    <row r="1758" spans="1:10" ht="12.6" x14ac:dyDescent="0.25">
      <c r="A1758" s="57"/>
      <c r="B1758" s="59"/>
      <c r="C1758" s="59"/>
      <c r="D1758" s="58"/>
      <c r="E1758" s="58"/>
      <c r="F1758" s="59"/>
      <c r="G1758" s="59"/>
      <c r="H1758" s="58"/>
      <c r="I1758" s="58"/>
      <c r="J1758" s="59"/>
    </row>
    <row r="1759" spans="1:10" ht="12.6" x14ac:dyDescent="0.25">
      <c r="A1759" s="57"/>
      <c r="B1759" s="59"/>
      <c r="C1759" s="59"/>
      <c r="D1759" s="58"/>
      <c r="E1759" s="58"/>
      <c r="F1759" s="59"/>
      <c r="G1759" s="59"/>
      <c r="H1759" s="58"/>
      <c r="I1759" s="58"/>
      <c r="J1759" s="59"/>
    </row>
    <row r="1760" spans="1:10" ht="12.6" x14ac:dyDescent="0.25">
      <c r="A1760" s="57"/>
      <c r="B1760" s="59"/>
      <c r="C1760" s="59"/>
      <c r="D1760" s="58"/>
      <c r="E1760" s="58"/>
      <c r="F1760" s="59"/>
      <c r="G1760" s="59"/>
      <c r="H1760" s="58"/>
      <c r="I1760" s="58"/>
      <c r="J1760" s="59"/>
    </row>
    <row r="1761" spans="1:10" ht="12.6" x14ac:dyDescent="0.25">
      <c r="A1761" s="57"/>
      <c r="B1761" s="59"/>
      <c r="C1761" s="59"/>
      <c r="D1761" s="58"/>
      <c r="E1761" s="58"/>
      <c r="F1761" s="59"/>
      <c r="G1761" s="59"/>
      <c r="H1761" s="58"/>
      <c r="I1761" s="58"/>
      <c r="J1761" s="59"/>
    </row>
    <row r="1762" spans="1:10" ht="12.6" x14ac:dyDescent="0.25">
      <c r="A1762" s="57"/>
      <c r="B1762" s="59"/>
      <c r="C1762" s="59"/>
      <c r="D1762" s="58"/>
      <c r="E1762" s="58"/>
      <c r="F1762" s="59"/>
      <c r="G1762" s="59"/>
      <c r="H1762" s="58"/>
      <c r="I1762" s="58"/>
      <c r="J1762" s="59"/>
    </row>
    <row r="1763" spans="1:10" ht="12.6" x14ac:dyDescent="0.25">
      <c r="A1763" s="57"/>
      <c r="B1763" s="59"/>
      <c r="C1763" s="59"/>
      <c r="D1763" s="58"/>
      <c r="E1763" s="58"/>
      <c r="F1763" s="59"/>
      <c r="G1763" s="59"/>
      <c r="H1763" s="58"/>
      <c r="I1763" s="58"/>
      <c r="J1763" s="59"/>
    </row>
    <row r="1764" spans="1:10" ht="12.6" x14ac:dyDescent="0.25">
      <c r="A1764" s="57"/>
      <c r="B1764" s="59"/>
      <c r="C1764" s="59"/>
      <c r="D1764" s="58"/>
      <c r="E1764" s="58"/>
      <c r="F1764" s="59"/>
      <c r="G1764" s="59"/>
      <c r="H1764" s="58"/>
      <c r="I1764" s="58"/>
      <c r="J1764" s="59"/>
    </row>
    <row r="1765" spans="1:10" ht="12.6" x14ac:dyDescent="0.25">
      <c r="A1765" s="57"/>
      <c r="B1765" s="59"/>
      <c r="C1765" s="59"/>
      <c r="D1765" s="58"/>
      <c r="E1765" s="58"/>
      <c r="F1765" s="59"/>
      <c r="G1765" s="59"/>
      <c r="H1765" s="58"/>
      <c r="I1765" s="58"/>
      <c r="J1765" s="59"/>
    </row>
    <row r="1766" spans="1:10" ht="12.6" x14ac:dyDescent="0.25">
      <c r="A1766" s="57"/>
      <c r="B1766" s="59"/>
      <c r="C1766" s="59"/>
      <c r="D1766" s="58"/>
      <c r="E1766" s="58"/>
      <c r="F1766" s="59"/>
      <c r="G1766" s="59"/>
      <c r="H1766" s="58"/>
      <c r="I1766" s="58"/>
      <c r="J1766" s="59"/>
    </row>
    <row r="1767" spans="1:10" ht="12.6" x14ac:dyDescent="0.25">
      <c r="A1767" s="57"/>
      <c r="B1767" s="59"/>
      <c r="C1767" s="59"/>
      <c r="D1767" s="58"/>
      <c r="E1767" s="58"/>
      <c r="F1767" s="59"/>
      <c r="G1767" s="59"/>
      <c r="H1767" s="58"/>
      <c r="I1767" s="58"/>
      <c r="J1767" s="59"/>
    </row>
    <row r="1768" spans="1:10" ht="12.6" x14ac:dyDescent="0.25">
      <c r="A1768" s="57"/>
      <c r="B1768" s="59"/>
      <c r="C1768" s="59"/>
      <c r="D1768" s="58"/>
      <c r="E1768" s="58"/>
      <c r="F1768" s="59"/>
      <c r="G1768" s="59"/>
      <c r="H1768" s="58"/>
      <c r="I1768" s="58"/>
      <c r="J1768" s="59"/>
    </row>
    <row r="1769" spans="1:10" ht="12.6" x14ac:dyDescent="0.25">
      <c r="A1769" s="57"/>
      <c r="B1769" s="59"/>
      <c r="C1769" s="59"/>
      <c r="D1769" s="58"/>
      <c r="E1769" s="58"/>
      <c r="F1769" s="59"/>
      <c r="G1769" s="59"/>
      <c r="H1769" s="58"/>
      <c r="I1769" s="58"/>
      <c r="J1769" s="59"/>
    </row>
    <row r="1770" spans="1:10" ht="12.6" x14ac:dyDescent="0.25">
      <c r="A1770" s="57"/>
      <c r="B1770" s="59"/>
      <c r="C1770" s="59"/>
      <c r="D1770" s="58"/>
      <c r="E1770" s="58"/>
      <c r="F1770" s="59"/>
      <c r="G1770" s="59"/>
      <c r="H1770" s="58"/>
      <c r="I1770" s="58"/>
      <c r="J1770" s="59"/>
    </row>
    <row r="1771" spans="1:10" ht="12.6" x14ac:dyDescent="0.25">
      <c r="A1771" s="57"/>
      <c r="B1771" s="59"/>
      <c r="C1771" s="59"/>
      <c r="D1771" s="58"/>
      <c r="E1771" s="58"/>
      <c r="F1771" s="59"/>
      <c r="G1771" s="59"/>
      <c r="H1771" s="58"/>
      <c r="I1771" s="58"/>
      <c r="J1771" s="59"/>
    </row>
    <row r="1772" spans="1:10" ht="12.6" x14ac:dyDescent="0.25">
      <c r="A1772" s="57"/>
      <c r="B1772" s="59"/>
      <c r="C1772" s="59"/>
      <c r="D1772" s="58"/>
      <c r="E1772" s="58"/>
      <c r="F1772" s="59"/>
      <c r="G1772" s="59"/>
      <c r="H1772" s="58"/>
      <c r="I1772" s="58"/>
      <c r="J1772" s="59"/>
    </row>
    <row r="1773" spans="1:10" ht="12.6" x14ac:dyDescent="0.25">
      <c r="A1773" s="57"/>
      <c r="B1773" s="59"/>
      <c r="C1773" s="59"/>
      <c r="D1773" s="58"/>
      <c r="E1773" s="58"/>
      <c r="F1773" s="59"/>
      <c r="G1773" s="59"/>
      <c r="H1773" s="58"/>
      <c r="I1773" s="58"/>
      <c r="J1773" s="59"/>
    </row>
    <row r="1774" spans="1:10" ht="12.6" x14ac:dyDescent="0.25">
      <c r="A1774" s="57"/>
      <c r="B1774" s="59"/>
      <c r="C1774" s="59"/>
      <c r="D1774" s="58"/>
      <c r="E1774" s="58"/>
      <c r="F1774" s="59"/>
      <c r="G1774" s="59"/>
      <c r="H1774" s="58"/>
      <c r="I1774" s="58"/>
      <c r="J1774" s="59"/>
    </row>
    <row r="1775" spans="1:10" ht="12.6" x14ac:dyDescent="0.25">
      <c r="A1775" s="57"/>
      <c r="B1775" s="59"/>
      <c r="C1775" s="59"/>
      <c r="D1775" s="58"/>
      <c r="E1775" s="58"/>
      <c r="F1775" s="59"/>
      <c r="G1775" s="59"/>
      <c r="H1775" s="58"/>
      <c r="I1775" s="58"/>
      <c r="J1775" s="59"/>
    </row>
    <row r="1776" spans="1:10" ht="12.6" x14ac:dyDescent="0.25">
      <c r="A1776" s="57"/>
      <c r="B1776" s="59"/>
      <c r="C1776" s="59"/>
      <c r="D1776" s="58"/>
      <c r="E1776" s="58"/>
      <c r="F1776" s="59"/>
      <c r="G1776" s="59"/>
      <c r="H1776" s="58"/>
      <c r="I1776" s="58"/>
      <c r="J1776" s="59"/>
    </row>
    <row r="1777" spans="1:10" ht="12.6" x14ac:dyDescent="0.25">
      <c r="A1777" s="57"/>
      <c r="B1777" s="59"/>
      <c r="C1777" s="59"/>
      <c r="D1777" s="58"/>
      <c r="E1777" s="58"/>
      <c r="F1777" s="59"/>
      <c r="G1777" s="59"/>
      <c r="H1777" s="58"/>
      <c r="I1777" s="58"/>
      <c r="J1777" s="59"/>
    </row>
    <row r="1778" spans="1:10" ht="12.6" x14ac:dyDescent="0.25">
      <c r="A1778" s="57"/>
      <c r="B1778" s="59"/>
      <c r="C1778" s="59"/>
      <c r="D1778" s="58"/>
      <c r="E1778" s="58"/>
      <c r="F1778" s="59"/>
      <c r="G1778" s="59"/>
      <c r="H1778" s="58"/>
      <c r="I1778" s="58"/>
      <c r="J1778" s="59"/>
    </row>
    <row r="1779" spans="1:10" ht="12.6" x14ac:dyDescent="0.25">
      <c r="A1779" s="57"/>
      <c r="B1779" s="59"/>
      <c r="C1779" s="59"/>
      <c r="D1779" s="58"/>
      <c r="E1779" s="58"/>
      <c r="F1779" s="59"/>
      <c r="G1779" s="59"/>
      <c r="H1779" s="58"/>
      <c r="I1779" s="58"/>
      <c r="J1779" s="59"/>
    </row>
    <row r="1780" spans="1:10" ht="12.6" x14ac:dyDescent="0.25">
      <c r="A1780" s="57"/>
      <c r="B1780" s="59"/>
      <c r="C1780" s="59"/>
      <c r="D1780" s="58"/>
      <c r="E1780" s="58"/>
      <c r="F1780" s="59"/>
      <c r="G1780" s="59"/>
      <c r="H1780" s="58"/>
      <c r="I1780" s="58"/>
      <c r="J1780" s="59"/>
    </row>
    <row r="1781" spans="1:10" ht="12.6" x14ac:dyDescent="0.25">
      <c r="A1781" s="57"/>
      <c r="B1781" s="59"/>
      <c r="C1781" s="59"/>
      <c r="D1781" s="58"/>
      <c r="E1781" s="58"/>
      <c r="F1781" s="59"/>
      <c r="G1781" s="59"/>
      <c r="H1781" s="58"/>
      <c r="I1781" s="58"/>
      <c r="J1781" s="59"/>
    </row>
    <row r="1782" spans="1:10" ht="12.6" x14ac:dyDescent="0.25">
      <c r="A1782" s="57"/>
      <c r="B1782" s="59"/>
      <c r="C1782" s="59"/>
      <c r="D1782" s="58"/>
      <c r="E1782" s="58"/>
      <c r="F1782" s="59"/>
      <c r="G1782" s="59"/>
      <c r="H1782" s="58"/>
      <c r="I1782" s="58"/>
      <c r="J1782" s="59"/>
    </row>
    <row r="1783" spans="1:10" ht="12.6" x14ac:dyDescent="0.25">
      <c r="A1783" s="57"/>
      <c r="B1783" s="59"/>
      <c r="C1783" s="59"/>
      <c r="D1783" s="58"/>
      <c r="E1783" s="58"/>
      <c r="F1783" s="59"/>
      <c r="G1783" s="59"/>
      <c r="H1783" s="58"/>
      <c r="I1783" s="58"/>
      <c r="J1783" s="59"/>
    </row>
    <row r="1784" spans="1:10" ht="12.6" x14ac:dyDescent="0.25">
      <c r="A1784" s="57"/>
      <c r="B1784" s="59"/>
      <c r="C1784" s="59"/>
      <c r="D1784" s="58"/>
      <c r="E1784" s="58"/>
      <c r="F1784" s="59"/>
      <c r="G1784" s="59"/>
      <c r="H1784" s="58"/>
      <c r="I1784" s="58"/>
      <c r="J1784" s="59"/>
    </row>
    <row r="1785" spans="1:10" ht="12.6" x14ac:dyDescent="0.25">
      <c r="A1785" s="57"/>
      <c r="B1785" s="59"/>
      <c r="C1785" s="59"/>
      <c r="D1785" s="58"/>
      <c r="E1785" s="58"/>
      <c r="F1785" s="59"/>
      <c r="G1785" s="59"/>
      <c r="H1785" s="58"/>
      <c r="I1785" s="58"/>
      <c r="J1785" s="59"/>
    </row>
    <row r="1786" spans="1:10" ht="12.6" x14ac:dyDescent="0.25">
      <c r="A1786" s="57"/>
      <c r="B1786" s="59"/>
      <c r="C1786" s="59"/>
      <c r="D1786" s="58"/>
      <c r="E1786" s="58"/>
      <c r="F1786" s="59"/>
      <c r="G1786" s="59"/>
      <c r="H1786" s="58"/>
      <c r="I1786" s="58"/>
      <c r="J1786" s="59"/>
    </row>
    <row r="1787" spans="1:10" ht="12.6" x14ac:dyDescent="0.25">
      <c r="A1787" s="57"/>
      <c r="B1787" s="59"/>
      <c r="C1787" s="59"/>
      <c r="D1787" s="58"/>
      <c r="E1787" s="58"/>
      <c r="F1787" s="59"/>
      <c r="G1787" s="59"/>
      <c r="H1787" s="58"/>
      <c r="I1787" s="58"/>
      <c r="J1787" s="59"/>
    </row>
    <row r="1788" spans="1:10" ht="12.6" x14ac:dyDescent="0.25">
      <c r="A1788" s="57"/>
      <c r="B1788" s="59"/>
      <c r="C1788" s="59"/>
      <c r="D1788" s="58"/>
      <c r="E1788" s="58"/>
      <c r="F1788" s="59"/>
      <c r="G1788" s="59"/>
      <c r="H1788" s="58"/>
      <c r="I1788" s="58"/>
      <c r="J1788" s="59"/>
    </row>
    <row r="1789" spans="1:10" ht="12.6" x14ac:dyDescent="0.25">
      <c r="A1789" s="57"/>
      <c r="B1789" s="59"/>
      <c r="C1789" s="59"/>
      <c r="D1789" s="58"/>
      <c r="E1789" s="58"/>
      <c r="F1789" s="59"/>
      <c r="G1789" s="59"/>
      <c r="H1789" s="58"/>
      <c r="I1789" s="58"/>
      <c r="J1789" s="59"/>
    </row>
    <row r="1790" spans="1:10" ht="12.6" x14ac:dyDescent="0.25">
      <c r="A1790" s="57"/>
      <c r="B1790" s="59"/>
      <c r="C1790" s="59"/>
      <c r="D1790" s="58"/>
      <c r="E1790" s="58"/>
      <c r="F1790" s="59"/>
      <c r="G1790" s="59"/>
      <c r="H1790" s="58"/>
      <c r="I1790" s="58"/>
      <c r="J1790" s="59"/>
    </row>
    <row r="1791" spans="1:10" ht="12.6" x14ac:dyDescent="0.25">
      <c r="A1791" s="57"/>
      <c r="B1791" s="59"/>
      <c r="C1791" s="59"/>
      <c r="D1791" s="58"/>
      <c r="E1791" s="58"/>
      <c r="F1791" s="59"/>
      <c r="G1791" s="59"/>
      <c r="H1791" s="58"/>
      <c r="I1791" s="58"/>
      <c r="J1791" s="59"/>
    </row>
    <row r="1792" spans="1:10" ht="12.6" x14ac:dyDescent="0.25">
      <c r="A1792" s="57"/>
      <c r="B1792" s="59"/>
      <c r="C1792" s="59"/>
      <c r="D1792" s="58"/>
      <c r="E1792" s="58"/>
      <c r="F1792" s="59"/>
      <c r="G1792" s="59"/>
      <c r="H1792" s="58"/>
      <c r="I1792" s="58"/>
      <c r="J1792" s="59"/>
    </row>
    <row r="1793" spans="1:10" ht="12.6" x14ac:dyDescent="0.25">
      <c r="A1793" s="57"/>
      <c r="B1793" s="59"/>
      <c r="C1793" s="59"/>
      <c r="D1793" s="58"/>
      <c r="E1793" s="58"/>
      <c r="F1793" s="59"/>
      <c r="G1793" s="59"/>
      <c r="H1793" s="58"/>
      <c r="I1793" s="58"/>
      <c r="J1793" s="59"/>
    </row>
    <row r="1794" spans="1:10" ht="12.6" x14ac:dyDescent="0.25">
      <c r="A1794" s="57"/>
      <c r="B1794" s="59"/>
      <c r="C1794" s="59"/>
      <c r="D1794" s="58"/>
      <c r="E1794" s="58"/>
      <c r="F1794" s="59"/>
      <c r="G1794" s="59"/>
      <c r="H1794" s="58"/>
      <c r="I1794" s="58"/>
      <c r="J1794" s="59"/>
    </row>
    <row r="1795" spans="1:10" ht="12.6" x14ac:dyDescent="0.25">
      <c r="A1795" s="57"/>
      <c r="B1795" s="59"/>
      <c r="C1795" s="59"/>
      <c r="D1795" s="58"/>
      <c r="E1795" s="58"/>
      <c r="F1795" s="59"/>
      <c r="G1795" s="59"/>
      <c r="H1795" s="58"/>
      <c r="I1795" s="58"/>
      <c r="J1795" s="59"/>
    </row>
    <row r="1796" spans="1:10" ht="12.6" x14ac:dyDescent="0.25">
      <c r="A1796" s="57"/>
      <c r="B1796" s="59"/>
      <c r="C1796" s="59"/>
      <c r="D1796" s="58"/>
      <c r="E1796" s="58"/>
      <c r="F1796" s="59"/>
      <c r="G1796" s="59"/>
      <c r="H1796" s="58"/>
      <c r="I1796" s="58"/>
      <c r="J1796" s="59"/>
    </row>
    <row r="1797" spans="1:10" ht="12.6" x14ac:dyDescent="0.25">
      <c r="A1797" s="57"/>
      <c r="B1797" s="59"/>
      <c r="C1797" s="59"/>
      <c r="D1797" s="58"/>
      <c r="E1797" s="58"/>
      <c r="F1797" s="59"/>
      <c r="G1797" s="59"/>
      <c r="H1797" s="58"/>
      <c r="I1797" s="58"/>
      <c r="J1797" s="59"/>
    </row>
    <row r="1798" spans="1:10" ht="12.6" x14ac:dyDescent="0.25">
      <c r="A1798" s="57"/>
      <c r="B1798" s="59"/>
      <c r="C1798" s="59"/>
      <c r="D1798" s="58"/>
      <c r="E1798" s="58"/>
      <c r="F1798" s="59"/>
      <c r="G1798" s="59"/>
      <c r="H1798" s="58"/>
      <c r="I1798" s="58"/>
      <c r="J1798" s="59"/>
    </row>
    <row r="1799" spans="1:10" ht="12.6" x14ac:dyDescent="0.25">
      <c r="A1799" s="57"/>
      <c r="B1799" s="59"/>
      <c r="C1799" s="59"/>
      <c r="D1799" s="58"/>
      <c r="E1799" s="58"/>
      <c r="F1799" s="59"/>
      <c r="G1799" s="59"/>
      <c r="H1799" s="58"/>
      <c r="I1799" s="58"/>
      <c r="J1799" s="59"/>
    </row>
    <row r="1800" spans="1:10" ht="12.6" x14ac:dyDescent="0.25">
      <c r="A1800" s="57"/>
      <c r="B1800" s="59"/>
      <c r="C1800" s="59"/>
      <c r="D1800" s="58"/>
      <c r="E1800" s="58"/>
      <c r="F1800" s="59"/>
      <c r="G1800" s="59"/>
      <c r="H1800" s="58"/>
      <c r="I1800" s="58"/>
      <c r="J1800" s="59"/>
    </row>
    <row r="1801" spans="1:10" ht="12.6" x14ac:dyDescent="0.25">
      <c r="A1801" s="57"/>
      <c r="B1801" s="59"/>
      <c r="C1801" s="59"/>
      <c r="D1801" s="58"/>
      <c r="E1801" s="58"/>
      <c r="F1801" s="59"/>
      <c r="G1801" s="59"/>
      <c r="H1801" s="58"/>
      <c r="I1801" s="58"/>
      <c r="J1801" s="59"/>
    </row>
    <row r="1802" spans="1:10" ht="12.6" x14ac:dyDescent="0.25">
      <c r="A1802" s="57"/>
      <c r="B1802" s="59"/>
      <c r="C1802" s="59"/>
      <c r="D1802" s="58"/>
      <c r="E1802" s="58"/>
      <c r="F1802" s="59"/>
      <c r="G1802" s="59"/>
      <c r="H1802" s="58"/>
      <c r="I1802" s="58"/>
      <c r="J1802" s="59"/>
    </row>
    <row r="1803" spans="1:10" ht="12.6" x14ac:dyDescent="0.25">
      <c r="A1803" s="57"/>
      <c r="B1803" s="59"/>
      <c r="C1803" s="59"/>
      <c r="D1803" s="58"/>
      <c r="E1803" s="58"/>
      <c r="F1803" s="59"/>
      <c r="G1803" s="59"/>
      <c r="H1803" s="58"/>
      <c r="I1803" s="58"/>
      <c r="J1803" s="59"/>
    </row>
    <row r="1804" spans="1:10" ht="12.6" x14ac:dyDescent="0.25">
      <c r="A1804" s="57"/>
      <c r="B1804" s="59"/>
      <c r="C1804" s="59"/>
      <c r="D1804" s="58"/>
      <c r="E1804" s="58"/>
      <c r="F1804" s="59"/>
      <c r="G1804" s="59"/>
      <c r="H1804" s="58"/>
      <c r="I1804" s="58"/>
      <c r="J1804" s="59"/>
    </row>
    <row r="1805" spans="1:10" ht="12.6" x14ac:dyDescent="0.25">
      <c r="A1805" s="57"/>
      <c r="B1805" s="59"/>
      <c r="C1805" s="59"/>
      <c r="D1805" s="58"/>
      <c r="E1805" s="58"/>
      <c r="F1805" s="59"/>
      <c r="G1805" s="59"/>
      <c r="H1805" s="58"/>
      <c r="I1805" s="58"/>
      <c r="J1805" s="59"/>
    </row>
    <row r="1806" spans="1:10" ht="12.6" x14ac:dyDescent="0.25">
      <c r="A1806" s="57"/>
      <c r="B1806" s="59"/>
      <c r="C1806" s="59"/>
      <c r="D1806" s="58"/>
      <c r="E1806" s="58"/>
      <c r="F1806" s="59"/>
      <c r="G1806" s="59"/>
      <c r="H1806" s="58"/>
      <c r="I1806" s="58"/>
      <c r="J1806" s="59"/>
    </row>
    <row r="1807" spans="1:10" ht="12.6" x14ac:dyDescent="0.25">
      <c r="A1807" s="57"/>
      <c r="B1807" s="59"/>
      <c r="C1807" s="59"/>
      <c r="D1807" s="58"/>
      <c r="E1807" s="58"/>
      <c r="F1807" s="59"/>
      <c r="G1807" s="59"/>
      <c r="H1807" s="58"/>
      <c r="I1807" s="58"/>
      <c r="J1807" s="59"/>
    </row>
    <row r="1808" spans="1:10" ht="12.6" x14ac:dyDescent="0.25">
      <c r="A1808" s="57"/>
      <c r="B1808" s="59"/>
      <c r="C1808" s="59"/>
      <c r="D1808" s="58"/>
      <c r="E1808" s="58"/>
      <c r="F1808" s="59"/>
      <c r="G1808" s="59"/>
      <c r="H1808" s="58"/>
      <c r="I1808" s="58"/>
      <c r="J1808" s="59"/>
    </row>
    <row r="1809" spans="1:10" ht="12.6" x14ac:dyDescent="0.25">
      <c r="A1809" s="57"/>
      <c r="B1809" s="59"/>
      <c r="C1809" s="59"/>
      <c r="D1809" s="58"/>
      <c r="E1809" s="58"/>
      <c r="F1809" s="59"/>
      <c r="G1809" s="59"/>
      <c r="H1809" s="58"/>
      <c r="I1809" s="58"/>
      <c r="J1809" s="59"/>
    </row>
    <row r="1810" spans="1:10" ht="12.6" x14ac:dyDescent="0.25">
      <c r="A1810" s="57"/>
      <c r="B1810" s="59"/>
      <c r="C1810" s="59"/>
      <c r="D1810" s="58"/>
      <c r="E1810" s="58"/>
      <c r="F1810" s="59"/>
      <c r="G1810" s="59"/>
      <c r="H1810" s="58"/>
      <c r="I1810" s="58"/>
      <c r="J1810" s="59"/>
    </row>
    <row r="1811" spans="1:10" ht="12.6" x14ac:dyDescent="0.25">
      <c r="A1811" s="57"/>
      <c r="B1811" s="59"/>
      <c r="C1811" s="59"/>
      <c r="D1811" s="58"/>
      <c r="E1811" s="58"/>
      <c r="F1811" s="59"/>
      <c r="G1811" s="59"/>
      <c r="H1811" s="58"/>
      <c r="I1811" s="58"/>
      <c r="J1811" s="59"/>
    </row>
    <row r="1812" spans="1:10" ht="12.6" x14ac:dyDescent="0.25">
      <c r="A1812" s="57"/>
      <c r="B1812" s="59"/>
      <c r="C1812" s="59"/>
      <c r="D1812" s="58"/>
      <c r="E1812" s="58"/>
      <c r="F1812" s="59"/>
      <c r="G1812" s="59"/>
      <c r="H1812" s="58"/>
      <c r="I1812" s="58"/>
      <c r="J1812" s="59"/>
    </row>
    <row r="1813" spans="1:10" ht="12.6" x14ac:dyDescent="0.25">
      <c r="A1813" s="57"/>
      <c r="B1813" s="59"/>
      <c r="C1813" s="59"/>
      <c r="D1813" s="58"/>
      <c r="E1813" s="58"/>
      <c r="F1813" s="59"/>
      <c r="G1813" s="59"/>
      <c r="H1813" s="58"/>
      <c r="I1813" s="58"/>
      <c r="J1813" s="59"/>
    </row>
    <row r="1814" spans="1:10" ht="12.6" x14ac:dyDescent="0.25">
      <c r="A1814" s="57"/>
      <c r="B1814" s="59"/>
      <c r="C1814" s="59"/>
      <c r="D1814" s="58"/>
      <c r="E1814" s="58"/>
      <c r="F1814" s="59"/>
      <c r="G1814" s="59"/>
      <c r="H1814" s="58"/>
      <c r="I1814" s="58"/>
      <c r="J1814" s="59"/>
    </row>
    <row r="1815" spans="1:10" ht="12.6" x14ac:dyDescent="0.25">
      <c r="A1815" s="57"/>
      <c r="B1815" s="59"/>
      <c r="C1815" s="59"/>
      <c r="D1815" s="58"/>
      <c r="E1815" s="58"/>
      <c r="F1815" s="59"/>
      <c r="G1815" s="59"/>
      <c r="H1815" s="58"/>
      <c r="I1815" s="58"/>
      <c r="J1815" s="59"/>
    </row>
    <row r="1816" spans="1:10" ht="12.6" x14ac:dyDescent="0.25">
      <c r="A1816" s="57"/>
      <c r="B1816" s="59"/>
      <c r="C1816" s="59"/>
      <c r="D1816" s="58"/>
      <c r="E1816" s="58"/>
      <c r="F1816" s="59"/>
      <c r="G1816" s="59"/>
      <c r="H1816" s="58"/>
      <c r="I1816" s="58"/>
      <c r="J1816" s="59"/>
    </row>
    <row r="1817" spans="1:10" ht="12.6" x14ac:dyDescent="0.25">
      <c r="A1817" s="57"/>
      <c r="B1817" s="59"/>
      <c r="C1817" s="59"/>
      <c r="D1817" s="58"/>
      <c r="E1817" s="58"/>
      <c r="F1817" s="59"/>
      <c r="G1817" s="59"/>
      <c r="H1817" s="58"/>
      <c r="I1817" s="58"/>
      <c r="J1817" s="59"/>
    </row>
    <row r="1818" spans="1:10" ht="12.6" x14ac:dyDescent="0.25">
      <c r="A1818" s="57"/>
      <c r="B1818" s="59"/>
      <c r="C1818" s="59"/>
      <c r="D1818" s="58"/>
      <c r="E1818" s="58"/>
      <c r="F1818" s="59"/>
      <c r="G1818" s="59"/>
      <c r="H1818" s="58"/>
      <c r="I1818" s="58"/>
      <c r="J1818" s="59"/>
    </row>
    <row r="1819" spans="1:10" ht="12.6" x14ac:dyDescent="0.25">
      <c r="A1819" s="57"/>
      <c r="B1819" s="59"/>
      <c r="C1819" s="59"/>
      <c r="D1819" s="58"/>
      <c r="E1819" s="58"/>
      <c r="F1819" s="59"/>
      <c r="G1819" s="59"/>
      <c r="H1819" s="58"/>
      <c r="I1819" s="58"/>
      <c r="J1819" s="59"/>
    </row>
    <row r="1820" spans="1:10" ht="12.6" x14ac:dyDescent="0.25">
      <c r="A1820" s="57"/>
      <c r="B1820" s="59"/>
      <c r="C1820" s="59"/>
      <c r="D1820" s="58"/>
      <c r="E1820" s="58"/>
      <c r="F1820" s="59"/>
      <c r="G1820" s="59"/>
      <c r="H1820" s="58"/>
      <c r="I1820" s="58"/>
      <c r="J1820" s="59"/>
    </row>
    <row r="1821" spans="1:10" ht="12.6" x14ac:dyDescent="0.25">
      <c r="A1821" s="57"/>
      <c r="B1821" s="59"/>
      <c r="C1821" s="59"/>
      <c r="D1821" s="58"/>
      <c r="E1821" s="58"/>
      <c r="F1821" s="59"/>
      <c r="G1821" s="59"/>
      <c r="H1821" s="58"/>
      <c r="I1821" s="58"/>
      <c r="J1821" s="59"/>
    </row>
    <row r="1822" spans="1:10" ht="12.6" x14ac:dyDescent="0.25">
      <c r="A1822" s="57"/>
      <c r="B1822" s="59"/>
      <c r="C1822" s="59"/>
      <c r="D1822" s="58"/>
      <c r="E1822" s="58"/>
      <c r="F1822" s="59"/>
      <c r="G1822" s="59"/>
      <c r="H1822" s="58"/>
      <c r="I1822" s="58"/>
      <c r="J1822" s="59"/>
    </row>
    <row r="1823" spans="1:10" ht="12.6" x14ac:dyDescent="0.25">
      <c r="A1823" s="57"/>
      <c r="B1823" s="59"/>
      <c r="C1823" s="59"/>
      <c r="D1823" s="58"/>
      <c r="E1823" s="58"/>
      <c r="F1823" s="59"/>
      <c r="G1823" s="59"/>
      <c r="H1823" s="58"/>
      <c r="I1823" s="58"/>
      <c r="J1823" s="59"/>
    </row>
    <row r="1824" spans="1:10" ht="12.6" x14ac:dyDescent="0.25">
      <c r="A1824" s="57"/>
      <c r="B1824" s="59"/>
      <c r="C1824" s="59"/>
      <c r="D1824" s="58"/>
      <c r="E1824" s="58"/>
      <c r="F1824" s="59"/>
      <c r="G1824" s="59"/>
      <c r="H1824" s="58"/>
      <c r="I1824" s="58"/>
      <c r="J1824" s="59"/>
    </row>
    <row r="1825" spans="1:10" ht="12.6" x14ac:dyDescent="0.25">
      <c r="A1825" s="57"/>
      <c r="B1825" s="59"/>
      <c r="C1825" s="59"/>
      <c r="D1825" s="58"/>
      <c r="E1825" s="58"/>
      <c r="F1825" s="59"/>
      <c r="G1825" s="59"/>
      <c r="H1825" s="58"/>
      <c r="I1825" s="58"/>
      <c r="J1825" s="59"/>
    </row>
    <row r="1826" spans="1:10" ht="12.6" x14ac:dyDescent="0.25">
      <c r="A1826" s="57"/>
      <c r="B1826" s="59"/>
      <c r="C1826" s="59"/>
      <c r="D1826" s="58"/>
      <c r="E1826" s="58"/>
      <c r="F1826" s="59"/>
      <c r="G1826" s="59"/>
      <c r="H1826" s="58"/>
      <c r="I1826" s="58"/>
      <c r="J1826" s="59"/>
    </row>
    <row r="1827" spans="1:10" ht="12.6" x14ac:dyDescent="0.25">
      <c r="A1827" s="57"/>
      <c r="B1827" s="59"/>
      <c r="C1827" s="59"/>
      <c r="D1827" s="58"/>
      <c r="E1827" s="58"/>
      <c r="F1827" s="59"/>
      <c r="G1827" s="59"/>
      <c r="H1827" s="58"/>
      <c r="I1827" s="58"/>
      <c r="J1827" s="59"/>
    </row>
    <row r="1828" spans="1:10" ht="12.6" x14ac:dyDescent="0.25">
      <c r="A1828" s="57"/>
      <c r="B1828" s="59"/>
      <c r="C1828" s="59"/>
      <c r="D1828" s="58"/>
      <c r="E1828" s="58"/>
      <c r="F1828" s="59"/>
      <c r="G1828" s="59"/>
      <c r="H1828" s="58"/>
      <c r="I1828" s="58"/>
      <c r="J1828" s="59"/>
    </row>
    <row r="1829" spans="1:10" ht="12.6" x14ac:dyDescent="0.25">
      <c r="A1829" s="57"/>
      <c r="B1829" s="59"/>
      <c r="C1829" s="59"/>
      <c r="D1829" s="58"/>
      <c r="E1829" s="58"/>
      <c r="F1829" s="59"/>
      <c r="G1829" s="59"/>
      <c r="H1829" s="58"/>
      <c r="I1829" s="58"/>
      <c r="J1829" s="59"/>
    </row>
    <row r="1830" spans="1:10" ht="12.6" x14ac:dyDescent="0.25">
      <c r="A1830" s="57"/>
      <c r="B1830" s="59"/>
      <c r="C1830" s="59"/>
      <c r="D1830" s="58"/>
      <c r="E1830" s="58"/>
      <c r="F1830" s="59"/>
      <c r="G1830" s="59"/>
      <c r="H1830" s="58"/>
      <c r="I1830" s="58"/>
      <c r="J1830" s="59"/>
    </row>
    <row r="1831" spans="1:10" ht="12.6" x14ac:dyDescent="0.25">
      <c r="A1831" s="57"/>
      <c r="B1831" s="59"/>
      <c r="C1831" s="59"/>
      <c r="D1831" s="58"/>
      <c r="E1831" s="58"/>
      <c r="F1831" s="59"/>
      <c r="G1831" s="59"/>
      <c r="H1831" s="58"/>
      <c r="I1831" s="58"/>
      <c r="J1831" s="59"/>
    </row>
    <row r="1832" spans="1:10" ht="12.6" x14ac:dyDescent="0.25">
      <c r="A1832" s="57"/>
      <c r="B1832" s="59"/>
      <c r="C1832" s="59"/>
      <c r="D1832" s="58"/>
      <c r="E1832" s="58"/>
      <c r="F1832" s="59"/>
      <c r="G1832" s="59"/>
      <c r="H1832" s="58"/>
      <c r="I1832" s="58"/>
      <c r="J1832" s="59"/>
    </row>
    <row r="1833" spans="1:10" ht="12.6" x14ac:dyDescent="0.25">
      <c r="A1833" s="57"/>
      <c r="B1833" s="59"/>
      <c r="C1833" s="59"/>
      <c r="D1833" s="58"/>
      <c r="E1833" s="58"/>
      <c r="F1833" s="59"/>
      <c r="G1833" s="59"/>
      <c r="H1833" s="58"/>
      <c r="I1833" s="58"/>
      <c r="J1833" s="59"/>
    </row>
    <row r="1834" spans="1:10" ht="12.6" x14ac:dyDescent="0.25">
      <c r="A1834" s="57"/>
      <c r="B1834" s="59"/>
      <c r="C1834" s="59"/>
      <c r="D1834" s="58"/>
      <c r="E1834" s="58"/>
      <c r="F1834" s="59"/>
      <c r="G1834" s="59"/>
      <c r="H1834" s="58"/>
      <c r="I1834" s="58"/>
      <c r="J1834" s="59"/>
    </row>
    <row r="1835" spans="1:10" ht="12.6" x14ac:dyDescent="0.25">
      <c r="A1835" s="57"/>
      <c r="B1835" s="59"/>
      <c r="C1835" s="59"/>
      <c r="D1835" s="58"/>
      <c r="E1835" s="58"/>
      <c r="F1835" s="59"/>
      <c r="G1835" s="59"/>
      <c r="H1835" s="58"/>
      <c r="I1835" s="58"/>
      <c r="J1835" s="59"/>
    </row>
    <row r="1836" spans="1:10" ht="12.6" x14ac:dyDescent="0.25">
      <c r="A1836" s="57"/>
      <c r="B1836" s="59"/>
      <c r="C1836" s="59"/>
      <c r="D1836" s="58"/>
      <c r="E1836" s="58"/>
      <c r="F1836" s="59"/>
      <c r="G1836" s="59"/>
      <c r="H1836" s="58"/>
      <c r="I1836" s="58"/>
      <c r="J1836" s="59"/>
    </row>
    <row r="1837" spans="1:10" ht="12.6" x14ac:dyDescent="0.25">
      <c r="A1837" s="57"/>
      <c r="B1837" s="59"/>
      <c r="C1837" s="59"/>
      <c r="D1837" s="58"/>
      <c r="E1837" s="58"/>
      <c r="F1837" s="59"/>
      <c r="G1837" s="59"/>
      <c r="H1837" s="58"/>
      <c r="I1837" s="58"/>
      <c r="J1837" s="59"/>
    </row>
    <row r="1838" spans="1:10" ht="12.6" x14ac:dyDescent="0.25">
      <c r="A1838" s="57"/>
      <c r="B1838" s="59"/>
      <c r="C1838" s="59"/>
      <c r="D1838" s="58"/>
      <c r="E1838" s="58"/>
      <c r="F1838" s="59"/>
      <c r="G1838" s="59"/>
      <c r="H1838" s="58"/>
      <c r="I1838" s="58"/>
      <c r="J1838" s="59"/>
    </row>
    <row r="1839" spans="1:10" ht="12.6" x14ac:dyDescent="0.25">
      <c r="A1839" s="57"/>
      <c r="B1839" s="59"/>
      <c r="C1839" s="59"/>
      <c r="D1839" s="58"/>
      <c r="E1839" s="58"/>
      <c r="F1839" s="59"/>
      <c r="G1839" s="59"/>
      <c r="H1839" s="58"/>
      <c r="I1839" s="58"/>
      <c r="J1839" s="59"/>
    </row>
    <row r="1840" spans="1:10" ht="12.6" x14ac:dyDescent="0.25">
      <c r="A1840" s="57"/>
      <c r="B1840" s="59"/>
      <c r="C1840" s="59"/>
      <c r="D1840" s="58"/>
      <c r="E1840" s="58"/>
      <c r="F1840" s="59"/>
      <c r="G1840" s="59"/>
      <c r="H1840" s="58"/>
      <c r="I1840" s="58"/>
      <c r="J1840" s="59"/>
    </row>
    <row r="1841" spans="1:10" ht="12.6" x14ac:dyDescent="0.25">
      <c r="A1841" s="57"/>
      <c r="B1841" s="59"/>
      <c r="C1841" s="59"/>
      <c r="D1841" s="58"/>
      <c r="E1841" s="58"/>
      <c r="F1841" s="59"/>
      <c r="G1841" s="59"/>
      <c r="H1841" s="58"/>
      <c r="I1841" s="58"/>
      <c r="J1841" s="59"/>
    </row>
    <row r="1842" spans="1:10" ht="12.6" x14ac:dyDescent="0.25">
      <c r="A1842" s="57"/>
      <c r="B1842" s="59"/>
      <c r="C1842" s="59"/>
      <c r="D1842" s="58"/>
      <c r="E1842" s="58"/>
      <c r="F1842" s="59"/>
      <c r="G1842" s="59"/>
      <c r="H1842" s="58"/>
      <c r="I1842" s="58"/>
      <c r="J1842" s="59"/>
    </row>
    <row r="1843" spans="1:10" ht="12.6" x14ac:dyDescent="0.25">
      <c r="A1843" s="57"/>
      <c r="B1843" s="59"/>
      <c r="C1843" s="59"/>
      <c r="D1843" s="58"/>
      <c r="E1843" s="58"/>
      <c r="F1843" s="59"/>
      <c r="G1843" s="59"/>
      <c r="H1843" s="58"/>
      <c r="I1843" s="58"/>
      <c r="J1843" s="59"/>
    </row>
    <row r="1844" spans="1:10" ht="12.6" x14ac:dyDescent="0.25">
      <c r="A1844" s="57"/>
      <c r="B1844" s="59"/>
      <c r="C1844" s="59"/>
      <c r="D1844" s="58"/>
      <c r="E1844" s="58"/>
      <c r="F1844" s="59"/>
      <c r="G1844" s="59"/>
      <c r="H1844" s="58"/>
      <c r="I1844" s="58"/>
      <c r="J1844" s="59"/>
    </row>
    <row r="1845" spans="1:10" ht="12.6" x14ac:dyDescent="0.25">
      <c r="A1845" s="57"/>
      <c r="B1845" s="59"/>
      <c r="C1845" s="59"/>
      <c r="D1845" s="58"/>
      <c r="E1845" s="58"/>
      <c r="F1845" s="59"/>
      <c r="G1845" s="59"/>
      <c r="H1845" s="58"/>
      <c r="I1845" s="58"/>
      <c r="J1845" s="59"/>
    </row>
    <row r="1846" spans="1:10" ht="12.6" x14ac:dyDescent="0.25">
      <c r="A1846" s="57"/>
      <c r="B1846" s="59"/>
      <c r="C1846" s="59"/>
      <c r="D1846" s="58"/>
      <c r="E1846" s="58"/>
      <c r="F1846" s="59"/>
      <c r="G1846" s="59"/>
      <c r="H1846" s="58"/>
      <c r="I1846" s="58"/>
      <c r="J1846" s="59"/>
    </row>
    <row r="1847" spans="1:10" ht="12.6" x14ac:dyDescent="0.25">
      <c r="A1847" s="57"/>
      <c r="B1847" s="59"/>
      <c r="C1847" s="59"/>
      <c r="D1847" s="58"/>
      <c r="E1847" s="58"/>
      <c r="F1847" s="59"/>
      <c r="G1847" s="59"/>
      <c r="H1847" s="58"/>
      <c r="I1847" s="58"/>
      <c r="J1847" s="59"/>
    </row>
    <row r="1848" spans="1:10" ht="12.6" x14ac:dyDescent="0.25">
      <c r="A1848" s="57"/>
      <c r="B1848" s="59"/>
      <c r="C1848" s="59"/>
      <c r="D1848" s="58"/>
      <c r="E1848" s="58"/>
      <c r="F1848" s="59"/>
      <c r="G1848" s="59"/>
      <c r="H1848" s="58"/>
      <c r="I1848" s="58"/>
      <c r="J1848" s="59"/>
    </row>
    <row r="1849" spans="1:10" ht="12.6" x14ac:dyDescent="0.25">
      <c r="A1849" s="57"/>
      <c r="B1849" s="59"/>
      <c r="C1849" s="59"/>
      <c r="D1849" s="58"/>
      <c r="E1849" s="58"/>
      <c r="F1849" s="59"/>
      <c r="G1849" s="59"/>
      <c r="H1849" s="58"/>
      <c r="I1849" s="58"/>
      <c r="J1849" s="59"/>
    </row>
    <row r="1850" spans="1:10" ht="12.6" x14ac:dyDescent="0.25">
      <c r="A1850" s="57"/>
      <c r="B1850" s="59"/>
      <c r="C1850" s="59"/>
      <c r="D1850" s="58"/>
      <c r="E1850" s="58"/>
      <c r="F1850" s="59"/>
      <c r="G1850" s="59"/>
      <c r="H1850" s="58"/>
      <c r="I1850" s="58"/>
      <c r="J1850" s="59"/>
    </row>
    <row r="1851" spans="1:10" ht="12.6" x14ac:dyDescent="0.25">
      <c r="A1851" s="57"/>
      <c r="B1851" s="59"/>
      <c r="C1851" s="59"/>
      <c r="D1851" s="58"/>
      <c r="E1851" s="58"/>
      <c r="F1851" s="59"/>
      <c r="G1851" s="59"/>
      <c r="H1851" s="58"/>
      <c r="I1851" s="58"/>
      <c r="J1851" s="59"/>
    </row>
    <row r="1852" spans="1:10" ht="12.6" x14ac:dyDescent="0.25">
      <c r="A1852" s="57"/>
      <c r="B1852" s="59"/>
      <c r="C1852" s="59"/>
      <c r="D1852" s="58"/>
      <c r="E1852" s="58"/>
      <c r="F1852" s="59"/>
      <c r="G1852" s="59"/>
      <c r="H1852" s="58"/>
      <c r="I1852" s="58"/>
      <c r="J1852" s="59"/>
    </row>
    <row r="1853" spans="1:10" ht="12.6" x14ac:dyDescent="0.25">
      <c r="A1853" s="57"/>
      <c r="B1853" s="59"/>
      <c r="C1853" s="59"/>
      <c r="D1853" s="58"/>
      <c r="E1853" s="58"/>
      <c r="F1853" s="59"/>
      <c r="G1853" s="59"/>
      <c r="H1853" s="58"/>
      <c r="I1853" s="58"/>
      <c r="J1853" s="59"/>
    </row>
    <row r="1854" spans="1:10" ht="12.6" x14ac:dyDescent="0.25">
      <c r="A1854" s="57"/>
      <c r="B1854" s="59"/>
      <c r="C1854" s="59"/>
      <c r="D1854" s="58"/>
      <c r="E1854" s="58"/>
      <c r="F1854" s="59"/>
      <c r="G1854" s="59"/>
      <c r="H1854" s="58"/>
      <c r="I1854" s="58"/>
      <c r="J1854" s="59"/>
    </row>
    <row r="1855" spans="1:10" ht="12.6" x14ac:dyDescent="0.25">
      <c r="A1855" s="57"/>
      <c r="B1855" s="59"/>
      <c r="C1855" s="59"/>
      <c r="D1855" s="58"/>
      <c r="E1855" s="58"/>
      <c r="F1855" s="59"/>
      <c r="G1855" s="59"/>
      <c r="H1855" s="58"/>
      <c r="I1855" s="58"/>
      <c r="J1855" s="59"/>
    </row>
    <row r="1856" spans="1:10" ht="12.6" x14ac:dyDescent="0.25">
      <c r="A1856" s="57"/>
      <c r="B1856" s="59"/>
      <c r="C1856" s="59"/>
      <c r="D1856" s="58"/>
      <c r="E1856" s="58"/>
      <c r="F1856" s="59"/>
      <c r="G1856" s="59"/>
      <c r="H1856" s="58"/>
      <c r="I1856" s="58"/>
      <c r="J1856" s="59"/>
    </row>
    <row r="1857" spans="1:10" ht="12.6" x14ac:dyDescent="0.25">
      <c r="A1857" s="57"/>
      <c r="B1857" s="59"/>
      <c r="C1857" s="59"/>
      <c r="D1857" s="58"/>
      <c r="E1857" s="58"/>
      <c r="F1857" s="59"/>
      <c r="G1857" s="59"/>
      <c r="H1857" s="58"/>
      <c r="I1857" s="58"/>
      <c r="J1857" s="59"/>
    </row>
    <row r="1858" spans="1:10" ht="12.6" x14ac:dyDescent="0.25">
      <c r="A1858" s="57"/>
      <c r="B1858" s="59"/>
      <c r="C1858" s="59"/>
      <c r="D1858" s="58"/>
      <c r="E1858" s="58"/>
      <c r="F1858" s="59"/>
      <c r="G1858" s="59"/>
      <c r="H1858" s="58"/>
      <c r="I1858" s="58"/>
      <c r="J1858" s="59"/>
    </row>
    <row r="1859" spans="1:10" ht="12.6" x14ac:dyDescent="0.25">
      <c r="A1859" s="57"/>
      <c r="B1859" s="59"/>
      <c r="C1859" s="59"/>
      <c r="D1859" s="58"/>
      <c r="E1859" s="58"/>
      <c r="F1859" s="59"/>
      <c r="G1859" s="59"/>
      <c r="H1859" s="58"/>
      <c r="I1859" s="58"/>
      <c r="J1859" s="59"/>
    </row>
    <row r="1860" spans="1:10" ht="12.6" x14ac:dyDescent="0.25">
      <c r="A1860" s="57"/>
      <c r="B1860" s="59"/>
      <c r="C1860" s="59"/>
      <c r="D1860" s="58"/>
      <c r="E1860" s="58"/>
      <c r="F1860" s="59"/>
      <c r="G1860" s="59"/>
      <c r="H1860" s="58"/>
      <c r="I1860" s="58"/>
      <c r="J1860" s="59"/>
    </row>
    <row r="1861" spans="1:10" ht="12.6" x14ac:dyDescent="0.25">
      <c r="A1861" s="57"/>
      <c r="B1861" s="59"/>
      <c r="C1861" s="59"/>
      <c r="D1861" s="58"/>
      <c r="E1861" s="58"/>
      <c r="F1861" s="59"/>
      <c r="G1861" s="59"/>
      <c r="H1861" s="58"/>
      <c r="I1861" s="58"/>
      <c r="J1861" s="59"/>
    </row>
    <row r="1862" spans="1:10" ht="12.6" x14ac:dyDescent="0.25">
      <c r="A1862" s="57"/>
      <c r="B1862" s="59"/>
      <c r="C1862" s="59"/>
      <c r="D1862" s="58"/>
      <c r="E1862" s="58"/>
      <c r="F1862" s="59"/>
      <c r="G1862" s="59"/>
      <c r="H1862" s="58"/>
      <c r="I1862" s="58"/>
      <c r="J1862" s="59"/>
    </row>
    <row r="1863" spans="1:10" ht="12.6" x14ac:dyDescent="0.25">
      <c r="A1863" s="57"/>
      <c r="B1863" s="59"/>
      <c r="C1863" s="59"/>
      <c r="D1863" s="58"/>
      <c r="E1863" s="58"/>
      <c r="F1863" s="59"/>
      <c r="G1863" s="59"/>
      <c r="H1863" s="58"/>
      <c r="I1863" s="58"/>
      <c r="J1863" s="59"/>
    </row>
    <row r="1864" spans="1:10" ht="12.6" x14ac:dyDescent="0.25">
      <c r="A1864" s="57"/>
      <c r="B1864" s="59"/>
      <c r="C1864" s="59"/>
      <c r="D1864" s="58"/>
      <c r="E1864" s="58"/>
      <c r="F1864" s="59"/>
      <c r="G1864" s="59"/>
      <c r="H1864" s="58"/>
      <c r="I1864" s="58"/>
      <c r="J1864" s="59"/>
    </row>
    <row r="1865" spans="1:10" ht="12.6" x14ac:dyDescent="0.25">
      <c r="A1865" s="57"/>
      <c r="B1865" s="59"/>
      <c r="C1865" s="59"/>
      <c r="D1865" s="58"/>
      <c r="E1865" s="58"/>
      <c r="F1865" s="59"/>
      <c r="G1865" s="59"/>
      <c r="H1865" s="58"/>
      <c r="I1865" s="58"/>
      <c r="J1865" s="59"/>
    </row>
    <row r="1866" spans="1:10" ht="12.6" x14ac:dyDescent="0.25">
      <c r="A1866" s="57"/>
      <c r="B1866" s="59"/>
      <c r="C1866" s="59"/>
      <c r="D1866" s="58"/>
      <c r="E1866" s="58"/>
      <c r="F1866" s="59"/>
      <c r="G1866" s="59"/>
      <c r="H1866" s="58"/>
      <c r="I1866" s="58"/>
      <c r="J1866" s="59"/>
    </row>
    <row r="1867" spans="1:10" ht="12.6" x14ac:dyDescent="0.25">
      <c r="A1867" s="57"/>
      <c r="B1867" s="59"/>
      <c r="C1867" s="59"/>
      <c r="D1867" s="58"/>
      <c r="E1867" s="58"/>
      <c r="F1867" s="59"/>
      <c r="G1867" s="59"/>
      <c r="H1867" s="58"/>
      <c r="I1867" s="58"/>
      <c r="J1867" s="59"/>
    </row>
    <row r="1868" spans="1:10" ht="12.6" x14ac:dyDescent="0.25">
      <c r="A1868" s="57"/>
      <c r="B1868" s="59"/>
      <c r="C1868" s="59"/>
      <c r="D1868" s="58"/>
      <c r="E1868" s="58"/>
      <c r="F1868" s="59"/>
      <c r="G1868" s="59"/>
      <c r="H1868" s="58"/>
      <c r="I1868" s="58"/>
      <c r="J1868" s="59"/>
    </row>
    <row r="1869" spans="1:10" ht="12.6" x14ac:dyDescent="0.25">
      <c r="A1869" s="57"/>
      <c r="B1869" s="59"/>
      <c r="C1869" s="59"/>
      <c r="D1869" s="58"/>
      <c r="E1869" s="58"/>
      <c r="F1869" s="59"/>
      <c r="G1869" s="59"/>
      <c r="H1869" s="58"/>
      <c r="I1869" s="58"/>
      <c r="J1869" s="59"/>
    </row>
    <row r="1870" spans="1:10" ht="12.6" x14ac:dyDescent="0.25">
      <c r="A1870" s="57"/>
      <c r="B1870" s="59"/>
      <c r="C1870" s="59"/>
      <c r="D1870" s="58"/>
      <c r="E1870" s="58"/>
      <c r="F1870" s="59"/>
      <c r="G1870" s="59"/>
      <c r="H1870" s="58"/>
      <c r="I1870" s="58"/>
      <c r="J1870" s="59"/>
    </row>
    <row r="1871" spans="1:10" ht="12.6" x14ac:dyDescent="0.25">
      <c r="A1871" s="57"/>
      <c r="B1871" s="59"/>
      <c r="C1871" s="59"/>
      <c r="D1871" s="58"/>
      <c r="E1871" s="58"/>
      <c r="F1871" s="59"/>
      <c r="G1871" s="59"/>
      <c r="H1871" s="58"/>
      <c r="I1871" s="58"/>
      <c r="J1871" s="59"/>
    </row>
    <row r="1872" spans="1:10" ht="12.6" x14ac:dyDescent="0.25">
      <c r="A1872" s="57"/>
      <c r="B1872" s="59"/>
      <c r="C1872" s="59"/>
      <c r="D1872" s="58"/>
      <c r="E1872" s="58"/>
      <c r="F1872" s="59"/>
      <c r="G1872" s="59"/>
      <c r="H1872" s="58"/>
      <c r="I1872" s="58"/>
      <c r="J1872" s="59"/>
    </row>
    <row r="1873" spans="1:10" ht="12.6" x14ac:dyDescent="0.25">
      <c r="A1873" s="57"/>
      <c r="B1873" s="59"/>
      <c r="C1873" s="59"/>
      <c r="D1873" s="58"/>
      <c r="E1873" s="58"/>
      <c r="F1873" s="59"/>
      <c r="G1873" s="59"/>
      <c r="H1873" s="58"/>
      <c r="I1873" s="58"/>
      <c r="J1873" s="59"/>
    </row>
    <row r="1874" spans="1:10" ht="12.6" x14ac:dyDescent="0.25">
      <c r="A1874" s="57"/>
      <c r="B1874" s="59"/>
      <c r="C1874" s="59"/>
      <c r="D1874" s="58"/>
      <c r="E1874" s="58"/>
      <c r="F1874" s="59"/>
      <c r="G1874" s="59"/>
      <c r="H1874" s="58"/>
      <c r="I1874" s="58"/>
      <c r="J1874" s="59"/>
    </row>
    <row r="1875" spans="1:10" ht="12.6" x14ac:dyDescent="0.25">
      <c r="A1875" s="57"/>
      <c r="B1875" s="59"/>
      <c r="C1875" s="59"/>
      <c r="D1875" s="58"/>
      <c r="E1875" s="58"/>
      <c r="F1875" s="59"/>
      <c r="G1875" s="59"/>
      <c r="H1875" s="58"/>
      <c r="I1875" s="58"/>
      <c r="J1875" s="59"/>
    </row>
    <row r="1876" spans="1:10" ht="12.6" x14ac:dyDescent="0.25">
      <c r="A1876" s="57"/>
      <c r="B1876" s="59"/>
      <c r="C1876" s="59"/>
      <c r="D1876" s="58"/>
      <c r="E1876" s="58"/>
      <c r="F1876" s="59"/>
      <c r="G1876" s="59"/>
      <c r="H1876" s="58"/>
      <c r="I1876" s="58"/>
      <c r="J1876" s="59"/>
    </row>
    <row r="1877" spans="1:10" ht="12.6" x14ac:dyDescent="0.25">
      <c r="A1877" s="57"/>
      <c r="B1877" s="59"/>
      <c r="C1877" s="59"/>
      <c r="D1877" s="58"/>
      <c r="E1877" s="58"/>
      <c r="F1877" s="59"/>
      <c r="G1877" s="59"/>
      <c r="H1877" s="58"/>
      <c r="I1877" s="58"/>
      <c r="J1877" s="59"/>
    </row>
    <row r="1878" spans="1:10" ht="12.6" x14ac:dyDescent="0.25">
      <c r="A1878" s="57"/>
      <c r="B1878" s="59"/>
      <c r="C1878" s="59"/>
      <c r="D1878" s="58"/>
      <c r="E1878" s="58"/>
      <c r="F1878" s="59"/>
      <c r="G1878" s="59"/>
      <c r="H1878" s="58"/>
      <c r="I1878" s="58"/>
      <c r="J1878" s="59"/>
    </row>
    <row r="1879" spans="1:10" ht="12.6" x14ac:dyDescent="0.25">
      <c r="A1879" s="57"/>
      <c r="B1879" s="59"/>
      <c r="C1879" s="59"/>
      <c r="D1879" s="58"/>
      <c r="E1879" s="58"/>
      <c r="F1879" s="59"/>
      <c r="G1879" s="59"/>
      <c r="H1879" s="58"/>
      <c r="I1879" s="58"/>
      <c r="J1879" s="59"/>
    </row>
    <row r="1880" spans="1:10" ht="12.6" x14ac:dyDescent="0.25">
      <c r="A1880" s="57"/>
      <c r="B1880" s="59"/>
      <c r="C1880" s="59"/>
      <c r="D1880" s="58"/>
      <c r="E1880" s="58"/>
      <c r="F1880" s="59"/>
      <c r="G1880" s="59"/>
      <c r="H1880" s="58"/>
      <c r="I1880" s="58"/>
      <c r="J1880" s="59"/>
    </row>
    <row r="1881" spans="1:10" ht="12.6" x14ac:dyDescent="0.25">
      <c r="A1881" s="57"/>
      <c r="B1881" s="59"/>
      <c r="C1881" s="59"/>
      <c r="D1881" s="58"/>
      <c r="E1881" s="58"/>
      <c r="F1881" s="59"/>
      <c r="G1881" s="59"/>
      <c r="H1881" s="58"/>
      <c r="I1881" s="58"/>
      <c r="J1881" s="59"/>
    </row>
    <row r="1882" spans="1:10" ht="12.6" x14ac:dyDescent="0.25">
      <c r="A1882" s="57"/>
      <c r="B1882" s="59"/>
      <c r="C1882" s="59"/>
      <c r="D1882" s="58"/>
      <c r="E1882" s="58"/>
      <c r="F1882" s="59"/>
      <c r="G1882" s="59"/>
      <c r="H1882" s="58"/>
      <c r="I1882" s="58"/>
      <c r="J1882" s="59"/>
    </row>
    <row r="1883" spans="1:10" ht="12.6" x14ac:dyDescent="0.25">
      <c r="A1883" s="57"/>
      <c r="B1883" s="59"/>
      <c r="C1883" s="59"/>
      <c r="D1883" s="58"/>
      <c r="E1883" s="58"/>
      <c r="F1883" s="59"/>
      <c r="G1883" s="59"/>
      <c r="H1883" s="58"/>
      <c r="I1883" s="58"/>
      <c r="J1883" s="59"/>
    </row>
    <row r="1884" spans="1:10" ht="12.6" x14ac:dyDescent="0.25">
      <c r="A1884" s="57"/>
      <c r="B1884" s="59"/>
      <c r="C1884" s="59"/>
      <c r="D1884" s="58"/>
      <c r="E1884" s="58"/>
      <c r="F1884" s="59"/>
      <c r="G1884" s="59"/>
      <c r="H1884" s="58"/>
      <c r="I1884" s="58"/>
      <c r="J1884" s="59"/>
    </row>
    <row r="1885" spans="1:10" ht="12.6" x14ac:dyDescent="0.25">
      <c r="A1885" s="57"/>
      <c r="B1885" s="59"/>
      <c r="C1885" s="59"/>
      <c r="D1885" s="58"/>
      <c r="E1885" s="58"/>
      <c r="F1885" s="59"/>
      <c r="G1885" s="59"/>
      <c r="H1885" s="58"/>
      <c r="I1885" s="58"/>
      <c r="J1885" s="59"/>
    </row>
    <row r="1886" spans="1:10" ht="12.6" x14ac:dyDescent="0.25">
      <c r="A1886" s="57"/>
      <c r="B1886" s="59"/>
      <c r="C1886" s="59"/>
      <c r="D1886" s="58"/>
      <c r="E1886" s="58"/>
      <c r="F1886" s="59"/>
      <c r="G1886" s="59"/>
      <c r="H1886" s="58"/>
      <c r="I1886" s="58"/>
      <c r="J1886" s="59"/>
    </row>
    <row r="1887" spans="1:10" ht="12.6" x14ac:dyDescent="0.25">
      <c r="A1887" s="57"/>
      <c r="B1887" s="59"/>
      <c r="C1887" s="59"/>
      <c r="D1887" s="58"/>
      <c r="E1887" s="58"/>
      <c r="F1887" s="59"/>
      <c r="G1887" s="59"/>
      <c r="H1887" s="58"/>
      <c r="I1887" s="58"/>
      <c r="J1887" s="59"/>
    </row>
    <row r="1888" spans="1:10" ht="12.6" x14ac:dyDescent="0.25">
      <c r="A1888" s="57"/>
      <c r="B1888" s="59"/>
      <c r="C1888" s="59"/>
      <c r="D1888" s="58"/>
      <c r="E1888" s="58"/>
      <c r="F1888" s="59"/>
      <c r="G1888" s="59"/>
      <c r="H1888" s="58"/>
      <c r="I1888" s="58"/>
      <c r="J1888" s="59"/>
    </row>
    <row r="1889" spans="1:10" ht="12.6" x14ac:dyDescent="0.25">
      <c r="A1889" s="57"/>
      <c r="B1889" s="59"/>
      <c r="C1889" s="59"/>
      <c r="D1889" s="58"/>
      <c r="E1889" s="58"/>
      <c r="F1889" s="59"/>
      <c r="G1889" s="59"/>
      <c r="H1889" s="58"/>
      <c r="I1889" s="58"/>
      <c r="J1889" s="59"/>
    </row>
    <row r="1890" spans="1:10" ht="12.6" x14ac:dyDescent="0.25">
      <c r="A1890" s="57"/>
      <c r="B1890" s="59"/>
      <c r="C1890" s="59"/>
      <c r="D1890" s="58"/>
      <c r="E1890" s="58"/>
      <c r="F1890" s="59"/>
      <c r="G1890" s="59"/>
      <c r="H1890" s="58"/>
      <c r="I1890" s="58"/>
      <c r="J1890" s="59"/>
    </row>
    <row r="1891" spans="1:10" ht="12.6" x14ac:dyDescent="0.25">
      <c r="A1891" s="57"/>
      <c r="B1891" s="59"/>
      <c r="C1891" s="59"/>
      <c r="D1891" s="58"/>
      <c r="E1891" s="58"/>
      <c r="F1891" s="59"/>
      <c r="G1891" s="59"/>
      <c r="H1891" s="58"/>
      <c r="I1891" s="58"/>
      <c r="J1891" s="59"/>
    </row>
    <row r="1892" spans="1:10" ht="12.6" x14ac:dyDescent="0.25">
      <c r="A1892" s="57"/>
      <c r="B1892" s="59"/>
      <c r="C1892" s="59"/>
      <c r="D1892" s="58"/>
      <c r="E1892" s="58"/>
      <c r="F1892" s="59"/>
      <c r="G1892" s="59"/>
      <c r="H1892" s="58"/>
      <c r="I1892" s="58"/>
      <c r="J1892" s="59"/>
    </row>
    <row r="1893" spans="1:10" ht="12.6" x14ac:dyDescent="0.25">
      <c r="A1893" s="57"/>
      <c r="B1893" s="59"/>
      <c r="C1893" s="59"/>
      <c r="D1893" s="58"/>
      <c r="E1893" s="58"/>
      <c r="F1893" s="59"/>
      <c r="G1893" s="59"/>
      <c r="H1893" s="58"/>
      <c r="I1893" s="58"/>
      <c r="J1893" s="59"/>
    </row>
    <row r="1894" spans="1:10" ht="12.6" x14ac:dyDescent="0.25">
      <c r="A1894" s="57"/>
      <c r="B1894" s="59"/>
      <c r="C1894" s="59"/>
      <c r="D1894" s="58"/>
      <c r="E1894" s="58"/>
      <c r="F1894" s="59"/>
      <c r="G1894" s="59"/>
      <c r="H1894" s="58"/>
      <c r="I1894" s="58"/>
      <c r="J1894" s="59"/>
    </row>
    <row r="1895" spans="1:10" ht="12.6" x14ac:dyDescent="0.25">
      <c r="A1895" s="57"/>
      <c r="B1895" s="59"/>
      <c r="C1895" s="59"/>
      <c r="D1895" s="58"/>
      <c r="E1895" s="58"/>
      <c r="F1895" s="59"/>
      <c r="G1895" s="59"/>
      <c r="H1895" s="58"/>
      <c r="I1895" s="58"/>
      <c r="J1895" s="59"/>
    </row>
    <row r="1896" spans="1:10" ht="12.6" x14ac:dyDescent="0.25">
      <c r="A1896" s="57"/>
      <c r="B1896" s="59"/>
      <c r="C1896" s="59"/>
      <c r="D1896" s="58"/>
      <c r="E1896" s="58"/>
      <c r="F1896" s="59"/>
      <c r="G1896" s="59"/>
      <c r="H1896" s="58"/>
      <c r="I1896" s="58"/>
      <c r="J1896" s="59"/>
    </row>
    <row r="1897" spans="1:10" ht="12.6" x14ac:dyDescent="0.25">
      <c r="A1897" s="57"/>
      <c r="B1897" s="59"/>
      <c r="C1897" s="59"/>
      <c r="D1897" s="58"/>
      <c r="E1897" s="58"/>
      <c r="F1897" s="59"/>
      <c r="G1897" s="59"/>
      <c r="H1897" s="58"/>
      <c r="I1897" s="58"/>
      <c r="J1897" s="59"/>
    </row>
    <row r="1898" spans="1:10" ht="12.6" x14ac:dyDescent="0.25">
      <c r="A1898" s="57"/>
      <c r="B1898" s="59"/>
      <c r="C1898" s="59"/>
      <c r="D1898" s="58"/>
      <c r="E1898" s="58"/>
      <c r="F1898" s="59"/>
      <c r="G1898" s="59"/>
      <c r="H1898" s="58"/>
      <c r="I1898" s="58"/>
      <c r="J1898" s="59"/>
    </row>
    <row r="1899" spans="1:10" ht="12.6" x14ac:dyDescent="0.25">
      <c r="A1899" s="57"/>
      <c r="B1899" s="59"/>
      <c r="C1899" s="59"/>
      <c r="D1899" s="58"/>
      <c r="E1899" s="58"/>
      <c r="F1899" s="59"/>
      <c r="G1899" s="59"/>
      <c r="H1899" s="58"/>
      <c r="I1899" s="58"/>
      <c r="J1899" s="59"/>
    </row>
    <row r="1900" spans="1:10" ht="12.6" x14ac:dyDescent="0.25">
      <c r="A1900" s="57"/>
      <c r="B1900" s="59"/>
      <c r="C1900" s="59"/>
      <c r="D1900" s="58"/>
      <c r="E1900" s="58"/>
      <c r="F1900" s="59"/>
      <c r="G1900" s="59"/>
      <c r="H1900" s="58"/>
      <c r="I1900" s="58"/>
      <c r="J1900" s="59"/>
    </row>
    <row r="1901" spans="1:10" ht="12.6" x14ac:dyDescent="0.25">
      <c r="A1901" s="57"/>
      <c r="B1901" s="59"/>
      <c r="C1901" s="59"/>
      <c r="D1901" s="58"/>
      <c r="E1901" s="58"/>
      <c r="F1901" s="59"/>
      <c r="G1901" s="59"/>
      <c r="H1901" s="58"/>
      <c r="I1901" s="58"/>
      <c r="J1901" s="59"/>
    </row>
    <row r="1902" spans="1:10" ht="12.6" x14ac:dyDescent="0.25">
      <c r="A1902" s="57"/>
      <c r="B1902" s="59"/>
      <c r="C1902" s="59"/>
      <c r="D1902" s="58"/>
      <c r="E1902" s="58"/>
      <c r="F1902" s="59"/>
      <c r="G1902" s="59"/>
      <c r="H1902" s="58"/>
      <c r="I1902" s="58"/>
      <c r="J1902" s="59"/>
    </row>
    <row r="1903" spans="1:10" ht="12.6" x14ac:dyDescent="0.25">
      <c r="A1903" s="57"/>
      <c r="B1903" s="59"/>
      <c r="C1903" s="59"/>
      <c r="D1903" s="58"/>
      <c r="E1903" s="58"/>
      <c r="F1903" s="59"/>
      <c r="G1903" s="59"/>
      <c r="H1903" s="58"/>
      <c r="I1903" s="58"/>
      <c r="J1903" s="59"/>
    </row>
    <row r="1904" spans="1:10" ht="12.6" x14ac:dyDescent="0.25">
      <c r="A1904" s="57"/>
      <c r="B1904" s="59"/>
      <c r="C1904" s="59"/>
      <c r="D1904" s="58"/>
      <c r="E1904" s="58"/>
      <c r="F1904" s="59"/>
      <c r="G1904" s="59"/>
      <c r="H1904" s="58"/>
      <c r="I1904" s="58"/>
      <c r="J1904" s="59"/>
    </row>
    <row r="1905" spans="1:10" ht="12.6" x14ac:dyDescent="0.25">
      <c r="A1905" s="57"/>
      <c r="B1905" s="59"/>
      <c r="C1905" s="59"/>
      <c r="D1905" s="58"/>
      <c r="E1905" s="58"/>
      <c r="F1905" s="59"/>
      <c r="G1905" s="59"/>
      <c r="H1905" s="58"/>
      <c r="I1905" s="58"/>
      <c r="J1905" s="59"/>
    </row>
    <row r="1906" spans="1:10" ht="12.6" x14ac:dyDescent="0.25">
      <c r="A1906" s="57"/>
      <c r="B1906" s="59"/>
      <c r="C1906" s="59"/>
      <c r="D1906" s="58"/>
      <c r="E1906" s="58"/>
      <c r="F1906" s="59"/>
      <c r="G1906" s="59"/>
      <c r="H1906" s="58"/>
      <c r="I1906" s="58"/>
      <c r="J1906" s="59"/>
    </row>
    <row r="1907" spans="1:10" ht="12.6" x14ac:dyDescent="0.25">
      <c r="A1907" s="57"/>
      <c r="B1907" s="59"/>
      <c r="C1907" s="59"/>
      <c r="D1907" s="58"/>
      <c r="E1907" s="58"/>
      <c r="F1907" s="59"/>
      <c r="G1907" s="59"/>
      <c r="H1907" s="58"/>
      <c r="I1907" s="58"/>
      <c r="J1907" s="59"/>
    </row>
    <row r="1908" spans="1:10" ht="12.6" x14ac:dyDescent="0.25">
      <c r="A1908" s="57"/>
      <c r="B1908" s="59"/>
      <c r="C1908" s="59"/>
      <c r="D1908" s="58"/>
      <c r="E1908" s="58"/>
      <c r="F1908" s="59"/>
      <c r="G1908" s="59"/>
      <c r="H1908" s="58"/>
      <c r="I1908" s="58"/>
      <c r="J1908" s="59"/>
    </row>
    <row r="1909" spans="1:10" ht="12.6" x14ac:dyDescent="0.25">
      <c r="A1909" s="57"/>
      <c r="B1909" s="59"/>
      <c r="C1909" s="59"/>
      <c r="D1909" s="58"/>
      <c r="E1909" s="58"/>
      <c r="F1909" s="59"/>
      <c r="G1909" s="59"/>
      <c r="H1909" s="58"/>
      <c r="I1909" s="58"/>
      <c r="J1909" s="59"/>
    </row>
    <row r="1910" spans="1:10" ht="12.6" x14ac:dyDescent="0.25">
      <c r="A1910" s="57"/>
      <c r="B1910" s="59"/>
      <c r="C1910" s="59"/>
      <c r="D1910" s="58"/>
      <c r="E1910" s="58"/>
      <c r="F1910" s="59"/>
      <c r="G1910" s="59"/>
      <c r="H1910" s="58"/>
      <c r="I1910" s="58"/>
      <c r="J1910" s="59"/>
    </row>
    <row r="1911" spans="1:10" ht="12.6" x14ac:dyDescent="0.25">
      <c r="A1911" s="57"/>
      <c r="B1911" s="59"/>
      <c r="C1911" s="59"/>
      <c r="D1911" s="58"/>
      <c r="E1911" s="58"/>
      <c r="F1911" s="59"/>
      <c r="G1911" s="59"/>
      <c r="H1911" s="58"/>
      <c r="I1911" s="58"/>
      <c r="J1911" s="59"/>
    </row>
    <row r="1912" spans="1:10" ht="12.6" x14ac:dyDescent="0.25">
      <c r="A1912" s="57"/>
      <c r="B1912" s="59"/>
      <c r="C1912" s="59"/>
      <c r="D1912" s="58"/>
      <c r="E1912" s="58"/>
      <c r="F1912" s="59"/>
      <c r="G1912" s="59"/>
      <c r="H1912" s="58"/>
      <c r="I1912" s="58"/>
      <c r="J1912" s="59"/>
    </row>
    <row r="1913" spans="1:10" ht="12.6" x14ac:dyDescent="0.25">
      <c r="A1913" s="57"/>
      <c r="B1913" s="59"/>
      <c r="C1913" s="59"/>
      <c r="D1913" s="58"/>
      <c r="E1913" s="58"/>
      <c r="F1913" s="59"/>
      <c r="G1913" s="59"/>
      <c r="H1913" s="58"/>
      <c r="I1913" s="58"/>
      <c r="J1913" s="59"/>
    </row>
    <row r="1914" spans="1:10" ht="12.6" x14ac:dyDescent="0.25">
      <c r="A1914" s="57"/>
      <c r="B1914" s="59"/>
      <c r="C1914" s="59"/>
      <c r="D1914" s="58"/>
      <c r="E1914" s="58"/>
      <c r="F1914" s="59"/>
      <c r="G1914" s="59"/>
      <c r="H1914" s="58"/>
      <c r="I1914" s="58"/>
      <c r="J1914" s="59"/>
    </row>
    <row r="1915" spans="1:10" ht="12.6" x14ac:dyDescent="0.25">
      <c r="A1915" s="57"/>
      <c r="B1915" s="59"/>
      <c r="C1915" s="59"/>
      <c r="D1915" s="58"/>
      <c r="E1915" s="58"/>
      <c r="F1915" s="59"/>
      <c r="G1915" s="59"/>
      <c r="H1915" s="58"/>
      <c r="I1915" s="58"/>
      <c r="J1915" s="59"/>
    </row>
    <row r="1916" spans="1:10" ht="12.6" x14ac:dyDescent="0.25">
      <c r="A1916" s="57"/>
      <c r="B1916" s="59"/>
      <c r="C1916" s="59"/>
      <c r="D1916" s="58"/>
      <c r="E1916" s="58"/>
      <c r="F1916" s="59"/>
      <c r="G1916" s="59"/>
      <c r="H1916" s="58"/>
      <c r="I1916" s="58"/>
      <c r="J1916" s="59"/>
    </row>
    <row r="1917" spans="1:10" ht="12.6" x14ac:dyDescent="0.25">
      <c r="A1917" s="57"/>
      <c r="B1917" s="59"/>
      <c r="C1917" s="59"/>
      <c r="D1917" s="58"/>
      <c r="E1917" s="58"/>
      <c r="F1917" s="59"/>
      <c r="G1917" s="59"/>
      <c r="H1917" s="58"/>
      <c r="I1917" s="58"/>
      <c r="J1917" s="59"/>
    </row>
    <row r="1918" spans="1:10" ht="12.6" x14ac:dyDescent="0.25">
      <c r="A1918" s="57"/>
      <c r="B1918" s="59"/>
      <c r="C1918" s="59"/>
      <c r="D1918" s="58"/>
      <c r="E1918" s="58"/>
      <c r="F1918" s="59"/>
      <c r="G1918" s="59"/>
      <c r="H1918" s="58"/>
      <c r="I1918" s="58"/>
      <c r="J1918" s="59"/>
    </row>
    <row r="1919" spans="1:10" ht="12.6" x14ac:dyDescent="0.25">
      <c r="A1919" s="57"/>
      <c r="B1919" s="59"/>
      <c r="C1919" s="59"/>
      <c r="D1919" s="58"/>
      <c r="E1919" s="58"/>
      <c r="F1919" s="59"/>
      <c r="G1919" s="59"/>
      <c r="H1919" s="58"/>
      <c r="I1919" s="58"/>
      <c r="J1919" s="59"/>
    </row>
    <row r="1920" spans="1:10" ht="12.6" x14ac:dyDescent="0.25">
      <c r="A1920" s="57"/>
      <c r="B1920" s="59"/>
      <c r="C1920" s="59"/>
      <c r="D1920" s="58"/>
      <c r="E1920" s="58"/>
      <c r="F1920" s="59"/>
      <c r="G1920" s="59"/>
      <c r="H1920" s="58"/>
      <c r="I1920" s="58"/>
      <c r="J1920" s="59"/>
    </row>
    <row r="1921" spans="1:10" ht="12.6" x14ac:dyDescent="0.25">
      <c r="A1921" s="57"/>
      <c r="B1921" s="59"/>
      <c r="C1921" s="59"/>
      <c r="D1921" s="58"/>
      <c r="E1921" s="58"/>
      <c r="F1921" s="59"/>
      <c r="G1921" s="59"/>
      <c r="H1921" s="58"/>
      <c r="I1921" s="58"/>
      <c r="J1921" s="59"/>
    </row>
    <row r="1922" spans="1:10" ht="12.6" x14ac:dyDescent="0.25">
      <c r="A1922" s="57"/>
      <c r="B1922" s="59"/>
      <c r="C1922" s="59"/>
      <c r="D1922" s="58"/>
      <c r="E1922" s="58"/>
      <c r="F1922" s="59"/>
      <c r="G1922" s="59"/>
      <c r="H1922" s="58"/>
      <c r="I1922" s="58"/>
      <c r="J1922" s="59"/>
    </row>
    <row r="1923" spans="1:10" ht="12.6" x14ac:dyDescent="0.25">
      <c r="A1923" s="57"/>
      <c r="B1923" s="59"/>
      <c r="C1923" s="59"/>
      <c r="D1923" s="58"/>
      <c r="E1923" s="58"/>
      <c r="F1923" s="59"/>
      <c r="G1923" s="59"/>
      <c r="H1923" s="58"/>
      <c r="I1923" s="58"/>
      <c r="J1923" s="59"/>
    </row>
    <row r="1924" spans="1:10" ht="12.6" x14ac:dyDescent="0.25">
      <c r="A1924" s="57"/>
      <c r="B1924" s="59"/>
      <c r="C1924" s="59"/>
      <c r="D1924" s="58"/>
      <c r="E1924" s="58"/>
      <c r="F1924" s="59"/>
      <c r="G1924" s="59"/>
      <c r="H1924" s="58"/>
      <c r="I1924" s="58"/>
      <c r="J1924" s="59"/>
    </row>
    <row r="1925" spans="1:10" ht="12.6" x14ac:dyDescent="0.25">
      <c r="A1925" s="57"/>
      <c r="B1925" s="59"/>
      <c r="C1925" s="59"/>
      <c r="D1925" s="58"/>
      <c r="E1925" s="58"/>
      <c r="F1925" s="59"/>
      <c r="G1925" s="59"/>
      <c r="H1925" s="58"/>
      <c r="I1925" s="58"/>
      <c r="J1925" s="59"/>
    </row>
    <row r="1926" spans="1:10" ht="12.6" x14ac:dyDescent="0.25">
      <c r="A1926" s="57"/>
      <c r="B1926" s="59"/>
      <c r="C1926" s="59"/>
      <c r="D1926" s="58"/>
      <c r="E1926" s="58"/>
      <c r="F1926" s="59"/>
      <c r="G1926" s="59"/>
      <c r="H1926" s="58"/>
      <c r="I1926" s="58"/>
      <c r="J1926" s="59"/>
    </row>
    <row r="1927" spans="1:10" ht="12.6" x14ac:dyDescent="0.25">
      <c r="A1927" s="57"/>
      <c r="B1927" s="59"/>
      <c r="C1927" s="59"/>
      <c r="D1927" s="58"/>
      <c r="E1927" s="58"/>
      <c r="F1927" s="59"/>
      <c r="G1927" s="59"/>
      <c r="H1927" s="58"/>
      <c r="I1927" s="58"/>
      <c r="J1927" s="59"/>
    </row>
    <row r="1928" spans="1:10" ht="12.6" x14ac:dyDescent="0.25">
      <c r="A1928" s="57"/>
      <c r="B1928" s="59"/>
      <c r="C1928" s="59"/>
      <c r="D1928" s="58"/>
      <c r="E1928" s="58"/>
      <c r="F1928" s="59"/>
      <c r="G1928" s="59"/>
      <c r="H1928" s="58"/>
      <c r="I1928" s="58"/>
      <c r="J1928" s="59"/>
    </row>
    <row r="1929" spans="1:10" ht="12.6" x14ac:dyDescent="0.25">
      <c r="A1929" s="57"/>
      <c r="B1929" s="59"/>
      <c r="C1929" s="59"/>
      <c r="D1929" s="58"/>
      <c r="E1929" s="58"/>
      <c r="F1929" s="59"/>
      <c r="G1929" s="59"/>
      <c r="H1929" s="58"/>
      <c r="I1929" s="58"/>
      <c r="J1929" s="59"/>
    </row>
    <row r="1930" spans="1:10" ht="12.6" x14ac:dyDescent="0.25">
      <c r="A1930" s="57"/>
      <c r="B1930" s="59"/>
      <c r="C1930" s="59"/>
      <c r="D1930" s="58"/>
      <c r="E1930" s="58"/>
      <c r="F1930" s="59"/>
      <c r="G1930" s="59"/>
      <c r="H1930" s="58"/>
      <c r="I1930" s="58"/>
      <c r="J1930" s="59"/>
    </row>
    <row r="1931" spans="1:10" ht="12.6" x14ac:dyDescent="0.25">
      <c r="A1931" s="57"/>
      <c r="B1931" s="59"/>
      <c r="C1931" s="59"/>
      <c r="D1931" s="58"/>
      <c r="E1931" s="58"/>
      <c r="F1931" s="59"/>
      <c r="G1931" s="59"/>
      <c r="H1931" s="58"/>
      <c r="I1931" s="58"/>
      <c r="J1931" s="59"/>
    </row>
    <row r="1932" spans="1:10" ht="12.6" x14ac:dyDescent="0.25">
      <c r="A1932" s="57"/>
      <c r="B1932" s="59"/>
      <c r="C1932" s="59"/>
      <c r="D1932" s="58"/>
      <c r="E1932" s="58"/>
      <c r="F1932" s="59"/>
      <c r="G1932" s="59"/>
      <c r="H1932" s="58"/>
      <c r="I1932" s="58"/>
      <c r="J1932" s="59"/>
    </row>
    <row r="1933" spans="1:10" ht="12.6" x14ac:dyDescent="0.25">
      <c r="A1933" s="57"/>
      <c r="B1933" s="59"/>
      <c r="C1933" s="59"/>
      <c r="D1933" s="58"/>
      <c r="E1933" s="58"/>
      <c r="F1933" s="59"/>
      <c r="G1933" s="59"/>
      <c r="H1933" s="58"/>
      <c r="I1933" s="58"/>
      <c r="J1933" s="59"/>
    </row>
    <row r="1934" spans="1:10" ht="12.6" x14ac:dyDescent="0.25">
      <c r="A1934" s="57"/>
      <c r="B1934" s="59"/>
      <c r="C1934" s="59"/>
      <c r="D1934" s="58"/>
      <c r="E1934" s="58"/>
      <c r="F1934" s="59"/>
      <c r="G1934" s="59"/>
      <c r="H1934" s="58"/>
      <c r="I1934" s="58"/>
      <c r="J1934" s="59"/>
    </row>
    <row r="1935" spans="1:10" ht="12.6" x14ac:dyDescent="0.25">
      <c r="A1935" s="57"/>
      <c r="B1935" s="59"/>
      <c r="C1935" s="59"/>
      <c r="D1935" s="58"/>
      <c r="E1935" s="58"/>
      <c r="F1935" s="59"/>
      <c r="G1935" s="59"/>
      <c r="H1935" s="58"/>
      <c r="I1935" s="58"/>
      <c r="J1935" s="59"/>
    </row>
    <row r="1936" spans="1:10" ht="12.6" x14ac:dyDescent="0.25">
      <c r="A1936" s="57"/>
      <c r="B1936" s="59"/>
      <c r="C1936" s="59"/>
      <c r="D1936" s="58"/>
      <c r="E1936" s="58"/>
      <c r="F1936" s="59"/>
      <c r="G1936" s="59"/>
      <c r="H1936" s="58"/>
      <c r="I1936" s="58"/>
      <c r="J1936" s="59"/>
    </row>
    <row r="1937" spans="1:10" ht="12.6" x14ac:dyDescent="0.25">
      <c r="A1937" s="57"/>
      <c r="B1937" s="59"/>
      <c r="C1937" s="59"/>
      <c r="D1937" s="58"/>
      <c r="E1937" s="58"/>
      <c r="F1937" s="59"/>
      <c r="G1937" s="59"/>
      <c r="H1937" s="58"/>
      <c r="I1937" s="58"/>
      <c r="J1937" s="59"/>
    </row>
    <row r="1938" spans="1:10" ht="12.6" x14ac:dyDescent="0.25">
      <c r="A1938" s="57"/>
      <c r="B1938" s="59"/>
      <c r="C1938" s="59"/>
      <c r="D1938" s="58"/>
      <c r="E1938" s="58"/>
      <c r="F1938" s="59"/>
      <c r="G1938" s="59"/>
      <c r="H1938" s="58"/>
      <c r="I1938" s="58"/>
      <c r="J1938" s="59"/>
    </row>
    <row r="1939" spans="1:10" ht="12.6" x14ac:dyDescent="0.25">
      <c r="A1939" s="57"/>
      <c r="B1939" s="59"/>
      <c r="C1939" s="59"/>
      <c r="D1939" s="58"/>
      <c r="E1939" s="58"/>
      <c r="F1939" s="59"/>
      <c r="G1939" s="59"/>
      <c r="H1939" s="58"/>
      <c r="I1939" s="58"/>
      <c r="J1939" s="59"/>
    </row>
    <row r="1940" spans="1:10" ht="12.6" x14ac:dyDescent="0.25">
      <c r="A1940" s="57"/>
      <c r="B1940" s="59"/>
      <c r="C1940" s="59"/>
      <c r="D1940" s="58"/>
      <c r="E1940" s="58"/>
      <c r="F1940" s="59"/>
      <c r="G1940" s="59"/>
      <c r="H1940" s="58"/>
      <c r="I1940" s="58"/>
      <c r="J1940" s="59"/>
    </row>
    <row r="1941" spans="1:10" ht="12.6" x14ac:dyDescent="0.25">
      <c r="A1941" s="57"/>
      <c r="B1941" s="59"/>
      <c r="C1941" s="59"/>
      <c r="D1941" s="58"/>
      <c r="E1941" s="58"/>
      <c r="F1941" s="59"/>
      <c r="G1941" s="59"/>
      <c r="H1941" s="58"/>
      <c r="I1941" s="58"/>
      <c r="J1941" s="59"/>
    </row>
    <row r="1942" spans="1:10" ht="12.6" x14ac:dyDescent="0.25">
      <c r="A1942" s="57"/>
      <c r="B1942" s="59"/>
      <c r="C1942" s="59"/>
      <c r="D1942" s="58"/>
      <c r="E1942" s="58"/>
      <c r="F1942" s="59"/>
      <c r="G1942" s="59"/>
      <c r="H1942" s="58"/>
      <c r="I1942" s="58"/>
      <c r="J1942" s="59"/>
    </row>
    <row r="1943" spans="1:10" ht="12.6" x14ac:dyDescent="0.25">
      <c r="A1943" s="57"/>
      <c r="B1943" s="59"/>
      <c r="C1943" s="59"/>
      <c r="D1943" s="58"/>
      <c r="E1943" s="58"/>
      <c r="F1943" s="59"/>
      <c r="G1943" s="59"/>
      <c r="H1943" s="58"/>
      <c r="I1943" s="58"/>
      <c r="J1943" s="59"/>
    </row>
    <row r="1944" spans="1:10" ht="12.6" x14ac:dyDescent="0.25">
      <c r="A1944" s="57"/>
      <c r="B1944" s="59"/>
      <c r="C1944" s="59"/>
      <c r="D1944" s="58"/>
      <c r="E1944" s="58"/>
      <c r="F1944" s="59"/>
      <c r="G1944" s="59"/>
      <c r="H1944" s="58"/>
      <c r="I1944" s="58"/>
      <c r="J1944" s="59"/>
    </row>
    <row r="1945" spans="1:10" ht="12.6" x14ac:dyDescent="0.25">
      <c r="A1945" s="57"/>
      <c r="B1945" s="59"/>
      <c r="C1945" s="59"/>
      <c r="D1945" s="58"/>
      <c r="E1945" s="58"/>
      <c r="F1945" s="59"/>
      <c r="G1945" s="59"/>
      <c r="H1945" s="58"/>
      <c r="I1945" s="58"/>
      <c r="J1945" s="59"/>
    </row>
    <row r="1946" spans="1:10" ht="12.6" x14ac:dyDescent="0.25">
      <c r="A1946" s="57"/>
      <c r="B1946" s="59"/>
      <c r="C1946" s="59"/>
      <c r="D1946" s="58"/>
      <c r="E1946" s="58"/>
      <c r="F1946" s="59"/>
      <c r="G1946" s="59"/>
      <c r="H1946" s="58"/>
      <c r="I1946" s="58"/>
      <c r="J1946" s="59"/>
    </row>
    <row r="1947" spans="1:10" ht="12.6" x14ac:dyDescent="0.25">
      <c r="A1947" s="57"/>
      <c r="B1947" s="59"/>
      <c r="C1947" s="59"/>
      <c r="D1947" s="58"/>
      <c r="E1947" s="58"/>
      <c r="F1947" s="59"/>
      <c r="G1947" s="59"/>
      <c r="H1947" s="58"/>
      <c r="I1947" s="58"/>
      <c r="J1947" s="59"/>
    </row>
    <row r="1948" spans="1:10" ht="12.6" x14ac:dyDescent="0.25">
      <c r="A1948" s="57"/>
      <c r="B1948" s="59"/>
      <c r="C1948" s="59"/>
      <c r="D1948" s="58"/>
      <c r="E1948" s="58"/>
      <c r="F1948" s="59"/>
      <c r="G1948" s="59"/>
      <c r="H1948" s="58"/>
      <c r="I1948" s="58"/>
      <c r="J1948" s="59"/>
    </row>
    <row r="1949" spans="1:10" ht="12.6" x14ac:dyDescent="0.25">
      <c r="A1949" s="57"/>
      <c r="B1949" s="59"/>
      <c r="C1949" s="59"/>
      <c r="D1949" s="58"/>
      <c r="E1949" s="58"/>
      <c r="F1949" s="59"/>
      <c r="G1949" s="59"/>
      <c r="H1949" s="58"/>
      <c r="I1949" s="58"/>
      <c r="J1949" s="59"/>
    </row>
    <row r="1950" spans="1:10" ht="12.6" x14ac:dyDescent="0.25">
      <c r="A1950" s="57"/>
      <c r="B1950" s="59"/>
      <c r="C1950" s="59"/>
      <c r="D1950" s="58"/>
      <c r="E1950" s="58"/>
      <c r="F1950" s="59"/>
      <c r="G1950" s="59"/>
      <c r="H1950" s="58"/>
      <c r="I1950" s="58"/>
      <c r="J1950" s="59"/>
    </row>
    <row r="1951" spans="1:10" ht="12.6" x14ac:dyDescent="0.25">
      <c r="A1951" s="57"/>
      <c r="B1951" s="59"/>
      <c r="C1951" s="59"/>
      <c r="D1951" s="58"/>
      <c r="E1951" s="58"/>
      <c r="F1951" s="59"/>
      <c r="G1951" s="59"/>
      <c r="H1951" s="58"/>
      <c r="I1951" s="58"/>
      <c r="J1951" s="59"/>
    </row>
    <row r="1952" spans="1:10" ht="12.6" x14ac:dyDescent="0.25">
      <c r="A1952" s="57"/>
      <c r="B1952" s="59"/>
      <c r="C1952" s="59"/>
      <c r="D1952" s="58"/>
      <c r="E1952" s="58"/>
      <c r="F1952" s="59"/>
      <c r="G1952" s="59"/>
      <c r="H1952" s="58"/>
      <c r="I1952" s="58"/>
      <c r="J1952" s="59"/>
    </row>
    <row r="1953" spans="1:10" ht="12.6" x14ac:dyDescent="0.25">
      <c r="A1953" s="57"/>
      <c r="B1953" s="59"/>
      <c r="C1953" s="59"/>
      <c r="D1953" s="58"/>
      <c r="E1953" s="58"/>
      <c r="F1953" s="59"/>
      <c r="G1953" s="59"/>
      <c r="H1953" s="58"/>
      <c r="I1953" s="58"/>
      <c r="J1953" s="59"/>
    </row>
    <row r="1954" spans="1:10" ht="12.6" x14ac:dyDescent="0.25">
      <c r="A1954" s="57"/>
      <c r="B1954" s="59"/>
      <c r="C1954" s="59"/>
      <c r="D1954" s="58"/>
      <c r="E1954" s="58"/>
      <c r="F1954" s="59"/>
      <c r="G1954" s="59"/>
      <c r="H1954" s="58"/>
      <c r="I1954" s="58"/>
      <c r="J1954" s="59"/>
    </row>
    <row r="1955" spans="1:10" ht="12.6" x14ac:dyDescent="0.25">
      <c r="A1955" s="57"/>
      <c r="B1955" s="59"/>
      <c r="C1955" s="59"/>
      <c r="D1955" s="58"/>
      <c r="E1955" s="58"/>
      <c r="F1955" s="59"/>
      <c r="G1955" s="59"/>
      <c r="H1955" s="58"/>
      <c r="I1955" s="58"/>
      <c r="J1955" s="59"/>
    </row>
    <row r="1956" spans="1:10" ht="12.6" x14ac:dyDescent="0.25">
      <c r="A1956" s="57"/>
      <c r="B1956" s="59"/>
      <c r="C1956" s="59"/>
      <c r="D1956" s="58"/>
      <c r="E1956" s="58"/>
      <c r="F1956" s="59"/>
      <c r="G1956" s="59"/>
      <c r="H1956" s="58"/>
      <c r="I1956" s="58"/>
      <c r="J1956" s="59"/>
    </row>
    <row r="1957" spans="1:10" ht="12.6" x14ac:dyDescent="0.25">
      <c r="A1957" s="57"/>
      <c r="B1957" s="59"/>
      <c r="C1957" s="59"/>
      <c r="D1957" s="58"/>
      <c r="E1957" s="58"/>
      <c r="F1957" s="59"/>
      <c r="G1957" s="59"/>
      <c r="H1957" s="58"/>
      <c r="I1957" s="58"/>
      <c r="J1957" s="59"/>
    </row>
    <row r="1958" spans="1:10" ht="12.6" x14ac:dyDescent="0.25">
      <c r="A1958" s="57"/>
      <c r="B1958" s="59"/>
      <c r="C1958" s="59"/>
      <c r="D1958" s="58"/>
      <c r="E1958" s="58"/>
      <c r="F1958" s="59"/>
      <c r="G1958" s="59"/>
      <c r="H1958" s="58"/>
      <c r="I1958" s="58"/>
      <c r="J1958" s="59"/>
    </row>
    <row r="1959" spans="1:10" ht="12.6" x14ac:dyDescent="0.25">
      <c r="A1959" s="57"/>
      <c r="B1959" s="59"/>
      <c r="C1959" s="59"/>
      <c r="D1959" s="58"/>
      <c r="E1959" s="58"/>
      <c r="F1959" s="59"/>
      <c r="G1959" s="59"/>
      <c r="H1959" s="58"/>
      <c r="I1959" s="58"/>
      <c r="J1959" s="59"/>
    </row>
    <row r="1960" spans="1:10" ht="12.6" x14ac:dyDescent="0.25">
      <c r="A1960" s="57"/>
      <c r="B1960" s="59"/>
      <c r="C1960" s="59"/>
      <c r="D1960" s="58"/>
      <c r="E1960" s="58"/>
      <c r="F1960" s="59"/>
      <c r="G1960" s="59"/>
      <c r="H1960" s="58"/>
      <c r="I1960" s="58"/>
      <c r="J1960" s="59"/>
    </row>
    <row r="1961" spans="1:10" ht="12.6" x14ac:dyDescent="0.25">
      <c r="A1961" s="57"/>
      <c r="B1961" s="59"/>
      <c r="C1961" s="59"/>
      <c r="D1961" s="58"/>
      <c r="E1961" s="58"/>
      <c r="F1961" s="59"/>
      <c r="G1961" s="59"/>
      <c r="H1961" s="58"/>
      <c r="I1961" s="58"/>
      <c r="J1961" s="59"/>
    </row>
    <row r="1962" spans="1:10" ht="12.6" x14ac:dyDescent="0.25">
      <c r="A1962" s="57"/>
      <c r="B1962" s="59"/>
      <c r="C1962" s="59"/>
      <c r="D1962" s="58"/>
      <c r="E1962" s="58"/>
      <c r="F1962" s="59"/>
      <c r="G1962" s="59"/>
      <c r="H1962" s="58"/>
      <c r="I1962" s="58"/>
      <c r="J1962" s="59"/>
    </row>
    <row r="1963" spans="1:10" ht="12.6" x14ac:dyDescent="0.25">
      <c r="A1963" s="57"/>
      <c r="B1963" s="59"/>
      <c r="C1963" s="59"/>
      <c r="D1963" s="58"/>
      <c r="E1963" s="58"/>
      <c r="F1963" s="59"/>
      <c r="G1963" s="59"/>
      <c r="H1963" s="58"/>
      <c r="I1963" s="58"/>
      <c r="J1963" s="59"/>
    </row>
    <row r="1964" spans="1:10" ht="12.6" x14ac:dyDescent="0.25">
      <c r="A1964" s="57"/>
      <c r="B1964" s="59"/>
      <c r="C1964" s="59"/>
      <c r="D1964" s="58"/>
      <c r="E1964" s="58"/>
      <c r="F1964" s="59"/>
      <c r="G1964" s="59"/>
      <c r="H1964" s="58"/>
      <c r="I1964" s="58"/>
      <c r="J1964" s="59"/>
    </row>
    <row r="1965" spans="1:10" ht="12.6" x14ac:dyDescent="0.25">
      <c r="A1965" s="57"/>
      <c r="B1965" s="59"/>
      <c r="C1965" s="59"/>
      <c r="D1965" s="58"/>
      <c r="E1965" s="58"/>
      <c r="F1965" s="59"/>
      <c r="G1965" s="59"/>
      <c r="H1965" s="58"/>
      <c r="I1965" s="58"/>
      <c r="J1965" s="59"/>
    </row>
    <row r="1966" spans="1:10" ht="12.6" x14ac:dyDescent="0.25">
      <c r="A1966" s="57"/>
      <c r="B1966" s="59"/>
      <c r="C1966" s="59"/>
      <c r="D1966" s="58"/>
      <c r="E1966" s="58"/>
      <c r="F1966" s="59"/>
      <c r="G1966" s="59"/>
      <c r="H1966" s="58"/>
      <c r="I1966" s="58"/>
      <c r="J1966" s="59"/>
    </row>
    <row r="1967" spans="1:10" ht="12.6" x14ac:dyDescent="0.25">
      <c r="A1967" s="57"/>
      <c r="B1967" s="59"/>
      <c r="C1967" s="59"/>
      <c r="D1967" s="58"/>
      <c r="E1967" s="58"/>
      <c r="F1967" s="59"/>
      <c r="G1967" s="59"/>
      <c r="H1967" s="58"/>
      <c r="I1967" s="58"/>
      <c r="J1967" s="59"/>
    </row>
    <row r="1968" spans="1:10" ht="12.6" x14ac:dyDescent="0.25">
      <c r="A1968" s="57"/>
      <c r="B1968" s="59"/>
      <c r="C1968" s="59"/>
      <c r="D1968" s="58"/>
      <c r="E1968" s="58"/>
      <c r="F1968" s="59"/>
      <c r="G1968" s="59"/>
      <c r="H1968" s="58"/>
      <c r="I1968" s="58"/>
      <c r="J1968" s="59"/>
    </row>
    <row r="1969" spans="1:10" ht="12.6" x14ac:dyDescent="0.25">
      <c r="A1969" s="57"/>
      <c r="B1969" s="59"/>
      <c r="C1969" s="59"/>
      <c r="D1969" s="58"/>
      <c r="E1969" s="58"/>
      <c r="F1969" s="59"/>
      <c r="G1969" s="59"/>
      <c r="H1969" s="58"/>
      <c r="I1969" s="58"/>
      <c r="J1969" s="59"/>
    </row>
    <row r="1970" spans="1:10" ht="12.6" x14ac:dyDescent="0.25">
      <c r="A1970" s="57"/>
      <c r="B1970" s="59"/>
      <c r="C1970" s="59"/>
      <c r="D1970" s="58"/>
      <c r="E1970" s="58"/>
      <c r="F1970" s="59"/>
      <c r="G1970" s="59"/>
      <c r="H1970" s="58"/>
      <c r="I1970" s="58"/>
      <c r="J1970" s="59"/>
    </row>
    <row r="1971" spans="1:10" ht="12.6" x14ac:dyDescent="0.25">
      <c r="A1971" s="57"/>
      <c r="B1971" s="59"/>
      <c r="C1971" s="59"/>
      <c r="D1971" s="58"/>
      <c r="E1971" s="58"/>
      <c r="F1971" s="59"/>
      <c r="G1971" s="59"/>
      <c r="H1971" s="58"/>
      <c r="I1971" s="58"/>
      <c r="J1971" s="59"/>
    </row>
    <row r="1972" spans="1:10" ht="12.6" x14ac:dyDescent="0.25">
      <c r="A1972" s="57"/>
      <c r="B1972" s="59"/>
      <c r="C1972" s="59"/>
      <c r="D1972" s="58"/>
      <c r="E1972" s="58"/>
      <c r="F1972" s="59"/>
      <c r="G1972" s="59"/>
      <c r="H1972" s="58"/>
      <c r="I1972" s="58"/>
      <c r="J1972" s="59"/>
    </row>
    <row r="1973" spans="1:10" ht="12.6" x14ac:dyDescent="0.25">
      <c r="A1973" s="57"/>
      <c r="B1973" s="59"/>
      <c r="C1973" s="59"/>
      <c r="D1973" s="58"/>
      <c r="E1973" s="58"/>
      <c r="F1973" s="59"/>
      <c r="G1973" s="59"/>
      <c r="H1973" s="58"/>
      <c r="I1973" s="58"/>
      <c r="J1973" s="59"/>
    </row>
    <row r="1974" spans="1:10" ht="12.6" x14ac:dyDescent="0.25">
      <c r="A1974" s="57"/>
      <c r="B1974" s="59"/>
      <c r="C1974" s="59"/>
      <c r="D1974" s="58"/>
      <c r="E1974" s="58"/>
      <c r="F1974" s="59"/>
      <c r="G1974" s="59"/>
      <c r="H1974" s="58"/>
      <c r="I1974" s="58"/>
      <c r="J1974" s="59"/>
    </row>
    <row r="1975" spans="1:10" ht="12.6" x14ac:dyDescent="0.25">
      <c r="A1975" s="57"/>
      <c r="B1975" s="59"/>
      <c r="C1975" s="59"/>
      <c r="D1975" s="58"/>
      <c r="E1975" s="58"/>
      <c r="F1975" s="59"/>
      <c r="G1975" s="59"/>
      <c r="H1975" s="58"/>
      <c r="I1975" s="58"/>
      <c r="J1975" s="59"/>
    </row>
    <row r="1976" spans="1:10" ht="12.6" x14ac:dyDescent="0.25">
      <c r="A1976" s="57"/>
      <c r="B1976" s="59"/>
      <c r="C1976" s="59"/>
      <c r="D1976" s="58"/>
      <c r="E1976" s="58"/>
      <c r="F1976" s="59"/>
      <c r="G1976" s="59"/>
      <c r="H1976" s="58"/>
      <c r="I1976" s="58"/>
      <c r="J1976" s="59"/>
    </row>
    <row r="1977" spans="1:10" ht="12.6" x14ac:dyDescent="0.25">
      <c r="A1977" s="57"/>
      <c r="B1977" s="59"/>
      <c r="C1977" s="59"/>
      <c r="D1977" s="58"/>
      <c r="E1977" s="58"/>
      <c r="F1977" s="59"/>
      <c r="G1977" s="59"/>
      <c r="H1977" s="58"/>
      <c r="I1977" s="58"/>
      <c r="J1977" s="59"/>
    </row>
    <row r="1978" spans="1:10" ht="12.6" x14ac:dyDescent="0.25">
      <c r="A1978" s="57"/>
      <c r="B1978" s="59"/>
      <c r="C1978" s="59"/>
      <c r="D1978" s="58"/>
      <c r="E1978" s="58"/>
      <c r="F1978" s="59"/>
      <c r="G1978" s="59"/>
      <c r="H1978" s="58"/>
      <c r="I1978" s="58"/>
      <c r="J1978" s="59"/>
    </row>
    <row r="1979" spans="1:10" ht="12.6" x14ac:dyDescent="0.25">
      <c r="A1979" s="57"/>
      <c r="B1979" s="59"/>
      <c r="C1979" s="59"/>
      <c r="D1979" s="58"/>
      <c r="E1979" s="58"/>
      <c r="F1979" s="59"/>
      <c r="G1979" s="59"/>
      <c r="H1979" s="58"/>
      <c r="I1979" s="58"/>
      <c r="J1979" s="59"/>
    </row>
    <row r="1980" spans="1:10" ht="12.6" x14ac:dyDescent="0.25">
      <c r="A1980" s="57"/>
      <c r="B1980" s="59"/>
      <c r="C1980" s="59"/>
      <c r="D1980" s="58"/>
      <c r="E1980" s="58"/>
      <c r="F1980" s="59"/>
      <c r="G1980" s="59"/>
      <c r="H1980" s="58"/>
      <c r="I1980" s="58"/>
      <c r="J1980" s="59"/>
    </row>
    <row r="1981" spans="1:10" ht="12.6" x14ac:dyDescent="0.25">
      <c r="A1981" s="57"/>
      <c r="B1981" s="59"/>
      <c r="C1981" s="59"/>
      <c r="D1981" s="58"/>
      <c r="E1981" s="58"/>
      <c r="F1981" s="59"/>
      <c r="G1981" s="59"/>
      <c r="H1981" s="58"/>
      <c r="I1981" s="58"/>
      <c r="J1981" s="59"/>
    </row>
    <row r="1982" spans="1:10" ht="12.6" x14ac:dyDescent="0.25">
      <c r="A1982" s="57"/>
      <c r="B1982" s="59"/>
      <c r="C1982" s="59"/>
      <c r="D1982" s="58"/>
      <c r="E1982" s="58"/>
      <c r="F1982" s="59"/>
      <c r="G1982" s="59"/>
      <c r="H1982" s="58"/>
      <c r="I1982" s="58"/>
      <c r="J1982" s="59"/>
    </row>
    <row r="1983" spans="1:10" ht="12.6" x14ac:dyDescent="0.25">
      <c r="A1983" s="57"/>
      <c r="B1983" s="59"/>
      <c r="C1983" s="59"/>
      <c r="D1983" s="58"/>
      <c r="E1983" s="58"/>
      <c r="F1983" s="59"/>
      <c r="G1983" s="59"/>
      <c r="H1983" s="58"/>
      <c r="I1983" s="58"/>
      <c r="J1983" s="59"/>
    </row>
    <row r="1984" spans="1:10" ht="12.6" x14ac:dyDescent="0.25">
      <c r="A1984" s="57"/>
      <c r="B1984" s="59"/>
      <c r="C1984" s="59"/>
      <c r="D1984" s="58"/>
      <c r="E1984" s="58"/>
      <c r="F1984" s="59"/>
      <c r="G1984" s="59"/>
      <c r="H1984" s="58"/>
      <c r="I1984" s="58"/>
      <c r="J1984" s="59"/>
    </row>
    <row r="1985" spans="1:10" ht="12.6" x14ac:dyDescent="0.25">
      <c r="A1985" s="57"/>
      <c r="B1985" s="59"/>
      <c r="C1985" s="59"/>
      <c r="D1985" s="58"/>
      <c r="E1985" s="58"/>
      <c r="F1985" s="59"/>
      <c r="G1985" s="59"/>
      <c r="H1985" s="58"/>
      <c r="I1985" s="58"/>
      <c r="J1985" s="59"/>
    </row>
    <row r="1986" spans="1:10" ht="12.6" x14ac:dyDescent="0.25">
      <c r="A1986" s="57"/>
      <c r="B1986" s="59"/>
      <c r="C1986" s="59"/>
      <c r="D1986" s="58"/>
      <c r="E1986" s="58"/>
      <c r="F1986" s="59"/>
      <c r="G1986" s="59"/>
      <c r="H1986" s="58"/>
      <c r="I1986" s="58"/>
      <c r="J1986" s="59"/>
    </row>
    <row r="1987" spans="1:10" ht="12.6" x14ac:dyDescent="0.25">
      <c r="A1987" s="57"/>
      <c r="B1987" s="59"/>
      <c r="C1987" s="59"/>
      <c r="D1987" s="58"/>
      <c r="E1987" s="58"/>
      <c r="F1987" s="59"/>
      <c r="G1987" s="59"/>
      <c r="H1987" s="58"/>
      <c r="I1987" s="58"/>
      <c r="J1987" s="59"/>
    </row>
    <row r="1988" spans="1:10" ht="12.6" x14ac:dyDescent="0.25">
      <c r="A1988" s="57"/>
      <c r="B1988" s="59"/>
      <c r="C1988" s="59"/>
      <c r="D1988" s="58"/>
      <c r="E1988" s="58"/>
      <c r="F1988" s="59"/>
      <c r="G1988" s="59"/>
      <c r="H1988" s="58"/>
      <c r="I1988" s="58"/>
      <c r="J1988" s="59"/>
    </row>
    <row r="1989" spans="1:10" ht="12.6" x14ac:dyDescent="0.25">
      <c r="A1989" s="57"/>
      <c r="B1989" s="59"/>
      <c r="C1989" s="59"/>
      <c r="D1989" s="58"/>
      <c r="E1989" s="58"/>
      <c r="F1989" s="59"/>
      <c r="G1989" s="59"/>
      <c r="H1989" s="58"/>
      <c r="I1989" s="58"/>
      <c r="J1989" s="59"/>
    </row>
    <row r="1990" spans="1:10" ht="12.6" x14ac:dyDescent="0.25">
      <c r="A1990" s="57"/>
      <c r="B1990" s="59"/>
      <c r="C1990" s="59"/>
      <c r="D1990" s="58"/>
      <c r="E1990" s="58"/>
      <c r="F1990" s="59"/>
      <c r="G1990" s="59"/>
      <c r="H1990" s="58"/>
      <c r="I1990" s="58"/>
      <c r="J1990" s="59"/>
    </row>
    <row r="1991" spans="1:10" ht="12.6" x14ac:dyDescent="0.25">
      <c r="A1991" s="57"/>
      <c r="B1991" s="59"/>
      <c r="C1991" s="59"/>
      <c r="D1991" s="58"/>
      <c r="E1991" s="58"/>
      <c r="F1991" s="59"/>
      <c r="G1991" s="59"/>
      <c r="H1991" s="58"/>
      <c r="I1991" s="58"/>
      <c r="J1991" s="59"/>
    </row>
    <row r="1992" spans="1:10" ht="12.6" x14ac:dyDescent="0.25">
      <c r="A1992" s="57"/>
      <c r="B1992" s="59"/>
      <c r="C1992" s="59"/>
      <c r="D1992" s="58"/>
      <c r="E1992" s="58"/>
      <c r="F1992" s="59"/>
      <c r="G1992" s="59"/>
      <c r="H1992" s="58"/>
      <c r="I1992" s="58"/>
      <c r="J1992" s="59"/>
    </row>
    <row r="1993" spans="1:10" ht="12.6" x14ac:dyDescent="0.25">
      <c r="A1993" s="57"/>
      <c r="B1993" s="59"/>
      <c r="C1993" s="59"/>
      <c r="D1993" s="58"/>
      <c r="E1993" s="58"/>
      <c r="F1993" s="59"/>
      <c r="G1993" s="59"/>
      <c r="H1993" s="58"/>
      <c r="I1993" s="58"/>
      <c r="J1993" s="59"/>
    </row>
    <row r="1994" spans="1:10" ht="12.6" x14ac:dyDescent="0.25">
      <c r="A1994" s="57"/>
      <c r="B1994" s="59"/>
      <c r="C1994" s="59"/>
      <c r="D1994" s="58"/>
      <c r="E1994" s="58"/>
      <c r="F1994" s="59"/>
      <c r="G1994" s="59"/>
      <c r="H1994" s="58"/>
      <c r="I1994" s="58"/>
      <c r="J1994" s="59"/>
    </row>
    <row r="1995" spans="1:10" ht="12.6" x14ac:dyDescent="0.25">
      <c r="A1995" s="57"/>
      <c r="B1995" s="59"/>
      <c r="C1995" s="59"/>
      <c r="D1995" s="58"/>
      <c r="E1995" s="58"/>
      <c r="F1995" s="59"/>
      <c r="G1995" s="59"/>
      <c r="H1995" s="58"/>
      <c r="I1995" s="58"/>
      <c r="J1995" s="59"/>
    </row>
    <row r="1996" spans="1:10" ht="12.6" x14ac:dyDescent="0.25">
      <c r="A1996" s="57"/>
      <c r="B1996" s="59"/>
      <c r="C1996" s="59"/>
      <c r="D1996" s="58"/>
      <c r="E1996" s="58"/>
      <c r="F1996" s="59"/>
      <c r="G1996" s="59"/>
      <c r="H1996" s="58"/>
      <c r="I1996" s="58"/>
      <c r="J1996" s="59"/>
    </row>
    <row r="1997" spans="1:10" ht="12.6" x14ac:dyDescent="0.25">
      <c r="A1997" s="57"/>
      <c r="B1997" s="59"/>
      <c r="C1997" s="59"/>
      <c r="D1997" s="58"/>
      <c r="E1997" s="58"/>
      <c r="F1997" s="59"/>
      <c r="G1997" s="59"/>
      <c r="H1997" s="58"/>
      <c r="I1997" s="58"/>
      <c r="J1997" s="59"/>
    </row>
    <row r="1998" spans="1:10" ht="12.6" x14ac:dyDescent="0.25">
      <c r="A1998" s="57"/>
      <c r="B1998" s="59"/>
      <c r="C1998" s="59"/>
      <c r="D1998" s="58"/>
      <c r="E1998" s="58"/>
      <c r="F1998" s="59"/>
      <c r="G1998" s="59"/>
      <c r="H1998" s="58"/>
      <c r="I1998" s="58"/>
      <c r="J1998" s="59"/>
    </row>
    <row r="1999" spans="1:10" ht="12.6" x14ac:dyDescent="0.25">
      <c r="A1999" s="57"/>
      <c r="B1999" s="59"/>
      <c r="C1999" s="59"/>
      <c r="D1999" s="58"/>
      <c r="E1999" s="58"/>
      <c r="F1999" s="59"/>
      <c r="G1999" s="59"/>
      <c r="H1999" s="58"/>
      <c r="I1999" s="58"/>
      <c r="J1999" s="59"/>
    </row>
    <row r="2000" spans="1:10" ht="12.6" x14ac:dyDescent="0.25">
      <c r="A2000" s="57"/>
      <c r="B2000" s="59"/>
      <c r="C2000" s="59"/>
      <c r="D2000" s="58"/>
      <c r="E2000" s="58"/>
      <c r="F2000" s="59"/>
      <c r="G2000" s="59"/>
      <c r="H2000" s="58"/>
      <c r="I2000" s="58"/>
      <c r="J2000" s="59"/>
    </row>
    <row r="2001" spans="1:10" ht="12.6" x14ac:dyDescent="0.25">
      <c r="A2001" s="57"/>
      <c r="B2001" s="59"/>
      <c r="C2001" s="59"/>
      <c r="D2001" s="58"/>
      <c r="E2001" s="58"/>
      <c r="F2001" s="59"/>
      <c r="G2001" s="59"/>
      <c r="H2001" s="58"/>
      <c r="I2001" s="58"/>
      <c r="J2001" s="59"/>
    </row>
    <row r="2002" spans="1:10" ht="12.6" x14ac:dyDescent="0.25">
      <c r="A2002" s="57"/>
      <c r="B2002" s="59"/>
      <c r="C2002" s="59"/>
      <c r="D2002" s="58"/>
      <c r="E2002" s="58"/>
      <c r="F2002" s="59"/>
      <c r="G2002" s="59"/>
      <c r="H2002" s="58"/>
      <c r="I2002" s="58"/>
      <c r="J2002" s="59"/>
    </row>
    <row r="2003" spans="1:10" ht="12.6" x14ac:dyDescent="0.25">
      <c r="A2003" s="57"/>
      <c r="B2003" s="59"/>
      <c r="C2003" s="59"/>
      <c r="D2003" s="58"/>
      <c r="E2003" s="58"/>
      <c r="F2003" s="59"/>
      <c r="G2003" s="59"/>
      <c r="H2003" s="58"/>
      <c r="I2003" s="58"/>
      <c r="J2003" s="59"/>
    </row>
    <row r="2004" spans="1:10" ht="12.6" x14ac:dyDescent="0.25">
      <c r="A2004" s="57"/>
      <c r="B2004" s="59"/>
      <c r="C2004" s="59"/>
      <c r="D2004" s="58"/>
      <c r="E2004" s="58"/>
      <c r="F2004" s="59"/>
      <c r="G2004" s="59"/>
      <c r="H2004" s="58"/>
      <c r="I2004" s="58"/>
      <c r="J2004" s="59"/>
    </row>
    <row r="2005" spans="1:10" ht="12.6" x14ac:dyDescent="0.25">
      <c r="A2005" s="57"/>
      <c r="B2005" s="59"/>
      <c r="C2005" s="59"/>
      <c r="D2005" s="58"/>
      <c r="E2005" s="58"/>
      <c r="F2005" s="59"/>
      <c r="G2005" s="59"/>
      <c r="H2005" s="58"/>
      <c r="I2005" s="58"/>
      <c r="J2005" s="59"/>
    </row>
    <row r="2006" spans="1:10" ht="12.6" x14ac:dyDescent="0.25">
      <c r="A2006" s="57"/>
      <c r="B2006" s="59"/>
      <c r="C2006" s="59"/>
      <c r="D2006" s="58"/>
      <c r="E2006" s="58"/>
      <c r="F2006" s="59"/>
      <c r="G2006" s="59"/>
      <c r="H2006" s="58"/>
      <c r="I2006" s="58"/>
      <c r="J2006" s="59"/>
    </row>
    <row r="2007" spans="1:10" ht="12.6" x14ac:dyDescent="0.25">
      <c r="A2007" s="57"/>
      <c r="B2007" s="59"/>
      <c r="C2007" s="59"/>
      <c r="D2007" s="58"/>
      <c r="E2007" s="58"/>
      <c r="F2007" s="59"/>
      <c r="G2007" s="59"/>
      <c r="H2007" s="58"/>
      <c r="I2007" s="58"/>
      <c r="J2007" s="59"/>
    </row>
    <row r="2008" spans="1:10" ht="12.6" x14ac:dyDescent="0.25">
      <c r="A2008" s="57"/>
      <c r="B2008" s="59"/>
      <c r="C2008" s="59"/>
      <c r="D2008" s="58"/>
      <c r="E2008" s="58"/>
      <c r="F2008" s="59"/>
      <c r="G2008" s="59"/>
      <c r="H2008" s="58"/>
      <c r="I2008" s="58"/>
      <c r="J2008" s="59"/>
    </row>
    <row r="2009" spans="1:10" ht="12.6" x14ac:dyDescent="0.25">
      <c r="A2009" s="57"/>
      <c r="B2009" s="59"/>
      <c r="C2009" s="59"/>
      <c r="D2009" s="58"/>
      <c r="E2009" s="58"/>
      <c r="F2009" s="59"/>
      <c r="G2009" s="59"/>
      <c r="H2009" s="58"/>
      <c r="I2009" s="58"/>
      <c r="J2009" s="59"/>
    </row>
    <row r="2010" spans="1:10" ht="12.6" x14ac:dyDescent="0.25">
      <c r="A2010" s="57"/>
      <c r="B2010" s="59"/>
      <c r="C2010" s="59"/>
      <c r="D2010" s="58"/>
      <c r="E2010" s="58"/>
      <c r="F2010" s="59"/>
      <c r="G2010" s="59"/>
      <c r="H2010" s="58"/>
      <c r="I2010" s="58"/>
      <c r="J2010" s="59"/>
    </row>
    <row r="2011" spans="1:10" ht="12.6" x14ac:dyDescent="0.25">
      <c r="A2011" s="57"/>
      <c r="B2011" s="59"/>
      <c r="C2011" s="59"/>
      <c r="D2011" s="58"/>
      <c r="E2011" s="58"/>
      <c r="F2011" s="59"/>
      <c r="G2011" s="59"/>
      <c r="H2011" s="58"/>
      <c r="I2011" s="58"/>
      <c r="J2011" s="59"/>
    </row>
    <row r="2012" spans="1:10" ht="12.6" x14ac:dyDescent="0.25">
      <c r="A2012" s="57"/>
      <c r="B2012" s="59"/>
      <c r="C2012" s="59"/>
      <c r="D2012" s="58"/>
      <c r="E2012" s="58"/>
      <c r="F2012" s="59"/>
      <c r="G2012" s="59"/>
      <c r="H2012" s="58"/>
      <c r="I2012" s="58"/>
      <c r="J2012" s="59"/>
    </row>
    <row r="2013" spans="1:10" ht="12.6" x14ac:dyDescent="0.25">
      <c r="A2013" s="57"/>
      <c r="B2013" s="59"/>
      <c r="C2013" s="59"/>
      <c r="D2013" s="58"/>
      <c r="E2013" s="58"/>
      <c r="F2013" s="59"/>
      <c r="G2013" s="59"/>
      <c r="H2013" s="58"/>
      <c r="I2013" s="58"/>
      <c r="J2013" s="59"/>
    </row>
    <row r="2014" spans="1:10" ht="12.6" x14ac:dyDescent="0.25">
      <c r="A2014" s="57"/>
      <c r="B2014" s="59"/>
      <c r="C2014" s="59"/>
      <c r="D2014" s="58"/>
      <c r="E2014" s="58"/>
      <c r="F2014" s="59"/>
      <c r="G2014" s="59"/>
      <c r="H2014" s="58"/>
      <c r="I2014" s="58"/>
      <c r="J2014" s="59"/>
    </row>
    <row r="2015" spans="1:10" ht="12.6" x14ac:dyDescent="0.25">
      <c r="A2015" s="57"/>
      <c r="B2015" s="59"/>
      <c r="C2015" s="59"/>
      <c r="D2015" s="58"/>
      <c r="E2015" s="58"/>
      <c r="F2015" s="59"/>
      <c r="G2015" s="59"/>
      <c r="H2015" s="58"/>
      <c r="I2015" s="58"/>
      <c r="J2015" s="59"/>
    </row>
    <row r="2016" spans="1:10" ht="12.6" x14ac:dyDescent="0.25">
      <c r="A2016" s="57"/>
      <c r="B2016" s="59"/>
      <c r="C2016" s="59"/>
      <c r="D2016" s="58"/>
      <c r="E2016" s="58"/>
      <c r="F2016" s="59"/>
      <c r="G2016" s="59"/>
      <c r="H2016" s="58"/>
      <c r="I2016" s="58"/>
      <c r="J2016" s="59"/>
    </row>
    <row r="2017" spans="1:10" ht="12.6" x14ac:dyDescent="0.25">
      <c r="A2017" s="57"/>
      <c r="B2017" s="59"/>
      <c r="C2017" s="59"/>
      <c r="D2017" s="58"/>
      <c r="E2017" s="58"/>
      <c r="F2017" s="59"/>
      <c r="G2017" s="59"/>
      <c r="H2017" s="58"/>
      <c r="I2017" s="58"/>
      <c r="J2017" s="59"/>
    </row>
    <row r="2018" spans="1:10" ht="12.6" x14ac:dyDescent="0.25">
      <c r="A2018" s="57"/>
      <c r="B2018" s="59"/>
      <c r="C2018" s="59"/>
      <c r="D2018" s="58"/>
      <c r="E2018" s="58"/>
      <c r="F2018" s="59"/>
      <c r="G2018" s="59"/>
      <c r="H2018" s="58"/>
      <c r="I2018" s="58"/>
      <c r="J2018" s="59"/>
    </row>
    <row r="2019" spans="1:10" ht="12.6" x14ac:dyDescent="0.25">
      <c r="A2019" s="57"/>
      <c r="B2019" s="59"/>
      <c r="C2019" s="59"/>
      <c r="D2019" s="58"/>
      <c r="E2019" s="58"/>
      <c r="F2019" s="59"/>
      <c r="G2019" s="59"/>
      <c r="H2019" s="58"/>
      <c r="I2019" s="58"/>
      <c r="J2019" s="59"/>
    </row>
    <row r="2020" spans="1:10" ht="12.6" x14ac:dyDescent="0.25">
      <c r="A2020" s="57"/>
      <c r="B2020" s="59"/>
      <c r="C2020" s="59"/>
      <c r="D2020" s="58"/>
      <c r="E2020" s="58"/>
      <c r="F2020" s="59"/>
      <c r="G2020" s="59"/>
      <c r="H2020" s="58"/>
      <c r="I2020" s="58"/>
      <c r="J2020" s="59"/>
    </row>
    <row r="2021" spans="1:10" ht="12.6" x14ac:dyDescent="0.25">
      <c r="A2021" s="57"/>
      <c r="B2021" s="59"/>
      <c r="C2021" s="59"/>
      <c r="D2021" s="58"/>
      <c r="E2021" s="58"/>
      <c r="F2021" s="59"/>
      <c r="G2021" s="59"/>
      <c r="H2021" s="58"/>
      <c r="I2021" s="58"/>
      <c r="J2021" s="59"/>
    </row>
    <row r="2022" spans="1:10" ht="12.6" x14ac:dyDescent="0.25">
      <c r="A2022" s="57"/>
      <c r="B2022" s="59"/>
      <c r="C2022" s="59"/>
      <c r="D2022" s="58"/>
      <c r="E2022" s="58"/>
      <c r="F2022" s="59"/>
      <c r="G2022" s="59"/>
      <c r="H2022" s="58"/>
      <c r="I2022" s="58"/>
      <c r="J2022" s="59"/>
    </row>
    <row r="2023" spans="1:10" ht="12.6" x14ac:dyDescent="0.25">
      <c r="A2023" s="57"/>
      <c r="B2023" s="59"/>
      <c r="C2023" s="59"/>
      <c r="D2023" s="58"/>
      <c r="E2023" s="58"/>
      <c r="F2023" s="59"/>
      <c r="G2023" s="59"/>
      <c r="H2023" s="58"/>
      <c r="I2023" s="58"/>
      <c r="J2023" s="59"/>
    </row>
    <row r="2024" spans="1:10" ht="12.6" x14ac:dyDescent="0.25">
      <c r="A2024" s="57"/>
      <c r="B2024" s="59"/>
      <c r="C2024" s="59"/>
      <c r="D2024" s="58"/>
      <c r="E2024" s="58"/>
      <c r="F2024" s="59"/>
      <c r="G2024" s="59"/>
      <c r="H2024" s="58"/>
      <c r="I2024" s="58"/>
      <c r="J2024" s="59"/>
    </row>
    <row r="2025" spans="1:10" ht="12.6" x14ac:dyDescent="0.25">
      <c r="A2025" s="57"/>
      <c r="B2025" s="59"/>
      <c r="C2025" s="59"/>
      <c r="D2025" s="58"/>
      <c r="E2025" s="58"/>
      <c r="F2025" s="59"/>
      <c r="G2025" s="59"/>
      <c r="H2025" s="58"/>
      <c r="I2025" s="58"/>
      <c r="J2025" s="59"/>
    </row>
    <row r="2026" spans="1:10" ht="12.6" x14ac:dyDescent="0.25">
      <c r="A2026" s="57"/>
      <c r="B2026" s="59"/>
      <c r="C2026" s="59"/>
      <c r="D2026" s="58"/>
      <c r="E2026" s="58"/>
      <c r="F2026" s="59"/>
      <c r="G2026" s="59"/>
      <c r="H2026" s="58"/>
      <c r="I2026" s="58"/>
      <c r="J2026" s="59"/>
    </row>
    <row r="2027" spans="1:10" ht="12.6" x14ac:dyDescent="0.25">
      <c r="A2027" s="57"/>
      <c r="B2027" s="59"/>
      <c r="C2027" s="59"/>
      <c r="D2027" s="58"/>
      <c r="E2027" s="58"/>
      <c r="F2027" s="59"/>
      <c r="G2027" s="59"/>
      <c r="H2027" s="58"/>
      <c r="I2027" s="58"/>
      <c r="J2027" s="59"/>
    </row>
    <row r="2028" spans="1:10" ht="12.6" x14ac:dyDescent="0.25">
      <c r="A2028" s="57"/>
      <c r="B2028" s="59"/>
      <c r="C2028" s="59"/>
      <c r="D2028" s="58"/>
      <c r="E2028" s="58"/>
      <c r="F2028" s="59"/>
      <c r="G2028" s="59"/>
      <c r="H2028" s="58"/>
      <c r="I2028" s="58"/>
      <c r="J2028" s="59"/>
    </row>
    <row r="2029" spans="1:10" ht="12.6" x14ac:dyDescent="0.25">
      <c r="A2029" s="57"/>
      <c r="B2029" s="59"/>
      <c r="C2029" s="59"/>
      <c r="D2029" s="58"/>
      <c r="E2029" s="58"/>
      <c r="F2029" s="59"/>
      <c r="G2029" s="59"/>
      <c r="H2029" s="58"/>
      <c r="I2029" s="58"/>
      <c r="J2029" s="59"/>
    </row>
    <row r="2030" spans="1:10" ht="12.6" x14ac:dyDescent="0.25">
      <c r="A2030" s="57"/>
      <c r="B2030" s="59"/>
      <c r="C2030" s="59"/>
      <c r="D2030" s="58"/>
      <c r="E2030" s="58"/>
      <c r="F2030" s="59"/>
      <c r="G2030" s="59"/>
      <c r="H2030" s="58"/>
      <c r="I2030" s="58"/>
      <c r="J2030" s="59"/>
    </row>
    <row r="2031" spans="1:10" ht="12.6" x14ac:dyDescent="0.25">
      <c r="A2031" s="57"/>
      <c r="B2031" s="59"/>
      <c r="C2031" s="59"/>
      <c r="D2031" s="58"/>
      <c r="E2031" s="58"/>
      <c r="F2031" s="59"/>
      <c r="G2031" s="59"/>
      <c r="H2031" s="58"/>
      <c r="I2031" s="58"/>
      <c r="J2031" s="59"/>
    </row>
    <row r="2032" spans="1:10" ht="12.6" x14ac:dyDescent="0.25">
      <c r="A2032" s="57"/>
      <c r="B2032" s="59"/>
      <c r="C2032" s="59"/>
      <c r="D2032" s="58"/>
      <c r="E2032" s="58"/>
      <c r="F2032" s="59"/>
      <c r="G2032" s="59"/>
      <c r="H2032" s="58"/>
      <c r="I2032" s="58"/>
      <c r="J2032" s="59"/>
    </row>
    <row r="2033" spans="1:10" ht="12.6" x14ac:dyDescent="0.25">
      <c r="A2033" s="57"/>
      <c r="B2033" s="59"/>
      <c r="C2033" s="59"/>
      <c r="D2033" s="58"/>
      <c r="E2033" s="58"/>
      <c r="F2033" s="59"/>
      <c r="G2033" s="59"/>
      <c r="H2033" s="58"/>
      <c r="I2033" s="58"/>
      <c r="J2033" s="59"/>
    </row>
    <row r="2034" spans="1:10" ht="12.6" x14ac:dyDescent="0.25">
      <c r="A2034" s="57"/>
      <c r="B2034" s="59"/>
      <c r="C2034" s="59"/>
      <c r="D2034" s="58"/>
      <c r="E2034" s="58"/>
      <c r="F2034" s="59"/>
      <c r="G2034" s="59"/>
      <c r="H2034" s="58"/>
      <c r="I2034" s="58"/>
      <c r="J2034" s="59"/>
    </row>
    <row r="2035" spans="1:10" ht="12.6" x14ac:dyDescent="0.25">
      <c r="A2035" s="57"/>
      <c r="B2035" s="59"/>
      <c r="C2035" s="59"/>
      <c r="D2035" s="58"/>
      <c r="E2035" s="58"/>
      <c r="F2035" s="59"/>
      <c r="G2035" s="59"/>
      <c r="H2035" s="58"/>
      <c r="I2035" s="58"/>
      <c r="J2035" s="59"/>
    </row>
    <row r="2036" spans="1:10" ht="12.6" x14ac:dyDescent="0.25">
      <c r="A2036" s="57"/>
      <c r="B2036" s="59"/>
      <c r="C2036" s="59"/>
      <c r="D2036" s="58"/>
      <c r="E2036" s="58"/>
      <c r="F2036" s="59"/>
      <c r="G2036" s="59"/>
      <c r="H2036" s="58"/>
      <c r="I2036" s="58"/>
      <c r="J2036" s="59"/>
    </row>
    <row r="2037" spans="1:10" ht="12.6" x14ac:dyDescent="0.25">
      <c r="A2037" s="57"/>
      <c r="B2037" s="59"/>
      <c r="C2037" s="59"/>
      <c r="D2037" s="58"/>
      <c r="E2037" s="58"/>
      <c r="F2037" s="59"/>
      <c r="G2037" s="59"/>
      <c r="H2037" s="58"/>
      <c r="I2037" s="58"/>
      <c r="J2037" s="59"/>
    </row>
    <row r="2038" spans="1:10" ht="12.6" x14ac:dyDescent="0.25">
      <c r="A2038" s="57"/>
      <c r="B2038" s="59"/>
      <c r="C2038" s="59"/>
      <c r="D2038" s="58"/>
      <c r="E2038" s="58"/>
      <c r="F2038" s="59"/>
      <c r="G2038" s="59"/>
      <c r="H2038" s="58"/>
      <c r="I2038" s="58"/>
      <c r="J2038" s="59"/>
    </row>
    <row r="2039" spans="1:10" ht="12.6" x14ac:dyDescent="0.25">
      <c r="A2039" s="57"/>
      <c r="B2039" s="59"/>
      <c r="C2039" s="59"/>
      <c r="D2039" s="58"/>
      <c r="E2039" s="58"/>
      <c r="F2039" s="59"/>
      <c r="G2039" s="59"/>
      <c r="H2039" s="58"/>
      <c r="I2039" s="58"/>
      <c r="J2039" s="59"/>
    </row>
    <row r="2040" spans="1:10" ht="12.6" x14ac:dyDescent="0.25">
      <c r="A2040" s="57"/>
      <c r="B2040" s="59"/>
      <c r="C2040" s="59"/>
      <c r="D2040" s="58"/>
      <c r="E2040" s="58"/>
      <c r="F2040" s="59"/>
      <c r="G2040" s="59"/>
      <c r="H2040" s="58"/>
      <c r="I2040" s="58"/>
      <c r="J2040" s="59"/>
    </row>
    <row r="2041" spans="1:10" ht="12.6" x14ac:dyDescent="0.25">
      <c r="A2041" s="57"/>
      <c r="B2041" s="59"/>
      <c r="C2041" s="59"/>
      <c r="D2041" s="58"/>
      <c r="E2041" s="58"/>
      <c r="F2041" s="59"/>
      <c r="G2041" s="59"/>
      <c r="H2041" s="58"/>
      <c r="I2041" s="58"/>
      <c r="J2041" s="59"/>
    </row>
    <row r="2042" spans="1:10" ht="12.6" x14ac:dyDescent="0.25">
      <c r="A2042" s="57"/>
      <c r="B2042" s="59"/>
      <c r="C2042" s="59"/>
      <c r="D2042" s="58"/>
      <c r="E2042" s="58"/>
      <c r="F2042" s="59"/>
      <c r="G2042" s="59"/>
      <c r="H2042" s="58"/>
      <c r="I2042" s="58"/>
      <c r="J2042" s="59"/>
    </row>
    <row r="2043" spans="1:10" ht="12.6" x14ac:dyDescent="0.25">
      <c r="A2043" s="57"/>
      <c r="B2043" s="59"/>
      <c r="C2043" s="59"/>
      <c r="D2043" s="58"/>
      <c r="E2043" s="58"/>
      <c r="F2043" s="59"/>
      <c r="G2043" s="59"/>
      <c r="H2043" s="58"/>
      <c r="I2043" s="58"/>
      <c r="J2043" s="59"/>
    </row>
    <row r="2044" spans="1:10" ht="12.6" x14ac:dyDescent="0.25">
      <c r="A2044" s="57"/>
      <c r="B2044" s="59"/>
      <c r="C2044" s="59"/>
      <c r="D2044" s="58"/>
      <c r="E2044" s="58"/>
      <c r="F2044" s="59"/>
      <c r="G2044" s="59"/>
      <c r="H2044" s="58"/>
      <c r="I2044" s="58"/>
      <c r="J2044" s="59"/>
    </row>
    <row r="2045" spans="1:10" ht="12.6" x14ac:dyDescent="0.25">
      <c r="A2045" s="57"/>
      <c r="B2045" s="59"/>
      <c r="C2045" s="59"/>
      <c r="D2045" s="58"/>
      <c r="E2045" s="58"/>
      <c r="F2045" s="59"/>
      <c r="G2045" s="59"/>
      <c r="H2045" s="58"/>
      <c r="I2045" s="58"/>
      <c r="J2045" s="59"/>
    </row>
    <row r="2046" spans="1:10" ht="12.6" x14ac:dyDescent="0.25">
      <c r="A2046" s="57"/>
      <c r="B2046" s="59"/>
      <c r="C2046" s="59"/>
      <c r="D2046" s="58"/>
      <c r="E2046" s="58"/>
      <c r="F2046" s="59"/>
      <c r="G2046" s="59"/>
      <c r="H2046" s="58"/>
      <c r="I2046" s="58"/>
      <c r="J2046" s="59"/>
    </row>
    <row r="2047" spans="1:10" ht="12.6" x14ac:dyDescent="0.25">
      <c r="A2047" s="57"/>
      <c r="B2047" s="59"/>
      <c r="C2047" s="59"/>
      <c r="D2047" s="58"/>
      <c r="E2047" s="58"/>
      <c r="F2047" s="59"/>
      <c r="G2047" s="59"/>
      <c r="H2047" s="58"/>
      <c r="I2047" s="58"/>
      <c r="J2047" s="59"/>
    </row>
    <row r="2048" spans="1:10" ht="12.6" x14ac:dyDescent="0.25">
      <c r="A2048" s="57"/>
      <c r="B2048" s="59"/>
      <c r="C2048" s="59"/>
      <c r="D2048" s="58"/>
      <c r="E2048" s="58"/>
      <c r="F2048" s="59"/>
      <c r="G2048" s="59"/>
      <c r="H2048" s="58"/>
      <c r="I2048" s="58"/>
      <c r="J2048" s="59"/>
    </row>
    <row r="2049" spans="1:10" ht="12.6" x14ac:dyDescent="0.25">
      <c r="A2049" s="57"/>
      <c r="B2049" s="59"/>
      <c r="C2049" s="59"/>
      <c r="D2049" s="58"/>
      <c r="E2049" s="58"/>
      <c r="F2049" s="59"/>
      <c r="G2049" s="59"/>
      <c r="H2049" s="58"/>
      <c r="I2049" s="58"/>
      <c r="J2049" s="59"/>
    </row>
    <row r="2050" spans="1:10" ht="12.6" x14ac:dyDescent="0.25">
      <c r="A2050" s="57"/>
      <c r="B2050" s="59"/>
      <c r="C2050" s="59"/>
      <c r="D2050" s="58"/>
      <c r="E2050" s="58"/>
      <c r="F2050" s="59"/>
      <c r="G2050" s="59"/>
      <c r="H2050" s="58"/>
      <c r="I2050" s="58"/>
      <c r="J2050" s="59"/>
    </row>
    <row r="2051" spans="1:10" ht="12.6" x14ac:dyDescent="0.25">
      <c r="A2051" s="57"/>
      <c r="B2051" s="59"/>
      <c r="C2051" s="59"/>
      <c r="D2051" s="58"/>
      <c r="E2051" s="58"/>
      <c r="F2051" s="59"/>
      <c r="G2051" s="59"/>
      <c r="H2051" s="58"/>
      <c r="I2051" s="58"/>
      <c r="J2051" s="59"/>
    </row>
    <row r="2052" spans="1:10" ht="12.6" x14ac:dyDescent="0.25">
      <c r="A2052" s="57"/>
      <c r="B2052" s="59"/>
      <c r="C2052" s="59"/>
      <c r="D2052" s="58"/>
      <c r="E2052" s="58"/>
      <c r="F2052" s="59"/>
      <c r="G2052" s="59"/>
      <c r="H2052" s="58"/>
      <c r="I2052" s="58"/>
      <c r="J2052" s="59"/>
    </row>
    <row r="2053" spans="1:10" ht="12.6" x14ac:dyDescent="0.25">
      <c r="A2053" s="57"/>
      <c r="B2053" s="59"/>
      <c r="C2053" s="59"/>
      <c r="D2053" s="58"/>
      <c r="E2053" s="58"/>
      <c r="F2053" s="59"/>
      <c r="G2053" s="59"/>
      <c r="H2053" s="58"/>
      <c r="I2053" s="58"/>
      <c r="J2053" s="59"/>
    </row>
    <row r="2054" spans="1:10" ht="12.6" x14ac:dyDescent="0.25">
      <c r="A2054" s="57"/>
      <c r="B2054" s="59"/>
      <c r="C2054" s="59"/>
      <c r="D2054" s="58"/>
      <c r="E2054" s="58"/>
      <c r="F2054" s="59"/>
      <c r="G2054" s="59"/>
      <c r="H2054" s="58"/>
      <c r="I2054" s="58"/>
      <c r="J2054" s="59"/>
    </row>
    <row r="2055" spans="1:10" ht="12.6" x14ac:dyDescent="0.25">
      <c r="A2055" s="57"/>
      <c r="B2055" s="59"/>
      <c r="C2055" s="59"/>
      <c r="D2055" s="58"/>
      <c r="E2055" s="58"/>
      <c r="F2055" s="59"/>
      <c r="G2055" s="59"/>
      <c r="H2055" s="58"/>
      <c r="I2055" s="58"/>
      <c r="J2055" s="59"/>
    </row>
    <row r="2056" spans="1:10" ht="12.6" x14ac:dyDescent="0.25">
      <c r="A2056" s="57"/>
      <c r="B2056" s="59"/>
      <c r="C2056" s="59"/>
      <c r="D2056" s="58"/>
      <c r="E2056" s="58"/>
      <c r="F2056" s="59"/>
      <c r="G2056" s="59"/>
      <c r="H2056" s="58"/>
      <c r="I2056" s="58"/>
      <c r="J2056" s="59"/>
    </row>
    <row r="2057" spans="1:10" ht="12.6" x14ac:dyDescent="0.25">
      <c r="A2057" s="57"/>
      <c r="B2057" s="59"/>
      <c r="C2057" s="59"/>
      <c r="D2057" s="58"/>
      <c r="E2057" s="58"/>
      <c r="F2057" s="59"/>
      <c r="G2057" s="59"/>
      <c r="H2057" s="58"/>
      <c r="I2057" s="58"/>
      <c r="J2057" s="59"/>
    </row>
    <row r="2058" spans="1:10" ht="12.6" x14ac:dyDescent="0.25">
      <c r="A2058" s="57"/>
      <c r="B2058" s="59"/>
      <c r="C2058" s="59"/>
      <c r="D2058" s="58"/>
      <c r="E2058" s="58"/>
      <c r="F2058" s="59"/>
      <c r="G2058" s="59"/>
      <c r="H2058" s="58"/>
      <c r="I2058" s="58"/>
      <c r="J2058" s="59"/>
    </row>
    <row r="2059" spans="1:10" ht="12.6" x14ac:dyDescent="0.25">
      <c r="A2059" s="57"/>
      <c r="B2059" s="59"/>
      <c r="C2059" s="59"/>
      <c r="D2059" s="58"/>
      <c r="E2059" s="58"/>
      <c r="F2059" s="59"/>
      <c r="G2059" s="59"/>
      <c r="H2059" s="58"/>
      <c r="I2059" s="58"/>
      <c r="J2059" s="59"/>
    </row>
    <row r="2060" spans="1:10" ht="12.6" x14ac:dyDescent="0.25">
      <c r="A2060" s="57"/>
      <c r="B2060" s="59"/>
      <c r="C2060" s="59"/>
      <c r="D2060" s="58"/>
      <c r="E2060" s="58"/>
      <c r="F2060" s="59"/>
      <c r="G2060" s="59"/>
      <c r="H2060" s="58"/>
      <c r="I2060" s="58"/>
      <c r="J2060" s="59"/>
    </row>
    <row r="2061" spans="1:10" ht="12.6" x14ac:dyDescent="0.25">
      <c r="A2061" s="57"/>
      <c r="B2061" s="59"/>
      <c r="C2061" s="59"/>
      <c r="D2061" s="58"/>
      <c r="E2061" s="58"/>
      <c r="F2061" s="59"/>
      <c r="G2061" s="59"/>
      <c r="H2061" s="58"/>
      <c r="I2061" s="58"/>
      <c r="J2061" s="59"/>
    </row>
    <row r="2062" spans="1:10" ht="12.6" x14ac:dyDescent="0.25">
      <c r="A2062" s="57"/>
      <c r="B2062" s="59"/>
      <c r="C2062" s="59"/>
      <c r="D2062" s="58"/>
      <c r="E2062" s="58"/>
      <c r="F2062" s="59"/>
      <c r="G2062" s="59"/>
      <c r="H2062" s="58"/>
      <c r="I2062" s="58"/>
      <c r="J2062" s="59"/>
    </row>
    <row r="2063" spans="1:10" ht="12.6" x14ac:dyDescent="0.25">
      <c r="A2063" s="57"/>
      <c r="B2063" s="59"/>
      <c r="C2063" s="59"/>
      <c r="D2063" s="58"/>
      <c r="E2063" s="58"/>
      <c r="F2063" s="59"/>
      <c r="G2063" s="59"/>
      <c r="H2063" s="58"/>
      <c r="I2063" s="58"/>
      <c r="J2063" s="59"/>
    </row>
    <row r="2064" spans="1:10" ht="12.6" x14ac:dyDescent="0.25">
      <c r="A2064" s="57"/>
      <c r="B2064" s="59"/>
      <c r="C2064" s="59"/>
      <c r="D2064" s="58"/>
      <c r="E2064" s="58"/>
      <c r="F2064" s="59"/>
      <c r="G2064" s="59"/>
      <c r="H2064" s="58"/>
      <c r="I2064" s="58"/>
      <c r="J2064" s="59"/>
    </row>
    <row r="2065" spans="1:10" ht="12.6" x14ac:dyDescent="0.25">
      <c r="A2065" s="57"/>
      <c r="B2065" s="59"/>
      <c r="C2065" s="59"/>
      <c r="D2065" s="58"/>
      <c r="E2065" s="58"/>
      <c r="F2065" s="59"/>
      <c r="G2065" s="59"/>
      <c r="H2065" s="58"/>
      <c r="I2065" s="58"/>
      <c r="J2065" s="59"/>
    </row>
    <row r="2066" spans="1:10" ht="12.6" x14ac:dyDescent="0.25">
      <c r="A2066" s="57"/>
      <c r="B2066" s="59"/>
      <c r="C2066" s="59"/>
      <c r="D2066" s="58"/>
      <c r="E2066" s="58"/>
      <c r="F2066" s="59"/>
      <c r="G2066" s="59"/>
      <c r="H2066" s="58"/>
      <c r="I2066" s="58"/>
      <c r="J2066" s="59"/>
    </row>
    <row r="2067" spans="1:10" ht="12.6" x14ac:dyDescent="0.25">
      <c r="A2067" s="57"/>
      <c r="B2067" s="59"/>
      <c r="C2067" s="59"/>
      <c r="D2067" s="58"/>
      <c r="E2067" s="58"/>
      <c r="F2067" s="59"/>
      <c r="G2067" s="59"/>
      <c r="H2067" s="58"/>
      <c r="I2067" s="58"/>
      <c r="J2067" s="59"/>
    </row>
    <row r="2068" spans="1:10" ht="12.6" x14ac:dyDescent="0.25">
      <c r="A2068" s="57"/>
      <c r="B2068" s="59"/>
      <c r="C2068" s="59"/>
      <c r="D2068" s="58"/>
      <c r="E2068" s="58"/>
      <c r="F2068" s="59"/>
      <c r="G2068" s="59"/>
      <c r="H2068" s="58"/>
      <c r="I2068" s="58"/>
      <c r="J2068" s="59"/>
    </row>
    <row r="2069" spans="1:10" ht="12.6" x14ac:dyDescent="0.25">
      <c r="A2069" s="57"/>
      <c r="B2069" s="59"/>
      <c r="C2069" s="59"/>
      <c r="D2069" s="58"/>
      <c r="E2069" s="58"/>
      <c r="F2069" s="59"/>
      <c r="G2069" s="59"/>
      <c r="H2069" s="58"/>
      <c r="I2069" s="58"/>
      <c r="J2069" s="59"/>
    </row>
    <row r="2070" spans="1:10" ht="12.6" x14ac:dyDescent="0.25">
      <c r="A2070" s="57"/>
      <c r="B2070" s="59"/>
      <c r="C2070" s="59"/>
      <c r="D2070" s="58"/>
      <c r="E2070" s="58"/>
      <c r="F2070" s="59"/>
      <c r="G2070" s="59"/>
      <c r="H2070" s="58"/>
      <c r="I2070" s="58"/>
      <c r="J2070" s="59"/>
    </row>
    <row r="2071" spans="1:10" ht="12.6" x14ac:dyDescent="0.25">
      <c r="A2071" s="57"/>
      <c r="B2071" s="59"/>
      <c r="C2071" s="59"/>
      <c r="D2071" s="58"/>
      <c r="E2071" s="58"/>
      <c r="F2071" s="59"/>
      <c r="G2071" s="59"/>
      <c r="H2071" s="58"/>
      <c r="I2071" s="58"/>
      <c r="J2071" s="59"/>
    </row>
    <row r="2072" spans="1:10" ht="12.6" x14ac:dyDescent="0.25">
      <c r="A2072" s="57"/>
      <c r="B2072" s="59"/>
      <c r="C2072" s="59"/>
      <c r="D2072" s="58"/>
      <c r="E2072" s="58"/>
      <c r="F2072" s="59"/>
      <c r="G2072" s="59"/>
      <c r="H2072" s="58"/>
      <c r="I2072" s="58"/>
      <c r="J2072" s="59"/>
    </row>
    <row r="2073" spans="1:10" ht="12.6" x14ac:dyDescent="0.25">
      <c r="A2073" s="57"/>
      <c r="B2073" s="59"/>
      <c r="C2073" s="59"/>
      <c r="D2073" s="58"/>
      <c r="E2073" s="58"/>
      <c r="F2073" s="59"/>
      <c r="G2073" s="59"/>
      <c r="H2073" s="58"/>
      <c r="I2073" s="58"/>
      <c r="J2073" s="59"/>
    </row>
    <row r="2074" spans="1:10" ht="12.6" x14ac:dyDescent="0.25">
      <c r="A2074" s="57"/>
      <c r="B2074" s="59"/>
      <c r="C2074" s="59"/>
      <c r="D2074" s="58"/>
      <c r="E2074" s="58"/>
      <c r="F2074" s="59"/>
      <c r="G2074" s="59"/>
      <c r="H2074" s="58"/>
      <c r="I2074" s="58"/>
      <c r="J2074" s="59"/>
    </row>
    <row r="2075" spans="1:10" ht="12.6" x14ac:dyDescent="0.25">
      <c r="A2075" s="57"/>
      <c r="B2075" s="59"/>
      <c r="C2075" s="59"/>
      <c r="D2075" s="58"/>
      <c r="E2075" s="58"/>
      <c r="F2075" s="59"/>
      <c r="G2075" s="59"/>
      <c r="H2075" s="58"/>
      <c r="I2075" s="58"/>
      <c r="J2075" s="59"/>
    </row>
    <row r="2076" spans="1:10" ht="12.6" x14ac:dyDescent="0.25">
      <c r="A2076" s="57"/>
      <c r="B2076" s="59"/>
      <c r="C2076" s="59"/>
      <c r="D2076" s="58"/>
      <c r="E2076" s="58"/>
      <c r="F2076" s="59"/>
      <c r="G2076" s="59"/>
      <c r="H2076" s="58"/>
      <c r="I2076" s="58"/>
      <c r="J2076" s="59"/>
    </row>
    <row r="2077" spans="1:10" ht="12.6" x14ac:dyDescent="0.25">
      <c r="A2077" s="57"/>
      <c r="B2077" s="59"/>
      <c r="C2077" s="59"/>
      <c r="D2077" s="58"/>
      <c r="E2077" s="58"/>
      <c r="F2077" s="59"/>
      <c r="G2077" s="59"/>
      <c r="H2077" s="58"/>
      <c r="I2077" s="58"/>
      <c r="J2077" s="59"/>
    </row>
    <row r="2078" spans="1:10" ht="12.6" x14ac:dyDescent="0.25">
      <c r="A2078" s="57"/>
      <c r="B2078" s="59"/>
      <c r="C2078" s="59"/>
      <c r="D2078" s="58"/>
      <c r="E2078" s="58"/>
      <c r="F2078" s="59"/>
      <c r="G2078" s="59"/>
      <c r="H2078" s="58"/>
      <c r="I2078" s="58"/>
      <c r="J2078" s="59"/>
    </row>
    <row r="2079" spans="1:10" ht="12.6" x14ac:dyDescent="0.25">
      <c r="A2079" s="57"/>
      <c r="B2079" s="59"/>
      <c r="C2079" s="59"/>
      <c r="D2079" s="58"/>
      <c r="E2079" s="58"/>
      <c r="F2079" s="59"/>
      <c r="G2079" s="59"/>
      <c r="H2079" s="58"/>
      <c r="I2079" s="58"/>
      <c r="J2079" s="59"/>
    </row>
    <row r="2080" spans="1:10" ht="12.6" x14ac:dyDescent="0.25">
      <c r="A2080" s="57"/>
      <c r="B2080" s="59"/>
      <c r="C2080" s="59"/>
      <c r="D2080" s="58"/>
      <c r="E2080" s="58"/>
      <c r="F2080" s="59"/>
      <c r="G2080" s="59"/>
      <c r="H2080" s="58"/>
      <c r="I2080" s="58"/>
      <c r="J2080" s="59"/>
    </row>
    <row r="2081" spans="1:10" ht="12.6" x14ac:dyDescent="0.25">
      <c r="A2081" s="57"/>
      <c r="B2081" s="59"/>
      <c r="C2081" s="59"/>
      <c r="D2081" s="58"/>
      <c r="E2081" s="58"/>
      <c r="F2081" s="59"/>
      <c r="G2081" s="59"/>
      <c r="H2081" s="58"/>
      <c r="I2081" s="58"/>
      <c r="J2081" s="59"/>
    </row>
    <row r="2082" spans="1:10" ht="12.6" x14ac:dyDescent="0.25">
      <c r="A2082" s="57"/>
      <c r="B2082" s="59"/>
      <c r="C2082" s="59"/>
      <c r="D2082" s="58"/>
      <c r="E2082" s="58"/>
      <c r="F2082" s="59"/>
      <c r="G2082" s="59"/>
      <c r="H2082" s="58"/>
      <c r="I2082" s="58"/>
      <c r="J2082" s="59"/>
    </row>
    <row r="2083" spans="1:10" ht="12.6" x14ac:dyDescent="0.25">
      <c r="A2083" s="57"/>
      <c r="B2083" s="59"/>
      <c r="C2083" s="59"/>
      <c r="D2083" s="58"/>
      <c r="E2083" s="58"/>
      <c r="F2083" s="59"/>
      <c r="G2083" s="59"/>
      <c r="H2083" s="58"/>
      <c r="I2083" s="58"/>
      <c r="J2083" s="59"/>
    </row>
    <row r="2084" spans="1:10" ht="12.6" x14ac:dyDescent="0.25">
      <c r="A2084" s="57"/>
      <c r="B2084" s="59"/>
      <c r="C2084" s="59"/>
      <c r="D2084" s="58"/>
      <c r="E2084" s="58"/>
      <c r="F2084" s="59"/>
      <c r="G2084" s="59"/>
      <c r="H2084" s="58"/>
      <c r="I2084" s="58"/>
      <c r="J2084" s="59"/>
    </row>
    <row r="2085" spans="1:10" ht="12.6" x14ac:dyDescent="0.25">
      <c r="A2085" s="57"/>
      <c r="B2085" s="59"/>
      <c r="C2085" s="59"/>
      <c r="D2085" s="58"/>
      <c r="E2085" s="58"/>
      <c r="F2085" s="59"/>
      <c r="G2085" s="59"/>
      <c r="H2085" s="58"/>
      <c r="I2085" s="58"/>
      <c r="J2085" s="59"/>
    </row>
    <row r="2086" spans="1:10" ht="12.6" x14ac:dyDescent="0.25">
      <c r="A2086" s="57"/>
      <c r="B2086" s="59"/>
      <c r="C2086" s="59"/>
      <c r="D2086" s="58"/>
      <c r="E2086" s="58"/>
      <c r="F2086" s="59"/>
      <c r="G2086" s="59"/>
      <c r="H2086" s="58"/>
      <c r="I2086" s="58"/>
      <c r="J2086" s="59"/>
    </row>
    <row r="2087" spans="1:10" ht="12.6" x14ac:dyDescent="0.25">
      <c r="A2087" s="57"/>
      <c r="B2087" s="59"/>
      <c r="C2087" s="59"/>
      <c r="D2087" s="58"/>
      <c r="E2087" s="58"/>
      <c r="F2087" s="59"/>
      <c r="G2087" s="59"/>
      <c r="H2087" s="58"/>
      <c r="I2087" s="58"/>
      <c r="J2087" s="59"/>
    </row>
    <row r="2088" spans="1:10" ht="12.6" x14ac:dyDescent="0.25">
      <c r="A2088" s="57"/>
      <c r="B2088" s="59"/>
      <c r="C2088" s="59"/>
      <c r="D2088" s="58"/>
      <c r="E2088" s="58"/>
      <c r="F2088" s="59"/>
      <c r="G2088" s="59"/>
      <c r="H2088" s="58"/>
      <c r="I2088" s="58"/>
      <c r="J2088" s="59"/>
    </row>
    <row r="2089" spans="1:10" ht="12.6" x14ac:dyDescent="0.25">
      <c r="A2089" s="57"/>
      <c r="B2089" s="59"/>
      <c r="C2089" s="59"/>
      <c r="D2089" s="58"/>
      <c r="E2089" s="58"/>
      <c r="F2089" s="59"/>
      <c r="G2089" s="59"/>
      <c r="H2089" s="58"/>
      <c r="I2089" s="58"/>
      <c r="J2089" s="59"/>
    </row>
    <row r="2090" spans="1:10" ht="12.6" x14ac:dyDescent="0.25">
      <c r="A2090" s="57"/>
      <c r="B2090" s="59"/>
      <c r="C2090" s="59"/>
      <c r="D2090" s="58"/>
      <c r="E2090" s="58"/>
      <c r="F2090" s="59"/>
      <c r="G2090" s="59"/>
      <c r="H2090" s="58"/>
      <c r="I2090" s="58"/>
      <c r="J2090" s="59"/>
    </row>
    <row r="2091" spans="1:10" ht="12.6" x14ac:dyDescent="0.25">
      <c r="A2091" s="57"/>
      <c r="B2091" s="59"/>
      <c r="C2091" s="59"/>
      <c r="D2091" s="58"/>
      <c r="E2091" s="58"/>
      <c r="F2091" s="59"/>
      <c r="G2091" s="59"/>
      <c r="H2091" s="58"/>
      <c r="I2091" s="58"/>
      <c r="J2091" s="59"/>
    </row>
    <row r="2092" spans="1:10" ht="12.6" x14ac:dyDescent="0.25">
      <c r="A2092" s="57"/>
      <c r="B2092" s="59"/>
      <c r="C2092" s="59"/>
      <c r="D2092" s="58"/>
      <c r="E2092" s="58"/>
      <c r="F2092" s="59"/>
      <c r="G2092" s="59"/>
      <c r="H2092" s="58"/>
      <c r="I2092" s="58"/>
      <c r="J2092" s="59"/>
    </row>
    <row r="2093" spans="1:10" ht="12.6" x14ac:dyDescent="0.25">
      <c r="A2093" s="57"/>
      <c r="B2093" s="59"/>
      <c r="C2093" s="59"/>
      <c r="D2093" s="58"/>
      <c r="E2093" s="58"/>
      <c r="F2093" s="59"/>
      <c r="G2093" s="59"/>
      <c r="H2093" s="58"/>
      <c r="I2093" s="58"/>
      <c r="J2093" s="59"/>
    </row>
    <row r="2094" spans="1:10" ht="12.6" x14ac:dyDescent="0.25">
      <c r="A2094" s="57"/>
      <c r="B2094" s="59"/>
      <c r="C2094" s="59"/>
      <c r="D2094" s="58"/>
      <c r="E2094" s="58"/>
      <c r="F2094" s="59"/>
      <c r="G2094" s="59"/>
      <c r="H2094" s="58"/>
      <c r="I2094" s="58"/>
      <c r="J2094" s="59"/>
    </row>
    <row r="2095" spans="1:10" ht="12.6" x14ac:dyDescent="0.25">
      <c r="A2095" s="57"/>
      <c r="B2095" s="59"/>
      <c r="C2095" s="59"/>
      <c r="D2095" s="58"/>
      <c r="E2095" s="58"/>
      <c r="F2095" s="59"/>
      <c r="G2095" s="59"/>
      <c r="H2095" s="58"/>
      <c r="I2095" s="58"/>
      <c r="J2095" s="59"/>
    </row>
    <row r="2096" spans="1:10" ht="12.6" x14ac:dyDescent="0.25">
      <c r="A2096" s="57"/>
      <c r="B2096" s="59"/>
      <c r="C2096" s="59"/>
      <c r="D2096" s="58"/>
      <c r="E2096" s="58"/>
      <c r="F2096" s="59"/>
      <c r="G2096" s="59"/>
      <c r="H2096" s="58"/>
      <c r="I2096" s="58"/>
      <c r="J2096" s="59"/>
    </row>
    <row r="2097" spans="1:10" ht="12.6" x14ac:dyDescent="0.25">
      <c r="A2097" s="57"/>
      <c r="B2097" s="59"/>
      <c r="C2097" s="59"/>
      <c r="D2097" s="58"/>
      <c r="E2097" s="58"/>
      <c r="F2097" s="59"/>
      <c r="G2097" s="59"/>
      <c r="H2097" s="58"/>
      <c r="I2097" s="58"/>
      <c r="J2097" s="59"/>
    </row>
    <row r="2098" spans="1:10" ht="12.6" x14ac:dyDescent="0.25">
      <c r="A2098" s="57"/>
      <c r="B2098" s="59"/>
      <c r="C2098" s="59"/>
      <c r="D2098" s="58"/>
      <c r="E2098" s="58"/>
      <c r="F2098" s="59"/>
      <c r="G2098" s="59"/>
      <c r="H2098" s="58"/>
      <c r="I2098" s="58"/>
      <c r="J2098" s="59"/>
    </row>
    <row r="2099" spans="1:10" ht="12.6" x14ac:dyDescent="0.25">
      <c r="A2099" s="57"/>
      <c r="B2099" s="59"/>
      <c r="C2099" s="59"/>
      <c r="D2099" s="58"/>
      <c r="E2099" s="58"/>
      <c r="F2099" s="59"/>
      <c r="G2099" s="59"/>
      <c r="H2099" s="58"/>
      <c r="I2099" s="58"/>
      <c r="J2099" s="59"/>
    </row>
    <row r="2100" spans="1:10" ht="12.6" x14ac:dyDescent="0.25">
      <c r="A2100" s="57"/>
      <c r="B2100" s="59"/>
      <c r="C2100" s="59"/>
      <c r="D2100" s="58"/>
      <c r="E2100" s="58"/>
      <c r="F2100" s="59"/>
      <c r="G2100" s="59"/>
      <c r="H2100" s="58"/>
      <c r="I2100" s="58"/>
      <c r="J2100" s="59"/>
    </row>
    <row r="2101" spans="1:10" ht="12.6" x14ac:dyDescent="0.25">
      <c r="A2101" s="57"/>
      <c r="B2101" s="59"/>
      <c r="C2101" s="59"/>
      <c r="D2101" s="58"/>
      <c r="E2101" s="58"/>
      <c r="F2101" s="59"/>
      <c r="G2101" s="59"/>
      <c r="H2101" s="58"/>
      <c r="I2101" s="58"/>
      <c r="J2101" s="59"/>
    </row>
    <row r="2102" spans="1:10" ht="12.6" x14ac:dyDescent="0.25">
      <c r="A2102" s="57"/>
      <c r="B2102" s="59"/>
      <c r="C2102" s="59"/>
      <c r="D2102" s="58"/>
      <c r="E2102" s="58"/>
      <c r="F2102" s="59"/>
      <c r="G2102" s="59"/>
      <c r="H2102" s="58"/>
      <c r="I2102" s="58"/>
      <c r="J2102" s="59"/>
    </row>
    <row r="2103" spans="1:10" ht="12.6" x14ac:dyDescent="0.25">
      <c r="A2103" s="57"/>
      <c r="B2103" s="59"/>
      <c r="C2103" s="59"/>
      <c r="D2103" s="58"/>
      <c r="E2103" s="58"/>
      <c r="F2103" s="59"/>
      <c r="G2103" s="59"/>
      <c r="H2103" s="58"/>
      <c r="I2103" s="58"/>
      <c r="J2103" s="59"/>
    </row>
    <row r="2104" spans="1:10" ht="12.6" x14ac:dyDescent="0.25">
      <c r="A2104" s="57"/>
      <c r="B2104" s="59"/>
      <c r="C2104" s="59"/>
      <c r="D2104" s="58"/>
      <c r="E2104" s="58"/>
      <c r="F2104" s="59"/>
      <c r="G2104" s="59"/>
      <c r="H2104" s="58"/>
      <c r="I2104" s="58"/>
      <c r="J2104" s="59"/>
    </row>
    <row r="2105" spans="1:10" ht="12.6" x14ac:dyDescent="0.25">
      <c r="A2105" s="57"/>
      <c r="B2105" s="59"/>
      <c r="C2105" s="59"/>
      <c r="D2105" s="58"/>
      <c r="E2105" s="58"/>
      <c r="F2105" s="59"/>
      <c r="G2105" s="59"/>
      <c r="H2105" s="58"/>
      <c r="I2105" s="58"/>
      <c r="J2105" s="59"/>
    </row>
    <row r="2106" spans="1:10" ht="12.6" x14ac:dyDescent="0.25">
      <c r="A2106" s="57"/>
      <c r="B2106" s="59"/>
      <c r="C2106" s="59"/>
      <c r="D2106" s="58"/>
      <c r="E2106" s="58"/>
      <c r="F2106" s="59"/>
      <c r="G2106" s="59"/>
      <c r="H2106" s="58"/>
      <c r="I2106" s="58"/>
      <c r="J2106" s="59"/>
    </row>
    <row r="2107" spans="1:10" ht="12.6" x14ac:dyDescent="0.25">
      <c r="A2107" s="57"/>
      <c r="B2107" s="59"/>
      <c r="C2107" s="59"/>
      <c r="D2107" s="58"/>
      <c r="E2107" s="58"/>
      <c r="F2107" s="59"/>
      <c r="G2107" s="59"/>
      <c r="H2107" s="58"/>
      <c r="I2107" s="58"/>
      <c r="J2107" s="59"/>
    </row>
    <row r="2108" spans="1:10" ht="12.6" x14ac:dyDescent="0.25">
      <c r="A2108" s="57"/>
      <c r="B2108" s="59"/>
      <c r="C2108" s="59"/>
      <c r="D2108" s="58"/>
      <c r="E2108" s="58"/>
      <c r="F2108" s="59"/>
      <c r="G2108" s="59"/>
      <c r="H2108" s="58"/>
      <c r="I2108" s="58"/>
      <c r="J2108" s="59"/>
    </row>
    <row r="2109" spans="1:10" ht="12.6" x14ac:dyDescent="0.25">
      <c r="A2109" s="57"/>
      <c r="B2109" s="59"/>
      <c r="C2109" s="59"/>
      <c r="D2109" s="58"/>
      <c r="E2109" s="58"/>
      <c r="F2109" s="59"/>
      <c r="G2109" s="59"/>
      <c r="H2109" s="58"/>
      <c r="I2109" s="58"/>
      <c r="J2109" s="59"/>
    </row>
    <row r="2110" spans="1:10" ht="12.6" x14ac:dyDescent="0.25">
      <c r="A2110" s="57"/>
      <c r="B2110" s="59"/>
      <c r="C2110" s="59"/>
      <c r="D2110" s="58"/>
      <c r="E2110" s="58"/>
      <c r="F2110" s="59"/>
      <c r="G2110" s="59"/>
      <c r="H2110" s="58"/>
      <c r="I2110" s="58"/>
      <c r="J2110" s="59"/>
    </row>
    <row r="2111" spans="1:10" ht="12.6" x14ac:dyDescent="0.25">
      <c r="A2111" s="57"/>
      <c r="B2111" s="59"/>
      <c r="C2111" s="59"/>
      <c r="D2111" s="58"/>
      <c r="E2111" s="58"/>
      <c r="F2111" s="59"/>
      <c r="G2111" s="59"/>
      <c r="H2111" s="58"/>
      <c r="I2111" s="58"/>
      <c r="J2111" s="59"/>
    </row>
    <row r="2112" spans="1:10" ht="12.6" x14ac:dyDescent="0.25">
      <c r="A2112" s="57"/>
      <c r="B2112" s="59"/>
      <c r="C2112" s="59"/>
      <c r="D2112" s="58"/>
      <c r="E2112" s="58"/>
      <c r="F2112" s="59"/>
      <c r="G2112" s="59"/>
      <c r="H2112" s="58"/>
      <c r="I2112" s="58"/>
      <c r="J2112" s="59"/>
    </row>
    <row r="2113" spans="1:10" ht="12.6" x14ac:dyDescent="0.25">
      <c r="A2113" s="57"/>
      <c r="B2113" s="59"/>
      <c r="C2113" s="59"/>
      <c r="D2113" s="58"/>
      <c r="E2113" s="58"/>
      <c r="F2113" s="59"/>
      <c r="G2113" s="59"/>
      <c r="H2113" s="58"/>
      <c r="I2113" s="58"/>
      <c r="J2113" s="59"/>
    </row>
    <row r="2114" spans="1:10" ht="12.6" x14ac:dyDescent="0.25">
      <c r="A2114" s="57"/>
      <c r="B2114" s="59"/>
      <c r="C2114" s="59"/>
      <c r="D2114" s="58"/>
      <c r="E2114" s="58"/>
      <c r="F2114" s="59"/>
      <c r="G2114" s="59"/>
      <c r="H2114" s="58"/>
      <c r="I2114" s="58"/>
      <c r="J2114" s="59"/>
    </row>
    <row r="2115" spans="1:10" ht="12.6" x14ac:dyDescent="0.25">
      <c r="A2115" s="57"/>
      <c r="B2115" s="59"/>
      <c r="C2115" s="59"/>
      <c r="D2115" s="58"/>
      <c r="E2115" s="58"/>
      <c r="F2115" s="59"/>
      <c r="G2115" s="59"/>
      <c r="H2115" s="58"/>
      <c r="I2115" s="58"/>
      <c r="J2115" s="59"/>
    </row>
    <row r="2116" spans="1:10" ht="12.6" x14ac:dyDescent="0.25">
      <c r="A2116" s="57"/>
      <c r="B2116" s="59"/>
      <c r="C2116" s="59"/>
      <c r="D2116" s="58"/>
      <c r="E2116" s="58"/>
      <c r="F2116" s="59"/>
      <c r="G2116" s="59"/>
      <c r="H2116" s="58"/>
      <c r="I2116" s="58"/>
      <c r="J2116" s="59"/>
    </row>
    <row r="2117" spans="1:10" ht="12.6" x14ac:dyDescent="0.25">
      <c r="A2117" s="57"/>
      <c r="B2117" s="59"/>
      <c r="C2117" s="59"/>
      <c r="D2117" s="58"/>
      <c r="E2117" s="58"/>
      <c r="F2117" s="59"/>
      <c r="G2117" s="59"/>
      <c r="H2117" s="58"/>
      <c r="I2117" s="58"/>
      <c r="J2117" s="59"/>
    </row>
    <row r="2118" spans="1:10" ht="12.6" x14ac:dyDescent="0.25">
      <c r="A2118" s="57"/>
      <c r="B2118" s="59"/>
      <c r="C2118" s="59"/>
      <c r="D2118" s="58"/>
      <c r="E2118" s="58"/>
      <c r="F2118" s="59"/>
      <c r="G2118" s="59"/>
      <c r="H2118" s="58"/>
      <c r="I2118" s="58"/>
      <c r="J2118" s="59"/>
    </row>
    <row r="2119" spans="1:10" ht="12.6" x14ac:dyDescent="0.25">
      <c r="A2119" s="57"/>
      <c r="B2119" s="59"/>
      <c r="C2119" s="59"/>
      <c r="D2119" s="58"/>
      <c r="E2119" s="58"/>
      <c r="F2119" s="59"/>
      <c r="G2119" s="59"/>
      <c r="H2119" s="58"/>
      <c r="I2119" s="58"/>
      <c r="J2119" s="59"/>
    </row>
    <row r="2120" spans="1:10" ht="12.6" x14ac:dyDescent="0.25">
      <c r="A2120" s="57"/>
      <c r="B2120" s="59"/>
      <c r="C2120" s="59"/>
      <c r="D2120" s="58"/>
      <c r="E2120" s="58"/>
      <c r="F2120" s="59"/>
      <c r="G2120" s="59"/>
      <c r="H2120" s="58"/>
      <c r="I2120" s="58"/>
      <c r="J2120" s="59"/>
    </row>
    <row r="2121" spans="1:10" ht="12.6" x14ac:dyDescent="0.25">
      <c r="A2121" s="57"/>
      <c r="B2121" s="59"/>
      <c r="C2121" s="59"/>
      <c r="D2121" s="58"/>
      <c r="E2121" s="58"/>
      <c r="F2121" s="59"/>
      <c r="G2121" s="59"/>
      <c r="H2121" s="58"/>
      <c r="I2121" s="58"/>
      <c r="J2121" s="59"/>
    </row>
    <row r="2122" spans="1:10" ht="12.6" x14ac:dyDescent="0.25">
      <c r="A2122" s="57"/>
      <c r="B2122" s="59"/>
      <c r="C2122" s="59"/>
      <c r="D2122" s="58"/>
      <c r="E2122" s="58"/>
      <c r="F2122" s="59"/>
      <c r="G2122" s="59"/>
      <c r="H2122" s="58"/>
      <c r="I2122" s="58"/>
      <c r="J2122" s="59"/>
    </row>
    <row r="2123" spans="1:10" ht="12.6" x14ac:dyDescent="0.25">
      <c r="A2123" s="57"/>
      <c r="B2123" s="59"/>
      <c r="C2123" s="59"/>
      <c r="D2123" s="58"/>
      <c r="E2123" s="58"/>
      <c r="F2123" s="59"/>
      <c r="G2123" s="59"/>
      <c r="H2123" s="58"/>
      <c r="I2123" s="58"/>
      <c r="J2123" s="59"/>
    </row>
    <row r="2124" spans="1:10" ht="12.6" x14ac:dyDescent="0.25">
      <c r="A2124" s="57"/>
      <c r="B2124" s="59"/>
      <c r="C2124" s="59"/>
      <c r="D2124" s="58"/>
      <c r="E2124" s="58"/>
      <c r="F2124" s="59"/>
      <c r="G2124" s="59"/>
      <c r="H2124" s="58"/>
      <c r="I2124" s="58"/>
      <c r="J2124" s="59"/>
    </row>
    <row r="2125" spans="1:10" ht="12.6" x14ac:dyDescent="0.25">
      <c r="A2125" s="57"/>
      <c r="B2125" s="59"/>
      <c r="C2125" s="59"/>
      <c r="D2125" s="58"/>
      <c r="E2125" s="58"/>
      <c r="F2125" s="59"/>
      <c r="G2125" s="59"/>
      <c r="H2125" s="58"/>
      <c r="I2125" s="58"/>
      <c r="J2125" s="59"/>
    </row>
    <row r="2126" spans="1:10" ht="12.6" x14ac:dyDescent="0.25">
      <c r="A2126" s="57"/>
      <c r="B2126" s="59"/>
      <c r="C2126" s="59"/>
      <c r="D2126" s="58"/>
      <c r="E2126" s="58"/>
      <c r="F2126" s="59"/>
      <c r="G2126" s="59"/>
      <c r="H2126" s="58"/>
      <c r="I2126" s="58"/>
      <c r="J2126" s="59"/>
    </row>
    <row r="2127" spans="1:10" ht="12.6" x14ac:dyDescent="0.25">
      <c r="A2127" s="57"/>
      <c r="B2127" s="59"/>
      <c r="C2127" s="59"/>
      <c r="D2127" s="58"/>
      <c r="E2127" s="58"/>
      <c r="F2127" s="59"/>
      <c r="G2127" s="59"/>
      <c r="H2127" s="58"/>
      <c r="I2127" s="58"/>
      <c r="J2127" s="59"/>
    </row>
    <row r="2128" spans="1:10" ht="12.6" x14ac:dyDescent="0.25">
      <c r="A2128" s="57"/>
      <c r="B2128" s="59"/>
      <c r="C2128" s="59"/>
      <c r="D2128" s="58"/>
      <c r="E2128" s="58"/>
      <c r="F2128" s="59"/>
      <c r="G2128" s="59"/>
      <c r="H2128" s="58"/>
      <c r="I2128" s="58"/>
      <c r="J2128" s="59"/>
    </row>
    <row r="2129" spans="1:10" ht="12.6" x14ac:dyDescent="0.25">
      <c r="A2129" s="57"/>
      <c r="B2129" s="59"/>
      <c r="C2129" s="59"/>
      <c r="D2129" s="58"/>
      <c r="E2129" s="58"/>
      <c r="F2129" s="59"/>
      <c r="G2129" s="59"/>
      <c r="H2129" s="58"/>
      <c r="I2129" s="58"/>
      <c r="J2129" s="59"/>
    </row>
    <row r="2130" spans="1:10" ht="12.6" x14ac:dyDescent="0.25">
      <c r="A2130" s="57"/>
      <c r="B2130" s="59"/>
      <c r="C2130" s="59"/>
      <c r="D2130" s="58"/>
      <c r="E2130" s="58"/>
      <c r="F2130" s="59"/>
      <c r="G2130" s="59"/>
      <c r="H2130" s="58"/>
      <c r="I2130" s="58"/>
      <c r="J2130" s="59"/>
    </row>
    <row r="2131" spans="1:10" ht="12.6" x14ac:dyDescent="0.25">
      <c r="A2131" s="57"/>
      <c r="B2131" s="59"/>
      <c r="C2131" s="59"/>
      <c r="D2131" s="58"/>
      <c r="E2131" s="58"/>
      <c r="F2131" s="59"/>
      <c r="G2131" s="59"/>
      <c r="H2131" s="58"/>
      <c r="I2131" s="58"/>
      <c r="J2131" s="59"/>
    </row>
    <row r="2132" spans="1:10" ht="12.6" x14ac:dyDescent="0.25">
      <c r="A2132" s="57"/>
      <c r="B2132" s="59"/>
      <c r="C2132" s="59"/>
      <c r="D2132" s="58"/>
      <c r="E2132" s="58"/>
      <c r="F2132" s="59"/>
      <c r="G2132" s="59"/>
      <c r="H2132" s="58"/>
      <c r="I2132" s="58"/>
      <c r="J2132" s="59"/>
    </row>
    <row r="2133" spans="1:10" ht="12.6" x14ac:dyDescent="0.25">
      <c r="A2133" s="57"/>
      <c r="B2133" s="59"/>
      <c r="C2133" s="59"/>
      <c r="D2133" s="58"/>
      <c r="E2133" s="58"/>
      <c r="F2133" s="59"/>
      <c r="G2133" s="59"/>
      <c r="H2133" s="58"/>
      <c r="I2133" s="58"/>
      <c r="J2133" s="59"/>
    </row>
    <row r="2134" spans="1:10" ht="12.6" x14ac:dyDescent="0.25">
      <c r="A2134" s="57"/>
      <c r="B2134" s="59"/>
      <c r="C2134" s="59"/>
      <c r="D2134" s="58"/>
      <c r="E2134" s="58"/>
      <c r="F2134" s="59"/>
      <c r="G2134" s="59"/>
      <c r="H2134" s="58"/>
      <c r="I2134" s="58"/>
      <c r="J2134" s="59"/>
    </row>
    <row r="2135" spans="1:10" ht="12.6" x14ac:dyDescent="0.25">
      <c r="A2135" s="57"/>
      <c r="B2135" s="59"/>
      <c r="C2135" s="59"/>
      <c r="D2135" s="58"/>
      <c r="E2135" s="58"/>
      <c r="F2135" s="59"/>
      <c r="G2135" s="59"/>
      <c r="H2135" s="58"/>
      <c r="I2135" s="58"/>
      <c r="J2135" s="59"/>
    </row>
    <row r="2136" spans="1:10" ht="12.6" x14ac:dyDescent="0.25">
      <c r="A2136" s="57"/>
      <c r="B2136" s="59"/>
      <c r="C2136" s="59"/>
      <c r="D2136" s="58"/>
      <c r="E2136" s="58"/>
      <c r="F2136" s="59"/>
      <c r="G2136" s="59"/>
      <c r="H2136" s="58"/>
      <c r="I2136" s="58"/>
      <c r="J2136" s="59"/>
    </row>
    <row r="2137" spans="1:10" ht="12.6" x14ac:dyDescent="0.25">
      <c r="A2137" s="57"/>
      <c r="B2137" s="59"/>
      <c r="C2137" s="59"/>
      <c r="D2137" s="58"/>
      <c r="E2137" s="58"/>
      <c r="F2137" s="59"/>
      <c r="G2137" s="59"/>
      <c r="H2137" s="58"/>
      <c r="I2137" s="58"/>
      <c r="J2137" s="59"/>
    </row>
    <row r="2138" spans="1:10" ht="12.6" x14ac:dyDescent="0.25">
      <c r="A2138" s="57"/>
      <c r="B2138" s="59"/>
      <c r="C2138" s="59"/>
      <c r="D2138" s="58"/>
      <c r="E2138" s="58"/>
      <c r="F2138" s="59"/>
      <c r="G2138" s="59"/>
      <c r="H2138" s="58"/>
      <c r="I2138" s="58"/>
      <c r="J2138" s="59"/>
    </row>
    <row r="2139" spans="1:10" ht="12.6" x14ac:dyDescent="0.25">
      <c r="A2139" s="57"/>
      <c r="B2139" s="59"/>
      <c r="C2139" s="59"/>
      <c r="D2139" s="58"/>
      <c r="E2139" s="58"/>
      <c r="F2139" s="59"/>
      <c r="G2139" s="59"/>
      <c r="H2139" s="58"/>
      <c r="I2139" s="58"/>
      <c r="J2139" s="59"/>
    </row>
    <row r="2140" spans="1:10" ht="12.6" x14ac:dyDescent="0.25">
      <c r="A2140" s="57"/>
      <c r="B2140" s="59"/>
      <c r="C2140" s="59"/>
      <c r="D2140" s="58"/>
      <c r="E2140" s="58"/>
      <c r="F2140" s="59"/>
      <c r="G2140" s="59"/>
      <c r="H2140" s="58"/>
      <c r="I2140" s="58"/>
      <c r="J2140" s="59"/>
    </row>
    <row r="2141" spans="1:10" ht="12.6" x14ac:dyDescent="0.25">
      <c r="A2141" s="57"/>
      <c r="B2141" s="59"/>
      <c r="C2141" s="59"/>
      <c r="D2141" s="58"/>
      <c r="E2141" s="58"/>
      <c r="F2141" s="59"/>
      <c r="G2141" s="59"/>
      <c r="H2141" s="58"/>
      <c r="I2141" s="58"/>
      <c r="J2141" s="59"/>
    </row>
    <row r="2142" spans="1:10" ht="12.6" x14ac:dyDescent="0.25">
      <c r="A2142" s="57"/>
      <c r="B2142" s="59"/>
      <c r="C2142" s="59"/>
      <c r="D2142" s="58"/>
      <c r="E2142" s="58"/>
      <c r="F2142" s="59"/>
      <c r="G2142" s="59"/>
      <c r="H2142" s="58"/>
      <c r="I2142" s="58"/>
      <c r="J2142" s="59"/>
    </row>
    <row r="2143" spans="1:10" ht="12.6" x14ac:dyDescent="0.25">
      <c r="A2143" s="57"/>
      <c r="B2143" s="59"/>
      <c r="C2143" s="59"/>
      <c r="D2143" s="58"/>
      <c r="E2143" s="58"/>
      <c r="F2143" s="59"/>
      <c r="G2143" s="59"/>
      <c r="H2143" s="58"/>
      <c r="I2143" s="58"/>
      <c r="J2143" s="59"/>
    </row>
    <row r="2144" spans="1:10" ht="12.6" x14ac:dyDescent="0.25">
      <c r="A2144" s="57"/>
      <c r="B2144" s="59"/>
      <c r="C2144" s="59"/>
      <c r="D2144" s="58"/>
      <c r="E2144" s="58"/>
      <c r="F2144" s="59"/>
      <c r="G2144" s="59"/>
      <c r="H2144" s="58"/>
      <c r="I2144" s="58"/>
      <c r="J2144" s="59"/>
    </row>
    <row r="2145" spans="1:10" ht="12.6" x14ac:dyDescent="0.25">
      <c r="A2145" s="57"/>
      <c r="B2145" s="59"/>
      <c r="C2145" s="59"/>
      <c r="D2145" s="58"/>
      <c r="E2145" s="58"/>
      <c r="F2145" s="59"/>
      <c r="G2145" s="59"/>
      <c r="H2145" s="58"/>
      <c r="I2145" s="58"/>
      <c r="J2145" s="59"/>
    </row>
    <row r="2146" spans="1:10" ht="12.6" x14ac:dyDescent="0.25">
      <c r="A2146" s="57"/>
      <c r="B2146" s="59"/>
      <c r="C2146" s="59"/>
      <c r="D2146" s="58"/>
      <c r="E2146" s="58"/>
      <c r="F2146" s="59"/>
      <c r="G2146" s="59"/>
      <c r="H2146" s="58"/>
      <c r="I2146" s="58"/>
      <c r="J2146" s="59"/>
    </row>
    <row r="2147" spans="1:10" ht="12.6" x14ac:dyDescent="0.25">
      <c r="A2147" s="57"/>
      <c r="B2147" s="59"/>
      <c r="C2147" s="59"/>
      <c r="D2147" s="58"/>
      <c r="E2147" s="58"/>
      <c r="F2147" s="59"/>
      <c r="G2147" s="59"/>
      <c r="H2147" s="58"/>
      <c r="I2147" s="58"/>
      <c r="J2147" s="59"/>
    </row>
    <row r="2148" spans="1:10" ht="12.6" x14ac:dyDescent="0.25">
      <c r="A2148" s="57"/>
      <c r="B2148" s="59"/>
      <c r="C2148" s="59"/>
      <c r="D2148" s="58"/>
      <c r="E2148" s="58"/>
      <c r="F2148" s="59"/>
      <c r="G2148" s="59"/>
      <c r="H2148" s="58"/>
      <c r="I2148" s="58"/>
      <c r="J2148" s="59"/>
    </row>
    <row r="2149" spans="1:10" ht="12.6" x14ac:dyDescent="0.25">
      <c r="A2149" s="57"/>
      <c r="B2149" s="59"/>
      <c r="C2149" s="59"/>
      <c r="D2149" s="58"/>
      <c r="E2149" s="58"/>
      <c r="F2149" s="59"/>
      <c r="G2149" s="59"/>
      <c r="H2149" s="58"/>
      <c r="I2149" s="58"/>
      <c r="J2149" s="59"/>
    </row>
    <row r="2150" spans="1:10" ht="12.6" x14ac:dyDescent="0.25">
      <c r="A2150" s="57"/>
      <c r="B2150" s="59"/>
      <c r="C2150" s="59"/>
      <c r="D2150" s="58"/>
      <c r="E2150" s="58"/>
      <c r="F2150" s="59"/>
      <c r="G2150" s="59"/>
      <c r="H2150" s="58"/>
      <c r="I2150" s="58"/>
      <c r="J2150" s="59"/>
    </row>
    <row r="2151" spans="1:10" ht="12.6" x14ac:dyDescent="0.25">
      <c r="A2151" s="57"/>
      <c r="B2151" s="59"/>
      <c r="C2151" s="59"/>
      <c r="D2151" s="58"/>
      <c r="E2151" s="58"/>
      <c r="F2151" s="59"/>
      <c r="G2151" s="59"/>
      <c r="H2151" s="58"/>
      <c r="I2151" s="58"/>
      <c r="J2151" s="59"/>
    </row>
    <row r="2152" spans="1:10" ht="12.6" x14ac:dyDescent="0.25">
      <c r="A2152" s="57"/>
      <c r="B2152" s="59"/>
      <c r="C2152" s="59"/>
      <c r="D2152" s="58"/>
      <c r="E2152" s="58"/>
      <c r="F2152" s="59"/>
      <c r="G2152" s="59"/>
      <c r="H2152" s="58"/>
      <c r="I2152" s="58"/>
      <c r="J2152" s="59"/>
    </row>
    <row r="2153" spans="1:10" ht="12.6" x14ac:dyDescent="0.25">
      <c r="A2153" s="57"/>
      <c r="B2153" s="59"/>
      <c r="C2153" s="59"/>
      <c r="D2153" s="58"/>
      <c r="E2153" s="58"/>
      <c r="F2153" s="59"/>
      <c r="G2153" s="59"/>
      <c r="H2153" s="58"/>
      <c r="I2153" s="58"/>
      <c r="J2153" s="59"/>
    </row>
    <row r="2154" spans="1:10" ht="12.6" x14ac:dyDescent="0.25">
      <c r="A2154" s="57"/>
      <c r="B2154" s="59"/>
      <c r="C2154" s="59"/>
      <c r="D2154" s="58"/>
      <c r="E2154" s="58"/>
      <c r="F2154" s="59"/>
      <c r="G2154" s="59"/>
      <c r="H2154" s="58"/>
      <c r="I2154" s="58"/>
      <c r="J2154" s="59"/>
    </row>
    <row r="2155" spans="1:10" ht="12.6" x14ac:dyDescent="0.25">
      <c r="A2155" s="57"/>
      <c r="B2155" s="59"/>
      <c r="C2155" s="59"/>
      <c r="D2155" s="58"/>
      <c r="E2155" s="58"/>
      <c r="F2155" s="59"/>
      <c r="G2155" s="59"/>
      <c r="H2155" s="58"/>
      <c r="I2155" s="58"/>
      <c r="J2155" s="59"/>
    </row>
    <row r="2156" spans="1:10" ht="12.6" x14ac:dyDescent="0.25">
      <c r="A2156" s="57"/>
      <c r="B2156" s="59"/>
      <c r="C2156" s="59"/>
      <c r="D2156" s="58"/>
      <c r="E2156" s="58"/>
      <c r="F2156" s="59"/>
      <c r="G2156" s="59"/>
      <c r="H2156" s="58"/>
      <c r="I2156" s="58"/>
      <c r="J2156" s="59"/>
    </row>
    <row r="2157" spans="1:10" ht="12.6" x14ac:dyDescent="0.25">
      <c r="A2157" s="57"/>
      <c r="B2157" s="59"/>
      <c r="C2157" s="59"/>
      <c r="D2157" s="58"/>
      <c r="E2157" s="58"/>
      <c r="F2157" s="59"/>
      <c r="G2157" s="59"/>
      <c r="H2157" s="58"/>
      <c r="I2157" s="58"/>
      <c r="J2157" s="59"/>
    </row>
    <row r="2158" spans="1:10" ht="12.6" x14ac:dyDescent="0.25">
      <c r="A2158" s="57"/>
      <c r="B2158" s="59"/>
      <c r="C2158" s="59"/>
      <c r="D2158" s="58"/>
      <c r="E2158" s="58"/>
      <c r="F2158" s="59"/>
      <c r="G2158" s="59"/>
      <c r="H2158" s="58"/>
      <c r="I2158" s="58"/>
      <c r="J2158" s="59"/>
    </row>
    <row r="2159" spans="1:10" ht="12.6" x14ac:dyDescent="0.25">
      <c r="A2159" s="57"/>
      <c r="B2159" s="59"/>
      <c r="C2159" s="59"/>
      <c r="D2159" s="58"/>
      <c r="E2159" s="58"/>
      <c r="F2159" s="59"/>
      <c r="G2159" s="59"/>
      <c r="H2159" s="58"/>
      <c r="I2159" s="58"/>
      <c r="J2159" s="59"/>
    </row>
    <row r="2160" spans="1:10" ht="12.6" x14ac:dyDescent="0.25">
      <c r="A2160" s="57"/>
      <c r="B2160" s="59"/>
      <c r="C2160" s="59"/>
      <c r="D2160" s="58"/>
      <c r="E2160" s="58"/>
      <c r="F2160" s="59"/>
      <c r="G2160" s="59"/>
      <c r="H2160" s="58"/>
      <c r="I2160" s="58"/>
      <c r="J2160" s="59"/>
    </row>
    <row r="2161" spans="1:10" ht="12.6" x14ac:dyDescent="0.25">
      <c r="A2161" s="57"/>
      <c r="B2161" s="59"/>
      <c r="C2161" s="59"/>
      <c r="D2161" s="58"/>
      <c r="E2161" s="58"/>
      <c r="F2161" s="59"/>
      <c r="G2161" s="59"/>
      <c r="H2161" s="58"/>
      <c r="I2161" s="58"/>
      <c r="J2161" s="59"/>
    </row>
    <row r="2162" spans="1:10" ht="12.6" x14ac:dyDescent="0.25">
      <c r="A2162" s="57"/>
      <c r="B2162" s="59"/>
      <c r="C2162" s="59"/>
      <c r="D2162" s="58"/>
      <c r="E2162" s="58"/>
      <c r="F2162" s="59"/>
      <c r="G2162" s="59"/>
      <c r="H2162" s="58"/>
      <c r="I2162" s="58"/>
      <c r="J2162" s="59"/>
    </row>
    <row r="2163" spans="1:10" ht="12.6" x14ac:dyDescent="0.25">
      <c r="A2163" s="57"/>
      <c r="B2163" s="59"/>
      <c r="C2163" s="59"/>
      <c r="D2163" s="58"/>
      <c r="E2163" s="58"/>
      <c r="F2163" s="59"/>
      <c r="G2163" s="59"/>
      <c r="H2163" s="58"/>
      <c r="I2163" s="58"/>
      <c r="J2163" s="59"/>
    </row>
    <row r="2164" spans="1:10" ht="12.6" x14ac:dyDescent="0.25">
      <c r="A2164" s="57"/>
      <c r="B2164" s="59"/>
      <c r="C2164" s="59"/>
      <c r="D2164" s="58"/>
      <c r="E2164" s="58"/>
      <c r="F2164" s="59"/>
      <c r="G2164" s="59"/>
      <c r="H2164" s="58"/>
      <c r="I2164" s="58"/>
      <c r="J2164" s="59"/>
    </row>
    <row r="2165" spans="1:10" ht="12.6" x14ac:dyDescent="0.25">
      <c r="A2165" s="57"/>
      <c r="B2165" s="59"/>
      <c r="C2165" s="59"/>
      <c r="D2165" s="58"/>
      <c r="E2165" s="58"/>
      <c r="F2165" s="59"/>
      <c r="G2165" s="59"/>
      <c r="H2165" s="58"/>
      <c r="I2165" s="58"/>
      <c r="J2165" s="59"/>
    </row>
    <row r="2166" spans="1:10" ht="12.6" x14ac:dyDescent="0.25">
      <c r="A2166" s="57"/>
      <c r="B2166" s="59"/>
      <c r="C2166" s="59"/>
      <c r="D2166" s="58"/>
      <c r="E2166" s="58"/>
      <c r="F2166" s="59"/>
      <c r="G2166" s="59"/>
      <c r="H2166" s="58"/>
      <c r="I2166" s="58"/>
      <c r="J2166" s="59"/>
    </row>
    <row r="2167" spans="1:10" ht="12.6" x14ac:dyDescent="0.25">
      <c r="A2167" s="57"/>
      <c r="B2167" s="59"/>
      <c r="C2167" s="59"/>
      <c r="D2167" s="58"/>
      <c r="E2167" s="58"/>
      <c r="F2167" s="59"/>
      <c r="G2167" s="59"/>
      <c r="H2167" s="58"/>
      <c r="I2167" s="58"/>
      <c r="J2167" s="59"/>
    </row>
    <row r="2168" spans="1:10" ht="12.6" x14ac:dyDescent="0.25">
      <c r="A2168" s="57"/>
      <c r="B2168" s="59"/>
      <c r="C2168" s="59"/>
      <c r="D2168" s="58"/>
      <c r="E2168" s="58"/>
      <c r="F2168" s="59"/>
      <c r="G2168" s="59"/>
      <c r="H2168" s="58"/>
      <c r="I2168" s="58"/>
      <c r="J2168" s="59"/>
    </row>
    <row r="2169" spans="1:10" ht="12.6" x14ac:dyDescent="0.25">
      <c r="A2169" s="57"/>
      <c r="B2169" s="59"/>
      <c r="C2169" s="59"/>
      <c r="D2169" s="58"/>
      <c r="E2169" s="58"/>
      <c r="F2169" s="59"/>
      <c r="G2169" s="59"/>
      <c r="H2169" s="58"/>
      <c r="I2169" s="58"/>
      <c r="J2169" s="59"/>
    </row>
    <row r="2170" spans="1:10" ht="12.6" x14ac:dyDescent="0.25">
      <c r="A2170" s="57"/>
      <c r="B2170" s="59"/>
      <c r="C2170" s="59"/>
      <c r="D2170" s="58"/>
      <c r="E2170" s="58"/>
      <c r="F2170" s="59"/>
      <c r="G2170" s="59"/>
      <c r="H2170" s="58"/>
      <c r="I2170" s="58"/>
      <c r="J2170" s="59"/>
    </row>
    <row r="2171" spans="1:10" ht="12.6" x14ac:dyDescent="0.25">
      <c r="A2171" s="57"/>
      <c r="B2171" s="59"/>
      <c r="C2171" s="59"/>
      <c r="D2171" s="58"/>
      <c r="E2171" s="58"/>
      <c r="F2171" s="59"/>
      <c r="G2171" s="59"/>
      <c r="H2171" s="58"/>
      <c r="I2171" s="58"/>
      <c r="J2171" s="59"/>
    </row>
    <row r="2172" spans="1:10" ht="12.6" x14ac:dyDescent="0.25">
      <c r="A2172" s="57"/>
      <c r="B2172" s="59"/>
      <c r="C2172" s="59"/>
      <c r="D2172" s="58"/>
      <c r="E2172" s="58"/>
      <c r="F2172" s="59"/>
      <c r="G2172" s="59"/>
      <c r="H2172" s="58"/>
      <c r="I2172" s="58"/>
      <c r="J2172" s="59"/>
    </row>
    <row r="2173" spans="1:10" ht="12.6" x14ac:dyDescent="0.25">
      <c r="A2173" s="57"/>
      <c r="B2173" s="59"/>
      <c r="C2173" s="59"/>
      <c r="D2173" s="58"/>
      <c r="E2173" s="58"/>
      <c r="F2173" s="59"/>
      <c r="G2173" s="59"/>
      <c r="H2173" s="58"/>
      <c r="I2173" s="58"/>
      <c r="J2173" s="59"/>
    </row>
    <row r="2174" spans="1:10" ht="12.6" x14ac:dyDescent="0.25">
      <c r="A2174" s="57"/>
      <c r="B2174" s="59"/>
      <c r="C2174" s="59"/>
      <c r="D2174" s="58"/>
      <c r="E2174" s="58"/>
      <c r="F2174" s="59"/>
      <c r="G2174" s="59"/>
      <c r="H2174" s="58"/>
      <c r="I2174" s="58"/>
      <c r="J2174" s="59"/>
    </row>
    <row r="2175" spans="1:10" ht="12.6" x14ac:dyDescent="0.25">
      <c r="A2175" s="57"/>
      <c r="B2175" s="59"/>
      <c r="C2175" s="59"/>
      <c r="D2175" s="58"/>
      <c r="E2175" s="58"/>
      <c r="F2175" s="59"/>
      <c r="G2175" s="59"/>
      <c r="H2175" s="58"/>
      <c r="I2175" s="58"/>
      <c r="J2175" s="59"/>
    </row>
    <row r="2176" spans="1:10" ht="12.6" x14ac:dyDescent="0.25">
      <c r="A2176" s="57"/>
      <c r="B2176" s="59"/>
      <c r="C2176" s="59"/>
      <c r="D2176" s="58"/>
      <c r="E2176" s="58"/>
      <c r="F2176" s="59"/>
      <c r="G2176" s="59"/>
      <c r="H2176" s="58"/>
      <c r="I2176" s="58"/>
      <c r="J2176" s="59"/>
    </row>
    <row r="2177" spans="1:10" ht="12.6" x14ac:dyDescent="0.25">
      <c r="A2177" s="57"/>
      <c r="B2177" s="59"/>
      <c r="C2177" s="59"/>
      <c r="D2177" s="58"/>
      <c r="E2177" s="58"/>
      <c r="F2177" s="59"/>
      <c r="G2177" s="59"/>
      <c r="H2177" s="58"/>
      <c r="I2177" s="58"/>
      <c r="J2177" s="59"/>
    </row>
    <row r="2178" spans="1:10" ht="12.6" x14ac:dyDescent="0.25">
      <c r="A2178" s="57"/>
      <c r="B2178" s="59"/>
      <c r="C2178" s="59"/>
      <c r="D2178" s="58"/>
      <c r="E2178" s="58"/>
      <c r="F2178" s="59"/>
      <c r="G2178" s="59"/>
      <c r="H2178" s="58"/>
      <c r="I2178" s="58"/>
      <c r="J2178" s="59"/>
    </row>
    <row r="2179" spans="1:10" ht="12.6" x14ac:dyDescent="0.25">
      <c r="A2179" s="57"/>
      <c r="B2179" s="59"/>
      <c r="C2179" s="59"/>
      <c r="D2179" s="58"/>
      <c r="E2179" s="58"/>
      <c r="F2179" s="59"/>
      <c r="G2179" s="59"/>
      <c r="H2179" s="58"/>
      <c r="I2179" s="58"/>
      <c r="J2179" s="59"/>
    </row>
    <row r="2180" spans="1:10" ht="12.6" x14ac:dyDescent="0.25">
      <c r="A2180" s="57"/>
      <c r="B2180" s="59"/>
      <c r="C2180" s="59"/>
      <c r="D2180" s="58"/>
      <c r="E2180" s="58"/>
      <c r="F2180" s="59"/>
      <c r="G2180" s="59"/>
      <c r="H2180" s="58"/>
      <c r="I2180" s="58"/>
      <c r="J2180" s="59"/>
    </row>
    <row r="2181" spans="1:10" ht="12.6" x14ac:dyDescent="0.25">
      <c r="A2181" s="57"/>
      <c r="B2181" s="59"/>
      <c r="C2181" s="59"/>
      <c r="D2181" s="58"/>
      <c r="E2181" s="58"/>
      <c r="F2181" s="59"/>
      <c r="G2181" s="59"/>
      <c r="H2181" s="58"/>
      <c r="I2181" s="58"/>
      <c r="J2181" s="59"/>
    </row>
    <row r="2182" spans="1:10" ht="12.6" x14ac:dyDescent="0.25">
      <c r="A2182" s="57"/>
      <c r="B2182" s="59"/>
      <c r="C2182" s="59"/>
      <c r="D2182" s="58"/>
      <c r="E2182" s="58"/>
      <c r="F2182" s="59"/>
      <c r="G2182" s="59"/>
      <c r="H2182" s="58"/>
      <c r="I2182" s="58"/>
      <c r="J2182" s="59"/>
    </row>
    <row r="2183" spans="1:10" ht="12.6" x14ac:dyDescent="0.25">
      <c r="A2183" s="57"/>
      <c r="B2183" s="59"/>
      <c r="C2183" s="59"/>
      <c r="D2183" s="58"/>
      <c r="E2183" s="58"/>
      <c r="F2183" s="59"/>
      <c r="G2183" s="59"/>
      <c r="H2183" s="58"/>
      <c r="I2183" s="58"/>
      <c r="J2183" s="59"/>
    </row>
    <row r="2184" spans="1:10" ht="12.6" x14ac:dyDescent="0.25">
      <c r="A2184" s="57"/>
      <c r="B2184" s="59"/>
      <c r="C2184" s="59"/>
      <c r="D2184" s="58"/>
      <c r="E2184" s="58"/>
      <c r="F2184" s="59"/>
      <c r="G2184" s="59"/>
      <c r="H2184" s="58"/>
      <c r="I2184" s="58"/>
      <c r="J2184" s="59"/>
    </row>
    <row r="2185" spans="1:10" ht="12.6" x14ac:dyDescent="0.25">
      <c r="A2185" s="57"/>
      <c r="B2185" s="59"/>
      <c r="C2185" s="59"/>
      <c r="D2185" s="58"/>
      <c r="E2185" s="58"/>
      <c r="F2185" s="59"/>
      <c r="G2185" s="59"/>
      <c r="H2185" s="58"/>
      <c r="I2185" s="58"/>
      <c r="J2185" s="59"/>
    </row>
    <row r="2186" spans="1:10" ht="12.6" x14ac:dyDescent="0.25">
      <c r="A2186" s="57"/>
      <c r="B2186" s="59"/>
      <c r="C2186" s="59"/>
      <c r="D2186" s="58"/>
      <c r="E2186" s="58"/>
      <c r="F2186" s="59"/>
      <c r="G2186" s="59"/>
      <c r="H2186" s="58"/>
      <c r="I2186" s="58"/>
      <c r="J2186" s="59"/>
    </row>
    <row r="2187" spans="1:10" ht="12.6" x14ac:dyDescent="0.25">
      <c r="A2187" s="57"/>
      <c r="B2187" s="59"/>
      <c r="C2187" s="59"/>
      <c r="D2187" s="58"/>
      <c r="E2187" s="58"/>
      <c r="F2187" s="59"/>
      <c r="G2187" s="59"/>
      <c r="H2187" s="58"/>
      <c r="I2187" s="58"/>
      <c r="J2187" s="59"/>
    </row>
    <row r="2188" spans="1:10" ht="12.6" x14ac:dyDescent="0.25">
      <c r="A2188" s="57"/>
      <c r="B2188" s="59"/>
      <c r="C2188" s="59"/>
      <c r="D2188" s="58"/>
      <c r="E2188" s="58"/>
      <c r="F2188" s="59"/>
      <c r="G2188" s="59"/>
      <c r="H2188" s="58"/>
      <c r="I2188" s="58"/>
      <c r="J2188" s="59"/>
    </row>
    <row r="2189" spans="1:10" ht="12.6" x14ac:dyDescent="0.25">
      <c r="A2189" s="57"/>
      <c r="B2189" s="59"/>
      <c r="C2189" s="59"/>
      <c r="D2189" s="58"/>
      <c r="E2189" s="58"/>
      <c r="F2189" s="59"/>
      <c r="G2189" s="59"/>
      <c r="H2189" s="58"/>
      <c r="I2189" s="58"/>
      <c r="J2189" s="59"/>
    </row>
    <row r="2190" spans="1:10" ht="12.6" x14ac:dyDescent="0.25">
      <c r="A2190" s="57"/>
      <c r="B2190" s="59"/>
      <c r="C2190" s="59"/>
      <c r="D2190" s="58"/>
      <c r="E2190" s="58"/>
      <c r="F2190" s="59"/>
      <c r="G2190" s="59"/>
      <c r="H2190" s="58"/>
      <c r="I2190" s="58"/>
      <c r="J2190" s="59"/>
    </row>
    <row r="2191" spans="1:10" ht="12.6" x14ac:dyDescent="0.25">
      <c r="A2191" s="57"/>
      <c r="B2191" s="59"/>
      <c r="C2191" s="59"/>
      <c r="D2191" s="58"/>
      <c r="E2191" s="58"/>
      <c r="F2191" s="59"/>
      <c r="G2191" s="59"/>
      <c r="H2191" s="58"/>
      <c r="I2191" s="58"/>
      <c r="J2191" s="59"/>
    </row>
    <row r="2192" spans="1:10" ht="12.6" x14ac:dyDescent="0.25">
      <c r="A2192" s="57"/>
      <c r="B2192" s="59"/>
      <c r="C2192" s="59"/>
      <c r="D2192" s="58"/>
      <c r="E2192" s="58"/>
      <c r="F2192" s="59"/>
      <c r="G2192" s="59"/>
      <c r="H2192" s="58"/>
      <c r="I2192" s="58"/>
      <c r="J2192" s="59"/>
    </row>
    <row r="2193" spans="1:10" ht="12.6" x14ac:dyDescent="0.25">
      <c r="A2193" s="57"/>
      <c r="B2193" s="59"/>
      <c r="C2193" s="59"/>
      <c r="D2193" s="58"/>
      <c r="E2193" s="58"/>
      <c r="F2193" s="59"/>
      <c r="G2193" s="59"/>
      <c r="H2193" s="58"/>
      <c r="I2193" s="58"/>
      <c r="J2193" s="59"/>
    </row>
    <row r="2194" spans="1:10" ht="12.6" x14ac:dyDescent="0.25">
      <c r="A2194" s="57"/>
      <c r="B2194" s="59"/>
      <c r="C2194" s="59"/>
      <c r="D2194" s="58"/>
      <c r="E2194" s="58"/>
      <c r="F2194" s="59"/>
      <c r="G2194" s="59"/>
      <c r="H2194" s="58"/>
      <c r="I2194" s="58"/>
      <c r="J2194" s="59"/>
    </row>
    <row r="2195" spans="1:10" ht="12.6" x14ac:dyDescent="0.25">
      <c r="A2195" s="57"/>
      <c r="B2195" s="59"/>
      <c r="C2195" s="59"/>
      <c r="D2195" s="58"/>
      <c r="E2195" s="58"/>
      <c r="F2195" s="59"/>
      <c r="G2195" s="59"/>
      <c r="H2195" s="58"/>
      <c r="I2195" s="58"/>
      <c r="J2195" s="59"/>
    </row>
    <row r="2196" spans="1:10" ht="12.6" x14ac:dyDescent="0.25">
      <c r="A2196" s="57"/>
      <c r="B2196" s="59"/>
      <c r="C2196" s="59"/>
      <c r="D2196" s="58"/>
      <c r="E2196" s="58"/>
      <c r="F2196" s="59"/>
      <c r="G2196" s="59"/>
      <c r="H2196" s="58"/>
      <c r="I2196" s="58"/>
      <c r="J2196" s="59"/>
    </row>
    <row r="2197" spans="1:10" ht="12.6" x14ac:dyDescent="0.25">
      <c r="A2197" s="57"/>
      <c r="B2197" s="59"/>
      <c r="C2197" s="59"/>
      <c r="D2197" s="58"/>
      <c r="E2197" s="58"/>
      <c r="F2197" s="59"/>
      <c r="G2197" s="59"/>
      <c r="H2197" s="58"/>
      <c r="I2197" s="58"/>
      <c r="J2197" s="59"/>
    </row>
    <row r="2198" spans="1:10" ht="12.6" x14ac:dyDescent="0.25">
      <c r="A2198" s="57"/>
      <c r="B2198" s="59"/>
      <c r="C2198" s="59"/>
      <c r="D2198" s="58"/>
      <c r="E2198" s="58"/>
      <c r="F2198" s="59"/>
      <c r="G2198" s="59"/>
      <c r="H2198" s="58"/>
      <c r="I2198" s="58"/>
      <c r="J2198" s="59"/>
    </row>
    <row r="2199" spans="1:10" ht="12.6" x14ac:dyDescent="0.25">
      <c r="A2199" s="57"/>
      <c r="B2199" s="59"/>
      <c r="C2199" s="59"/>
      <c r="D2199" s="58"/>
      <c r="E2199" s="58"/>
      <c r="F2199" s="59"/>
      <c r="G2199" s="59"/>
      <c r="H2199" s="58"/>
      <c r="I2199" s="58"/>
      <c r="J2199" s="59"/>
    </row>
    <row r="2200" spans="1:10" ht="12.6" x14ac:dyDescent="0.25">
      <c r="A2200" s="57"/>
      <c r="B2200" s="59"/>
      <c r="C2200" s="59"/>
      <c r="D2200" s="58"/>
      <c r="E2200" s="58"/>
      <c r="F2200" s="59"/>
      <c r="G2200" s="59"/>
      <c r="H2200" s="58"/>
      <c r="I2200" s="58"/>
      <c r="J2200" s="59"/>
    </row>
    <row r="2201" spans="1:10" ht="12.6" x14ac:dyDescent="0.25">
      <c r="A2201" s="57"/>
      <c r="B2201" s="59"/>
      <c r="C2201" s="59"/>
      <c r="D2201" s="58"/>
      <c r="E2201" s="58"/>
      <c r="F2201" s="59"/>
      <c r="G2201" s="59"/>
      <c r="H2201" s="58"/>
      <c r="I2201" s="58"/>
      <c r="J2201" s="59"/>
    </row>
    <row r="2202" spans="1:10" ht="12.6" x14ac:dyDescent="0.25">
      <c r="A2202" s="57"/>
      <c r="B2202" s="59"/>
      <c r="C2202" s="59"/>
      <c r="D2202" s="58"/>
      <c r="E2202" s="58"/>
      <c r="F2202" s="59"/>
      <c r="G2202" s="59"/>
      <c r="H2202" s="58"/>
      <c r="I2202" s="58"/>
      <c r="J2202" s="59"/>
    </row>
    <row r="2203" spans="1:10" ht="12.6" x14ac:dyDescent="0.25">
      <c r="A2203" s="57"/>
      <c r="B2203" s="59"/>
      <c r="C2203" s="59"/>
      <c r="D2203" s="58"/>
      <c r="E2203" s="58"/>
      <c r="F2203" s="59"/>
      <c r="G2203" s="59"/>
      <c r="H2203" s="58"/>
      <c r="I2203" s="58"/>
      <c r="J2203" s="59"/>
    </row>
    <row r="2204" spans="1:10" ht="12.6" x14ac:dyDescent="0.25">
      <c r="A2204" s="57"/>
      <c r="B2204" s="59"/>
      <c r="C2204" s="59"/>
      <c r="D2204" s="58"/>
      <c r="E2204" s="58"/>
      <c r="F2204" s="59"/>
      <c r="G2204" s="59"/>
      <c r="H2204" s="58"/>
      <c r="I2204" s="58"/>
      <c r="J2204" s="59"/>
    </row>
    <row r="2205" spans="1:10" ht="12.6" x14ac:dyDescent="0.25">
      <c r="A2205" s="57"/>
      <c r="B2205" s="59"/>
      <c r="C2205" s="59"/>
      <c r="D2205" s="58"/>
      <c r="E2205" s="58"/>
      <c r="F2205" s="59"/>
      <c r="G2205" s="59"/>
      <c r="H2205" s="58"/>
      <c r="I2205" s="58"/>
      <c r="J2205" s="59"/>
    </row>
    <row r="2206" spans="1:10" ht="12.6" x14ac:dyDescent="0.25">
      <c r="A2206" s="57"/>
      <c r="B2206" s="59"/>
      <c r="C2206" s="59"/>
      <c r="D2206" s="58"/>
      <c r="E2206" s="58"/>
      <c r="F2206" s="59"/>
      <c r="G2206" s="59"/>
      <c r="H2206" s="58"/>
      <c r="I2206" s="58"/>
      <c r="J2206" s="59"/>
    </row>
    <row r="2207" spans="1:10" ht="12.6" x14ac:dyDescent="0.25">
      <c r="A2207" s="57"/>
      <c r="B2207" s="59"/>
      <c r="C2207" s="59"/>
      <c r="D2207" s="58"/>
      <c r="E2207" s="58"/>
      <c r="F2207" s="59"/>
      <c r="G2207" s="59"/>
      <c r="H2207" s="58"/>
      <c r="I2207" s="58"/>
      <c r="J2207" s="59"/>
    </row>
    <row r="2208" spans="1:10" ht="12.6" x14ac:dyDescent="0.25">
      <c r="A2208" s="57"/>
      <c r="B2208" s="59"/>
      <c r="C2208" s="59"/>
      <c r="D2208" s="58"/>
      <c r="E2208" s="58"/>
      <c r="F2208" s="59"/>
      <c r="G2208" s="59"/>
      <c r="H2208" s="58"/>
      <c r="I2208" s="58"/>
      <c r="J2208" s="59"/>
    </row>
    <row r="2209" spans="1:10" ht="12.6" x14ac:dyDescent="0.25">
      <c r="A2209" s="57"/>
      <c r="B2209" s="59"/>
      <c r="C2209" s="59"/>
      <c r="D2209" s="58"/>
      <c r="E2209" s="58"/>
      <c r="F2209" s="59"/>
      <c r="G2209" s="59"/>
      <c r="H2209" s="58"/>
      <c r="I2209" s="58"/>
      <c r="J2209" s="59"/>
    </row>
    <row r="2210" spans="1:10" ht="12.6" x14ac:dyDescent="0.25">
      <c r="A2210" s="57"/>
      <c r="B2210" s="59"/>
      <c r="C2210" s="59"/>
      <c r="D2210" s="58"/>
      <c r="E2210" s="58"/>
      <c r="F2210" s="59"/>
      <c r="G2210" s="59"/>
      <c r="H2210" s="58"/>
      <c r="I2210" s="58"/>
      <c r="J2210" s="59"/>
    </row>
    <row r="2211" spans="1:10" ht="12.6" x14ac:dyDescent="0.25">
      <c r="A2211" s="57"/>
      <c r="B2211" s="59"/>
      <c r="C2211" s="59"/>
      <c r="D2211" s="58"/>
      <c r="E2211" s="58"/>
      <c r="F2211" s="59"/>
      <c r="G2211" s="59"/>
      <c r="H2211" s="58"/>
      <c r="I2211" s="58"/>
      <c r="J2211" s="59"/>
    </row>
    <row r="2212" spans="1:10" ht="12.6" x14ac:dyDescent="0.25">
      <c r="A2212" s="57"/>
      <c r="B2212" s="59"/>
      <c r="C2212" s="59"/>
      <c r="D2212" s="58"/>
      <c r="E2212" s="58"/>
      <c r="F2212" s="59"/>
      <c r="G2212" s="59"/>
      <c r="H2212" s="58"/>
      <c r="I2212" s="58"/>
      <c r="J2212" s="59"/>
    </row>
    <row r="2213" spans="1:10" ht="12.6" x14ac:dyDescent="0.25">
      <c r="A2213" s="57"/>
      <c r="B2213" s="59"/>
      <c r="C2213" s="59"/>
      <c r="D2213" s="58"/>
      <c r="E2213" s="58"/>
      <c r="F2213" s="59"/>
      <c r="G2213" s="59"/>
      <c r="H2213" s="58"/>
      <c r="I2213" s="58"/>
      <c r="J2213" s="59"/>
    </row>
    <row r="2214" spans="1:10" ht="12.6" x14ac:dyDescent="0.25">
      <c r="A2214" s="57"/>
      <c r="B2214" s="59"/>
      <c r="C2214" s="59"/>
      <c r="D2214" s="58"/>
      <c r="E2214" s="58"/>
      <c r="F2214" s="59"/>
      <c r="G2214" s="59"/>
      <c r="H2214" s="58"/>
      <c r="I2214" s="58"/>
      <c r="J2214" s="59"/>
    </row>
    <row r="2215" spans="1:10" ht="12.6" x14ac:dyDescent="0.25">
      <c r="A2215" s="57"/>
      <c r="B2215" s="59"/>
      <c r="C2215" s="59"/>
      <c r="D2215" s="58"/>
      <c r="E2215" s="58"/>
      <c r="F2215" s="59"/>
      <c r="G2215" s="59"/>
      <c r="H2215" s="58"/>
      <c r="I2215" s="58"/>
      <c r="J2215" s="59"/>
    </row>
    <row r="2216" spans="1:10" ht="12.6" x14ac:dyDescent="0.25">
      <c r="A2216" s="57"/>
      <c r="B2216" s="59"/>
      <c r="C2216" s="59"/>
      <c r="D2216" s="58"/>
      <c r="E2216" s="58"/>
      <c r="F2216" s="59"/>
      <c r="G2216" s="59"/>
      <c r="H2216" s="58"/>
      <c r="I2216" s="58"/>
      <c r="J2216" s="59"/>
    </row>
    <row r="2217" spans="1:10" ht="12.6" x14ac:dyDescent="0.25">
      <c r="A2217" s="57"/>
      <c r="B2217" s="59"/>
      <c r="C2217" s="59"/>
      <c r="D2217" s="58"/>
      <c r="E2217" s="58"/>
      <c r="F2217" s="59"/>
      <c r="G2217" s="59"/>
      <c r="H2217" s="58"/>
      <c r="I2217" s="58"/>
      <c r="J2217" s="59"/>
    </row>
    <row r="2218" spans="1:10" ht="12.6" x14ac:dyDescent="0.25">
      <c r="A2218" s="57"/>
      <c r="B2218" s="59"/>
      <c r="C2218" s="59"/>
      <c r="D2218" s="58"/>
      <c r="E2218" s="58"/>
      <c r="F2218" s="59"/>
      <c r="G2218" s="59"/>
      <c r="H2218" s="58"/>
      <c r="I2218" s="58"/>
      <c r="J2218" s="59"/>
    </row>
    <row r="2219" spans="1:10" ht="12.6" x14ac:dyDescent="0.25">
      <c r="A2219" s="57"/>
      <c r="B2219" s="59"/>
      <c r="C2219" s="59"/>
      <c r="D2219" s="58"/>
      <c r="E2219" s="58"/>
      <c r="F2219" s="59"/>
      <c r="G2219" s="59"/>
      <c r="H2219" s="58"/>
      <c r="I2219" s="58"/>
      <c r="J2219" s="59"/>
    </row>
    <row r="2220" spans="1:10" ht="12.6" x14ac:dyDescent="0.25">
      <c r="A2220" s="57"/>
      <c r="B2220" s="59"/>
      <c r="C2220" s="59"/>
      <c r="D2220" s="58"/>
      <c r="E2220" s="58"/>
      <c r="F2220" s="59"/>
      <c r="G2220" s="59"/>
      <c r="H2220" s="58"/>
      <c r="I2220" s="58"/>
      <c r="J2220" s="59"/>
    </row>
    <row r="2221" spans="1:10" ht="12.6" x14ac:dyDescent="0.25">
      <c r="A2221" s="57"/>
      <c r="B2221" s="59"/>
      <c r="C2221" s="59"/>
      <c r="D2221" s="58"/>
      <c r="E2221" s="58"/>
      <c r="F2221" s="59"/>
      <c r="G2221" s="59"/>
      <c r="H2221" s="58"/>
      <c r="I2221" s="58"/>
      <c r="J2221" s="59"/>
    </row>
    <row r="2222" spans="1:10" ht="12.6" x14ac:dyDescent="0.25">
      <c r="A2222" s="57"/>
      <c r="B2222" s="59"/>
      <c r="C2222" s="59"/>
      <c r="D2222" s="58"/>
      <c r="E2222" s="58"/>
      <c r="F2222" s="59"/>
      <c r="G2222" s="59"/>
      <c r="H2222" s="58"/>
      <c r="I2222" s="58"/>
      <c r="J2222" s="59"/>
    </row>
    <row r="2223" spans="1:10" ht="12.6" x14ac:dyDescent="0.25">
      <c r="A2223" s="57"/>
      <c r="B2223" s="59"/>
      <c r="C2223" s="59"/>
      <c r="D2223" s="58"/>
      <c r="E2223" s="58"/>
      <c r="F2223" s="59"/>
      <c r="G2223" s="59"/>
      <c r="H2223" s="58"/>
      <c r="I2223" s="58"/>
      <c r="J2223" s="59"/>
    </row>
    <row r="2224" spans="1:10" ht="12.6" x14ac:dyDescent="0.25">
      <c r="A2224" s="57"/>
      <c r="B2224" s="59"/>
      <c r="C2224" s="59"/>
      <c r="D2224" s="58"/>
      <c r="E2224" s="58"/>
      <c r="F2224" s="59"/>
      <c r="G2224" s="59"/>
      <c r="H2224" s="58"/>
      <c r="I2224" s="58"/>
      <c r="J2224" s="59"/>
    </row>
    <row r="2225" spans="1:10" ht="12.6" x14ac:dyDescent="0.25">
      <c r="A2225" s="57"/>
      <c r="B2225" s="59"/>
      <c r="C2225" s="59"/>
      <c r="D2225" s="58"/>
      <c r="E2225" s="58"/>
      <c r="F2225" s="59"/>
      <c r="G2225" s="59"/>
      <c r="H2225" s="58"/>
      <c r="I2225" s="58"/>
      <c r="J2225" s="59"/>
    </row>
    <row r="2226" spans="1:10" ht="12.6" x14ac:dyDescent="0.25">
      <c r="A2226" s="57"/>
      <c r="B2226" s="59"/>
      <c r="C2226" s="59"/>
      <c r="D2226" s="58"/>
      <c r="E2226" s="58"/>
      <c r="F2226" s="59"/>
      <c r="G2226" s="59"/>
      <c r="H2226" s="58"/>
      <c r="I2226" s="58"/>
      <c r="J2226" s="59"/>
    </row>
    <row r="2227" spans="1:10" ht="12.6" x14ac:dyDescent="0.25">
      <c r="A2227" s="57"/>
      <c r="B2227" s="59"/>
      <c r="C2227" s="59"/>
      <c r="D2227" s="58"/>
      <c r="E2227" s="58"/>
      <c r="F2227" s="59"/>
      <c r="G2227" s="59"/>
      <c r="H2227" s="58"/>
      <c r="I2227" s="58"/>
      <c r="J2227" s="59"/>
    </row>
    <row r="2228" spans="1:10" ht="12.6" x14ac:dyDescent="0.25">
      <c r="A2228" s="57"/>
      <c r="B2228" s="59"/>
      <c r="C2228" s="59"/>
      <c r="D2228" s="58"/>
      <c r="E2228" s="58"/>
      <c r="F2228" s="59"/>
      <c r="G2228" s="59"/>
      <c r="H2228" s="58"/>
      <c r="I2228" s="58"/>
      <c r="J2228" s="59"/>
    </row>
    <row r="2229" spans="1:10" ht="12.6" x14ac:dyDescent="0.25">
      <c r="A2229" s="57"/>
      <c r="B2229" s="59"/>
      <c r="C2229" s="59"/>
      <c r="D2229" s="58"/>
      <c r="E2229" s="58"/>
      <c r="F2229" s="59"/>
      <c r="G2229" s="59"/>
      <c r="H2229" s="58"/>
      <c r="I2229" s="58"/>
      <c r="J2229" s="59"/>
    </row>
    <row r="2230" spans="1:10" ht="12.6" x14ac:dyDescent="0.25">
      <c r="A2230" s="57"/>
      <c r="B2230" s="59"/>
      <c r="C2230" s="59"/>
      <c r="D2230" s="58"/>
      <c r="E2230" s="58"/>
      <c r="F2230" s="59"/>
      <c r="G2230" s="59"/>
      <c r="H2230" s="58"/>
      <c r="I2230" s="58"/>
      <c r="J2230" s="59"/>
    </row>
    <row r="2231" spans="1:10" ht="12.6" x14ac:dyDescent="0.25">
      <c r="A2231" s="57"/>
      <c r="B2231" s="59"/>
      <c r="C2231" s="59"/>
      <c r="D2231" s="58"/>
      <c r="E2231" s="58"/>
      <c r="F2231" s="59"/>
      <c r="G2231" s="59"/>
      <c r="H2231" s="58"/>
      <c r="I2231" s="58"/>
      <c r="J2231" s="59"/>
    </row>
    <row r="2232" spans="1:10" ht="12.6" x14ac:dyDescent="0.25">
      <c r="A2232" s="57"/>
      <c r="B2232" s="59"/>
      <c r="C2232" s="59"/>
      <c r="D2232" s="58"/>
      <c r="E2232" s="58"/>
      <c r="F2232" s="59"/>
      <c r="G2232" s="59"/>
      <c r="H2232" s="58"/>
      <c r="I2232" s="58"/>
      <c r="J2232" s="59"/>
    </row>
    <row r="2233" spans="1:10" ht="12.6" x14ac:dyDescent="0.25">
      <c r="A2233" s="57"/>
      <c r="B2233" s="59"/>
      <c r="C2233" s="59"/>
      <c r="D2233" s="58"/>
      <c r="E2233" s="58"/>
      <c r="F2233" s="59"/>
      <c r="G2233" s="59"/>
      <c r="H2233" s="58"/>
      <c r="I2233" s="58"/>
      <c r="J2233" s="59"/>
    </row>
    <row r="2234" spans="1:10" ht="12.6" x14ac:dyDescent="0.25">
      <c r="A2234" s="57"/>
      <c r="B2234" s="59"/>
      <c r="C2234" s="59"/>
      <c r="D2234" s="58"/>
      <c r="E2234" s="58"/>
      <c r="F2234" s="59"/>
      <c r="G2234" s="59"/>
      <c r="H2234" s="58"/>
      <c r="I2234" s="58"/>
      <c r="J2234" s="59"/>
    </row>
    <row r="2235" spans="1:10" ht="12.6" x14ac:dyDescent="0.25">
      <c r="A2235" s="57"/>
      <c r="B2235" s="59"/>
      <c r="C2235" s="59"/>
      <c r="D2235" s="58"/>
      <c r="E2235" s="58"/>
      <c r="F2235" s="59"/>
      <c r="G2235" s="59"/>
      <c r="H2235" s="58"/>
      <c r="I2235" s="58"/>
      <c r="J2235" s="59"/>
    </row>
    <row r="2236" spans="1:10" ht="12.6" x14ac:dyDescent="0.25">
      <c r="A2236" s="57"/>
      <c r="B2236" s="59"/>
      <c r="C2236" s="59"/>
      <c r="D2236" s="58"/>
      <c r="E2236" s="58"/>
      <c r="F2236" s="59"/>
      <c r="G2236" s="59"/>
      <c r="H2236" s="58"/>
      <c r="I2236" s="58"/>
      <c r="J2236" s="59"/>
    </row>
    <row r="2237" spans="1:10" ht="12.6" x14ac:dyDescent="0.25">
      <c r="A2237" s="57"/>
      <c r="B2237" s="59"/>
      <c r="C2237" s="59"/>
      <c r="D2237" s="58"/>
      <c r="E2237" s="58"/>
      <c r="F2237" s="59"/>
      <c r="G2237" s="59"/>
      <c r="H2237" s="58"/>
      <c r="I2237" s="58"/>
      <c r="J2237" s="59"/>
    </row>
    <row r="2238" spans="1:10" ht="12.6" x14ac:dyDescent="0.25">
      <c r="A2238" s="57"/>
      <c r="B2238" s="59"/>
      <c r="C2238" s="59"/>
      <c r="D2238" s="58"/>
      <c r="E2238" s="58"/>
      <c r="F2238" s="59"/>
      <c r="G2238" s="59"/>
      <c r="H2238" s="58"/>
      <c r="I2238" s="58"/>
      <c r="J2238" s="59"/>
    </row>
    <row r="2239" spans="1:10" ht="12.6" x14ac:dyDescent="0.25">
      <c r="A2239" s="57"/>
      <c r="B2239" s="59"/>
      <c r="C2239" s="59"/>
      <c r="D2239" s="58"/>
      <c r="E2239" s="58"/>
      <c r="F2239" s="59"/>
      <c r="G2239" s="59"/>
      <c r="H2239" s="58"/>
      <c r="I2239" s="58"/>
      <c r="J2239" s="59"/>
    </row>
    <row r="2240" spans="1:10" ht="12.6" x14ac:dyDescent="0.25">
      <c r="A2240" s="57"/>
      <c r="B2240" s="59"/>
      <c r="C2240" s="59"/>
      <c r="D2240" s="58"/>
      <c r="E2240" s="58"/>
      <c r="F2240" s="59"/>
      <c r="G2240" s="59"/>
      <c r="H2240" s="58"/>
      <c r="I2240" s="58"/>
      <c r="J2240" s="59"/>
    </row>
    <row r="2241" spans="1:10" ht="12.6" x14ac:dyDescent="0.25">
      <c r="A2241" s="57"/>
      <c r="B2241" s="59"/>
      <c r="C2241" s="59"/>
      <c r="D2241" s="58"/>
      <c r="E2241" s="58"/>
      <c r="F2241" s="59"/>
      <c r="G2241" s="59"/>
      <c r="H2241" s="58"/>
      <c r="I2241" s="58"/>
      <c r="J2241" s="59"/>
    </row>
    <row r="2242" spans="1:10" ht="12.6" x14ac:dyDescent="0.25">
      <c r="A2242" s="57"/>
      <c r="B2242" s="59"/>
      <c r="C2242" s="59"/>
      <c r="D2242" s="58"/>
      <c r="E2242" s="58"/>
      <c r="F2242" s="59"/>
      <c r="G2242" s="59"/>
      <c r="H2242" s="58"/>
      <c r="I2242" s="58"/>
      <c r="J2242" s="59"/>
    </row>
    <row r="2243" spans="1:10" ht="12.6" x14ac:dyDescent="0.25">
      <c r="A2243" s="57"/>
      <c r="B2243" s="59"/>
      <c r="C2243" s="59"/>
      <c r="D2243" s="58"/>
      <c r="E2243" s="58"/>
      <c r="F2243" s="59"/>
      <c r="G2243" s="59"/>
      <c r="H2243" s="58"/>
      <c r="I2243" s="58"/>
      <c r="J2243" s="59"/>
    </row>
    <row r="2244" spans="1:10" ht="12.6" x14ac:dyDescent="0.25">
      <c r="A2244" s="57"/>
      <c r="B2244" s="59"/>
      <c r="C2244" s="59"/>
      <c r="D2244" s="58"/>
      <c r="E2244" s="58"/>
      <c r="F2244" s="59"/>
      <c r="G2244" s="59"/>
      <c r="H2244" s="58"/>
      <c r="I2244" s="58"/>
      <c r="J2244" s="59"/>
    </row>
    <row r="2245" spans="1:10" ht="12.6" x14ac:dyDescent="0.25">
      <c r="A2245" s="57"/>
      <c r="B2245" s="59"/>
      <c r="C2245" s="59"/>
      <c r="D2245" s="58"/>
      <c r="E2245" s="58"/>
      <c r="F2245" s="59"/>
      <c r="G2245" s="59"/>
      <c r="H2245" s="58"/>
      <c r="I2245" s="58"/>
      <c r="J2245" s="59"/>
    </row>
    <row r="2246" spans="1:10" ht="12.6" x14ac:dyDescent="0.25">
      <c r="A2246" s="57"/>
      <c r="B2246" s="59"/>
      <c r="C2246" s="59"/>
      <c r="D2246" s="58"/>
      <c r="E2246" s="58"/>
      <c r="F2246" s="59"/>
      <c r="G2246" s="59"/>
      <c r="H2246" s="58"/>
      <c r="I2246" s="58"/>
      <c r="J2246" s="59"/>
    </row>
    <row r="2247" spans="1:10" ht="12.6" x14ac:dyDescent="0.25">
      <c r="A2247" s="57"/>
      <c r="B2247" s="59"/>
      <c r="C2247" s="59"/>
      <c r="D2247" s="58"/>
      <c r="E2247" s="58"/>
      <c r="F2247" s="59"/>
      <c r="G2247" s="59"/>
      <c r="H2247" s="58"/>
      <c r="I2247" s="58"/>
      <c r="J2247" s="59"/>
    </row>
    <row r="2248" spans="1:10" ht="12.6" x14ac:dyDescent="0.25">
      <c r="A2248" s="57"/>
      <c r="B2248" s="59"/>
      <c r="C2248" s="59"/>
      <c r="D2248" s="58"/>
      <c r="E2248" s="58"/>
      <c r="F2248" s="59"/>
      <c r="G2248" s="59"/>
      <c r="H2248" s="58"/>
      <c r="I2248" s="58"/>
      <c r="J2248" s="59"/>
    </row>
    <row r="2249" spans="1:10" ht="12.6" x14ac:dyDescent="0.25">
      <c r="A2249" s="57"/>
      <c r="B2249" s="59"/>
      <c r="C2249" s="59"/>
      <c r="D2249" s="58"/>
      <c r="E2249" s="58"/>
      <c r="F2249" s="59"/>
      <c r="G2249" s="59"/>
      <c r="H2249" s="58"/>
      <c r="I2249" s="58"/>
      <c r="J2249" s="59"/>
    </row>
    <row r="2250" spans="1:10" ht="12.6" x14ac:dyDescent="0.25">
      <c r="A2250" s="57"/>
      <c r="B2250" s="59"/>
      <c r="C2250" s="59"/>
      <c r="D2250" s="58"/>
      <c r="E2250" s="58"/>
      <c r="F2250" s="59"/>
      <c r="G2250" s="59"/>
      <c r="H2250" s="58"/>
      <c r="I2250" s="58"/>
      <c r="J2250" s="59"/>
    </row>
    <row r="2251" spans="1:10" ht="12.6" x14ac:dyDescent="0.25">
      <c r="A2251" s="57"/>
      <c r="B2251" s="59"/>
      <c r="C2251" s="59"/>
      <c r="D2251" s="58"/>
      <c r="E2251" s="58"/>
      <c r="F2251" s="59"/>
      <c r="G2251" s="59"/>
      <c r="H2251" s="58"/>
      <c r="I2251" s="58"/>
      <c r="J2251" s="59"/>
    </row>
    <row r="2252" spans="1:10" ht="12.6" x14ac:dyDescent="0.25">
      <c r="A2252" s="57"/>
      <c r="B2252" s="59"/>
      <c r="C2252" s="59"/>
      <c r="D2252" s="58"/>
      <c r="E2252" s="58"/>
      <c r="F2252" s="59"/>
      <c r="G2252" s="59"/>
      <c r="H2252" s="58"/>
      <c r="I2252" s="58"/>
      <c r="J2252" s="59"/>
    </row>
    <row r="2253" spans="1:10" ht="12.6" x14ac:dyDescent="0.25">
      <c r="A2253" s="57"/>
      <c r="B2253" s="59"/>
      <c r="C2253" s="59"/>
      <c r="D2253" s="58"/>
      <c r="E2253" s="58"/>
      <c r="F2253" s="59"/>
      <c r="G2253" s="59"/>
      <c r="H2253" s="58"/>
      <c r="I2253" s="58"/>
      <c r="J2253" s="59"/>
    </row>
    <row r="2254" spans="1:10" ht="12.6" x14ac:dyDescent="0.25">
      <c r="A2254" s="57"/>
      <c r="B2254" s="59"/>
      <c r="C2254" s="59"/>
      <c r="D2254" s="58"/>
      <c r="E2254" s="58"/>
      <c r="F2254" s="59"/>
      <c r="G2254" s="59"/>
      <c r="H2254" s="58"/>
      <c r="I2254" s="58"/>
      <c r="J2254" s="59"/>
    </row>
    <row r="2255" spans="1:10" ht="12.6" x14ac:dyDescent="0.25">
      <c r="A2255" s="57"/>
      <c r="B2255" s="59"/>
      <c r="C2255" s="59"/>
      <c r="D2255" s="58"/>
      <c r="E2255" s="58"/>
      <c r="F2255" s="59"/>
      <c r="G2255" s="59"/>
      <c r="H2255" s="58"/>
      <c r="I2255" s="58"/>
      <c r="J2255" s="59"/>
    </row>
    <row r="2256" spans="1:10" ht="12.6" x14ac:dyDescent="0.25">
      <c r="A2256" s="57"/>
      <c r="B2256" s="59"/>
      <c r="C2256" s="59"/>
      <c r="D2256" s="58"/>
      <c r="E2256" s="58"/>
      <c r="F2256" s="59"/>
      <c r="G2256" s="59"/>
      <c r="H2256" s="58"/>
      <c r="I2256" s="58"/>
      <c r="J2256" s="59"/>
    </row>
    <row r="2257" spans="1:10" ht="12.6" x14ac:dyDescent="0.25">
      <c r="A2257" s="57"/>
      <c r="B2257" s="59"/>
      <c r="C2257" s="59"/>
      <c r="D2257" s="58"/>
      <c r="E2257" s="58"/>
      <c r="F2257" s="59"/>
      <c r="G2257" s="59"/>
      <c r="H2257" s="58"/>
      <c r="I2257" s="58"/>
      <c r="J2257" s="59"/>
    </row>
    <row r="2258" spans="1:10" ht="12.6" x14ac:dyDescent="0.25">
      <c r="A2258" s="57"/>
      <c r="B2258" s="59"/>
      <c r="C2258" s="59"/>
      <c r="D2258" s="58"/>
      <c r="E2258" s="58"/>
      <c r="F2258" s="59"/>
      <c r="G2258" s="59"/>
      <c r="H2258" s="58"/>
      <c r="I2258" s="58"/>
      <c r="J2258" s="59"/>
    </row>
    <row r="2259" spans="1:10" ht="12.6" x14ac:dyDescent="0.25">
      <c r="A2259" s="57"/>
      <c r="B2259" s="59"/>
      <c r="C2259" s="59"/>
      <c r="D2259" s="58"/>
      <c r="E2259" s="58"/>
      <c r="F2259" s="59"/>
      <c r="G2259" s="59"/>
      <c r="H2259" s="58"/>
      <c r="I2259" s="58"/>
      <c r="J2259" s="59"/>
    </row>
    <row r="2260" spans="1:10" ht="12.6" x14ac:dyDescent="0.25">
      <c r="A2260" s="57"/>
      <c r="B2260" s="59"/>
      <c r="C2260" s="59"/>
      <c r="D2260" s="58"/>
      <c r="E2260" s="58"/>
      <c r="F2260" s="59"/>
      <c r="G2260" s="59"/>
      <c r="H2260" s="58"/>
      <c r="I2260" s="58"/>
      <c r="J2260" s="59"/>
    </row>
    <row r="2261" spans="1:10" ht="12.6" x14ac:dyDescent="0.25">
      <c r="A2261" s="57"/>
      <c r="B2261" s="59"/>
      <c r="C2261" s="59"/>
      <c r="D2261" s="58"/>
      <c r="E2261" s="58"/>
      <c r="F2261" s="59"/>
      <c r="G2261" s="59"/>
      <c r="H2261" s="58"/>
      <c r="I2261" s="58"/>
      <c r="J2261" s="59"/>
    </row>
    <row r="2262" spans="1:10" ht="12.6" x14ac:dyDescent="0.25">
      <c r="A2262" s="57"/>
      <c r="B2262" s="59"/>
      <c r="C2262" s="59"/>
      <c r="D2262" s="58"/>
      <c r="E2262" s="58"/>
      <c r="F2262" s="59"/>
      <c r="G2262" s="59"/>
      <c r="H2262" s="58"/>
      <c r="I2262" s="58"/>
      <c r="J2262" s="59"/>
    </row>
    <row r="2263" spans="1:10" ht="12.6" x14ac:dyDescent="0.25">
      <c r="A2263" s="57"/>
      <c r="B2263" s="59"/>
      <c r="C2263" s="59"/>
      <c r="D2263" s="58"/>
      <c r="E2263" s="58"/>
      <c r="F2263" s="59"/>
      <c r="G2263" s="59"/>
      <c r="H2263" s="58"/>
      <c r="I2263" s="58"/>
      <c r="J2263" s="59"/>
    </row>
    <row r="2264" spans="1:10" ht="12.6" x14ac:dyDescent="0.25">
      <c r="A2264" s="57"/>
      <c r="B2264" s="59"/>
      <c r="C2264" s="59"/>
      <c r="D2264" s="58"/>
      <c r="E2264" s="58"/>
      <c r="F2264" s="59"/>
      <c r="G2264" s="59"/>
      <c r="H2264" s="58"/>
      <c r="I2264" s="58"/>
      <c r="J2264" s="59"/>
    </row>
    <row r="2265" spans="1:10" ht="12.6" x14ac:dyDescent="0.25">
      <c r="A2265" s="57"/>
      <c r="B2265" s="59"/>
      <c r="C2265" s="59"/>
      <c r="D2265" s="58"/>
      <c r="E2265" s="58"/>
      <c r="F2265" s="59"/>
      <c r="G2265" s="59"/>
      <c r="H2265" s="58"/>
      <c r="I2265" s="58"/>
      <c r="J2265" s="59"/>
    </row>
    <row r="2266" spans="1:10" ht="12.6" x14ac:dyDescent="0.25">
      <c r="A2266" s="57"/>
      <c r="B2266" s="59"/>
      <c r="C2266" s="59"/>
      <c r="D2266" s="58"/>
      <c r="E2266" s="58"/>
      <c r="F2266" s="59"/>
      <c r="G2266" s="59"/>
      <c r="H2266" s="58"/>
      <c r="I2266" s="58"/>
      <c r="J2266" s="59"/>
    </row>
    <row r="2267" spans="1:10" ht="12.6" x14ac:dyDescent="0.25">
      <c r="A2267" s="57"/>
      <c r="B2267" s="59"/>
      <c r="C2267" s="59"/>
      <c r="D2267" s="58"/>
      <c r="E2267" s="58"/>
      <c r="F2267" s="59"/>
      <c r="G2267" s="59"/>
      <c r="H2267" s="58"/>
      <c r="I2267" s="58"/>
      <c r="J2267" s="59"/>
    </row>
    <row r="2268" spans="1:10" ht="12.6" x14ac:dyDescent="0.25">
      <c r="A2268" s="57"/>
      <c r="B2268" s="59"/>
      <c r="C2268" s="59"/>
      <c r="D2268" s="58"/>
      <c r="E2268" s="58"/>
      <c r="F2268" s="59"/>
      <c r="G2268" s="59"/>
      <c r="H2268" s="58"/>
      <c r="I2268" s="58"/>
      <c r="J2268" s="59"/>
    </row>
    <row r="2269" spans="1:10" ht="12.6" x14ac:dyDescent="0.25">
      <c r="A2269" s="57"/>
      <c r="B2269" s="59"/>
      <c r="C2269" s="59"/>
      <c r="D2269" s="58"/>
      <c r="E2269" s="58"/>
      <c r="F2269" s="59"/>
      <c r="G2269" s="59"/>
      <c r="H2269" s="58"/>
      <c r="I2269" s="58"/>
      <c r="J2269" s="59"/>
    </row>
    <row r="2270" spans="1:10" ht="12.6" x14ac:dyDescent="0.25">
      <c r="A2270" s="57"/>
      <c r="B2270" s="59"/>
      <c r="C2270" s="59"/>
      <c r="D2270" s="58"/>
      <c r="E2270" s="58"/>
      <c r="F2270" s="59"/>
      <c r="G2270" s="59"/>
      <c r="H2270" s="58"/>
      <c r="I2270" s="58"/>
      <c r="J2270" s="59"/>
    </row>
    <row r="2271" spans="1:10" ht="12.6" x14ac:dyDescent="0.25">
      <c r="A2271" s="57"/>
      <c r="B2271" s="59"/>
      <c r="C2271" s="59"/>
      <c r="D2271" s="58"/>
      <c r="E2271" s="58"/>
      <c r="F2271" s="59"/>
      <c r="G2271" s="59"/>
      <c r="H2271" s="58"/>
      <c r="I2271" s="58"/>
      <c r="J2271" s="59"/>
    </row>
    <row r="2272" spans="1:10" ht="12.6" x14ac:dyDescent="0.25">
      <c r="A2272" s="57"/>
      <c r="B2272" s="59"/>
      <c r="C2272" s="59"/>
      <c r="D2272" s="58"/>
      <c r="E2272" s="58"/>
      <c r="F2272" s="59"/>
      <c r="G2272" s="59"/>
      <c r="H2272" s="58"/>
      <c r="I2272" s="58"/>
      <c r="J2272" s="59"/>
    </row>
    <row r="2273" spans="1:10" ht="12.6" x14ac:dyDescent="0.25">
      <c r="A2273" s="57"/>
      <c r="B2273" s="59"/>
      <c r="C2273" s="59"/>
      <c r="D2273" s="58"/>
      <c r="E2273" s="58"/>
      <c r="F2273" s="59"/>
      <c r="G2273" s="59"/>
      <c r="H2273" s="58"/>
      <c r="I2273" s="58"/>
      <c r="J2273" s="59"/>
    </row>
    <row r="2274" spans="1:10" ht="12.6" x14ac:dyDescent="0.25">
      <c r="A2274" s="57"/>
      <c r="B2274" s="59"/>
      <c r="C2274" s="59"/>
      <c r="D2274" s="58"/>
      <c r="E2274" s="58"/>
      <c r="F2274" s="59"/>
      <c r="G2274" s="59"/>
      <c r="H2274" s="58"/>
      <c r="I2274" s="58"/>
      <c r="J2274" s="59"/>
    </row>
    <row r="2275" spans="1:10" ht="12.6" x14ac:dyDescent="0.25">
      <c r="A2275" s="57"/>
      <c r="B2275" s="59"/>
      <c r="C2275" s="59"/>
      <c r="D2275" s="58"/>
      <c r="E2275" s="58"/>
      <c r="F2275" s="59"/>
      <c r="G2275" s="59"/>
      <c r="H2275" s="58"/>
      <c r="I2275" s="58"/>
      <c r="J2275" s="59"/>
    </row>
    <row r="2276" spans="1:10" ht="12.6" x14ac:dyDescent="0.25">
      <c r="A2276" s="57"/>
      <c r="B2276" s="59"/>
      <c r="C2276" s="59"/>
      <c r="D2276" s="58"/>
      <c r="E2276" s="58"/>
      <c r="F2276" s="59"/>
      <c r="G2276" s="59"/>
      <c r="H2276" s="58"/>
      <c r="I2276" s="58"/>
      <c r="J2276" s="59"/>
    </row>
    <row r="2277" spans="1:10" ht="12.6" x14ac:dyDescent="0.25">
      <c r="A2277" s="57"/>
      <c r="B2277" s="59"/>
      <c r="C2277" s="59"/>
      <c r="D2277" s="58"/>
      <c r="E2277" s="58"/>
      <c r="F2277" s="59"/>
      <c r="G2277" s="59"/>
      <c r="H2277" s="58"/>
      <c r="I2277" s="58"/>
      <c r="J2277" s="59"/>
    </row>
    <row r="2278" spans="1:10" ht="12.6" x14ac:dyDescent="0.25">
      <c r="A2278" s="57"/>
      <c r="B2278" s="59"/>
      <c r="C2278" s="59"/>
      <c r="D2278" s="58"/>
      <c r="E2278" s="58"/>
      <c r="F2278" s="59"/>
      <c r="G2278" s="59"/>
      <c r="H2278" s="58"/>
      <c r="I2278" s="58"/>
      <c r="J2278" s="59"/>
    </row>
    <row r="2279" spans="1:10" ht="12.6" x14ac:dyDescent="0.25">
      <c r="A2279" s="57"/>
      <c r="B2279" s="59"/>
      <c r="C2279" s="59"/>
      <c r="D2279" s="58"/>
      <c r="E2279" s="58"/>
      <c r="F2279" s="59"/>
      <c r="G2279" s="59"/>
      <c r="H2279" s="58"/>
      <c r="I2279" s="58"/>
      <c r="J2279" s="59"/>
    </row>
    <row r="2280" spans="1:10" ht="12.6" x14ac:dyDescent="0.25">
      <c r="A2280" s="57"/>
      <c r="B2280" s="59"/>
      <c r="C2280" s="59"/>
      <c r="D2280" s="58"/>
      <c r="E2280" s="58"/>
      <c r="F2280" s="59"/>
      <c r="G2280" s="59"/>
      <c r="H2280" s="58"/>
      <c r="I2280" s="58"/>
      <c r="J2280" s="59"/>
    </row>
    <row r="2281" spans="1:10" ht="12.6" x14ac:dyDescent="0.25">
      <c r="A2281" s="57"/>
      <c r="B2281" s="59"/>
      <c r="C2281" s="59"/>
      <c r="D2281" s="58"/>
      <c r="E2281" s="58"/>
      <c r="F2281" s="59"/>
      <c r="G2281" s="59"/>
      <c r="H2281" s="58"/>
      <c r="I2281" s="58"/>
      <c r="J2281" s="59"/>
    </row>
    <row r="2282" spans="1:10" ht="12.6" x14ac:dyDescent="0.25">
      <c r="A2282" s="57"/>
      <c r="B2282" s="59"/>
      <c r="C2282" s="59"/>
      <c r="D2282" s="58"/>
      <c r="E2282" s="58"/>
      <c r="F2282" s="59"/>
      <c r="G2282" s="59"/>
      <c r="H2282" s="58"/>
      <c r="I2282" s="58"/>
      <c r="J2282" s="59"/>
    </row>
    <row r="2283" spans="1:10" ht="12.6" x14ac:dyDescent="0.25">
      <c r="A2283" s="57"/>
      <c r="B2283" s="59"/>
      <c r="C2283" s="59"/>
      <c r="D2283" s="58"/>
      <c r="E2283" s="58"/>
      <c r="F2283" s="59"/>
      <c r="G2283" s="59"/>
      <c r="H2283" s="58"/>
      <c r="I2283" s="58"/>
      <c r="J2283" s="59"/>
    </row>
    <row r="2284" spans="1:10" ht="12.6" x14ac:dyDescent="0.25">
      <c r="A2284" s="57"/>
      <c r="B2284" s="59"/>
      <c r="C2284" s="59"/>
      <c r="D2284" s="58"/>
      <c r="E2284" s="58"/>
      <c r="F2284" s="59"/>
      <c r="G2284" s="59"/>
      <c r="H2284" s="58"/>
      <c r="I2284" s="58"/>
      <c r="J2284" s="59"/>
    </row>
    <row r="2285" spans="1:10" ht="12.6" x14ac:dyDescent="0.25">
      <c r="A2285" s="57"/>
      <c r="B2285" s="59"/>
      <c r="C2285" s="59"/>
      <c r="D2285" s="58"/>
      <c r="E2285" s="58"/>
      <c r="F2285" s="59"/>
      <c r="G2285" s="59"/>
      <c r="H2285" s="58"/>
      <c r="I2285" s="58"/>
      <c r="J2285" s="59"/>
    </row>
    <row r="2286" spans="1:10" ht="12.6" x14ac:dyDescent="0.25">
      <c r="A2286" s="57"/>
      <c r="B2286" s="59"/>
      <c r="C2286" s="59"/>
      <c r="D2286" s="58"/>
      <c r="E2286" s="58"/>
      <c r="F2286" s="59"/>
      <c r="G2286" s="59"/>
      <c r="H2286" s="58"/>
      <c r="I2286" s="58"/>
      <c r="J2286" s="59"/>
    </row>
    <row r="2287" spans="1:10" ht="12.6" x14ac:dyDescent="0.25">
      <c r="A2287" s="57"/>
      <c r="B2287" s="59"/>
      <c r="C2287" s="59"/>
      <c r="D2287" s="58"/>
      <c r="E2287" s="58"/>
      <c r="F2287" s="59"/>
      <c r="G2287" s="59"/>
      <c r="H2287" s="58"/>
      <c r="I2287" s="58"/>
      <c r="J2287" s="59"/>
    </row>
    <row r="2288" spans="1:10" ht="12.6" x14ac:dyDescent="0.25">
      <c r="A2288" s="57"/>
      <c r="B2288" s="59"/>
      <c r="C2288" s="59"/>
      <c r="D2288" s="58"/>
      <c r="E2288" s="58"/>
      <c r="F2288" s="59"/>
      <c r="G2288" s="59"/>
      <c r="H2288" s="58"/>
      <c r="I2288" s="58"/>
      <c r="J2288" s="59"/>
    </row>
    <row r="2289" spans="1:10" ht="12.6" x14ac:dyDescent="0.25">
      <c r="A2289" s="57"/>
      <c r="B2289" s="59"/>
      <c r="C2289" s="59"/>
      <c r="D2289" s="58"/>
      <c r="E2289" s="58"/>
      <c r="F2289" s="59"/>
      <c r="G2289" s="59"/>
      <c r="H2289" s="58"/>
      <c r="I2289" s="58"/>
      <c r="J2289" s="59"/>
    </row>
    <row r="2290" spans="1:10" ht="12.6" x14ac:dyDescent="0.25">
      <c r="A2290" s="57"/>
      <c r="B2290" s="59"/>
      <c r="C2290" s="59"/>
      <c r="D2290" s="58"/>
      <c r="E2290" s="58"/>
      <c r="F2290" s="59"/>
      <c r="G2290" s="59"/>
      <c r="H2290" s="58"/>
      <c r="I2290" s="58"/>
      <c r="J2290" s="59"/>
    </row>
    <row r="2291" spans="1:10" ht="12.6" x14ac:dyDescent="0.25">
      <c r="A2291" s="57"/>
      <c r="B2291" s="59"/>
      <c r="C2291" s="59"/>
      <c r="D2291" s="58"/>
      <c r="E2291" s="58"/>
      <c r="F2291" s="59"/>
      <c r="G2291" s="59"/>
      <c r="H2291" s="58"/>
      <c r="I2291" s="58"/>
      <c r="J2291" s="59"/>
    </row>
    <row r="2292" spans="1:10" ht="12.6" x14ac:dyDescent="0.25">
      <c r="A2292" s="57"/>
      <c r="B2292" s="59"/>
      <c r="C2292" s="59"/>
      <c r="D2292" s="58"/>
      <c r="E2292" s="58"/>
      <c r="F2292" s="59"/>
      <c r="G2292" s="59"/>
      <c r="H2292" s="58"/>
      <c r="I2292" s="58"/>
      <c r="J2292" s="59"/>
    </row>
    <row r="2293" spans="1:10" ht="12.6" x14ac:dyDescent="0.25">
      <c r="A2293" s="57"/>
      <c r="B2293" s="59"/>
      <c r="C2293" s="59"/>
      <c r="D2293" s="58"/>
      <c r="E2293" s="58"/>
      <c r="F2293" s="59"/>
      <c r="G2293" s="59"/>
      <c r="H2293" s="58"/>
      <c r="I2293" s="58"/>
      <c r="J2293" s="59"/>
    </row>
    <row r="2294" spans="1:10" ht="12.6" x14ac:dyDescent="0.25">
      <c r="A2294" s="57"/>
      <c r="B2294" s="59"/>
      <c r="C2294" s="59"/>
      <c r="D2294" s="58"/>
      <c r="E2294" s="58"/>
      <c r="F2294" s="59"/>
      <c r="G2294" s="59"/>
      <c r="H2294" s="58"/>
      <c r="I2294" s="58"/>
      <c r="J2294" s="59"/>
    </row>
    <row r="2295" spans="1:10" ht="12.6" x14ac:dyDescent="0.25">
      <c r="A2295" s="57"/>
      <c r="B2295" s="59"/>
      <c r="C2295" s="59"/>
      <c r="D2295" s="58"/>
      <c r="E2295" s="58"/>
      <c r="F2295" s="59"/>
      <c r="G2295" s="59"/>
      <c r="H2295" s="58"/>
      <c r="I2295" s="58"/>
      <c r="J2295" s="59"/>
    </row>
    <row r="2296" spans="1:10" ht="12.6" x14ac:dyDescent="0.25">
      <c r="A2296" s="57"/>
      <c r="B2296" s="59"/>
      <c r="C2296" s="59"/>
      <c r="D2296" s="58"/>
      <c r="E2296" s="58"/>
      <c r="F2296" s="59"/>
      <c r="G2296" s="59"/>
      <c r="H2296" s="58"/>
      <c r="I2296" s="58"/>
      <c r="J2296" s="59"/>
    </row>
    <row r="2297" spans="1:10" ht="12.6" x14ac:dyDescent="0.25">
      <c r="A2297" s="57"/>
      <c r="B2297" s="59"/>
      <c r="C2297" s="59"/>
      <c r="D2297" s="58"/>
      <c r="E2297" s="58"/>
      <c r="F2297" s="59"/>
      <c r="G2297" s="59"/>
      <c r="H2297" s="58"/>
      <c r="I2297" s="58"/>
      <c r="J2297" s="59"/>
    </row>
    <row r="2298" spans="1:10" ht="12.6" x14ac:dyDescent="0.25">
      <c r="A2298" s="57"/>
      <c r="B2298" s="59"/>
      <c r="C2298" s="59"/>
      <c r="D2298" s="58"/>
      <c r="E2298" s="58"/>
      <c r="F2298" s="59"/>
      <c r="G2298" s="59"/>
      <c r="H2298" s="58"/>
      <c r="I2298" s="58"/>
      <c r="J2298" s="59"/>
    </row>
    <row r="2299" spans="1:10" ht="12.6" x14ac:dyDescent="0.25">
      <c r="A2299" s="57"/>
      <c r="B2299" s="59"/>
      <c r="C2299" s="59"/>
      <c r="D2299" s="58"/>
      <c r="E2299" s="58"/>
      <c r="F2299" s="59"/>
      <c r="G2299" s="59"/>
      <c r="H2299" s="58"/>
      <c r="I2299" s="58"/>
      <c r="J2299" s="59"/>
    </row>
    <row r="2300" spans="1:10" ht="12.6" x14ac:dyDescent="0.25">
      <c r="A2300" s="57"/>
      <c r="B2300" s="59"/>
      <c r="C2300" s="59"/>
      <c r="D2300" s="58"/>
      <c r="E2300" s="58"/>
      <c r="F2300" s="59"/>
      <c r="G2300" s="59"/>
      <c r="H2300" s="58"/>
      <c r="I2300" s="58"/>
      <c r="J2300" s="59"/>
    </row>
    <row r="2301" spans="1:10" ht="12.6" x14ac:dyDescent="0.25">
      <c r="A2301" s="57"/>
      <c r="B2301" s="59"/>
      <c r="C2301" s="59"/>
      <c r="D2301" s="58"/>
      <c r="E2301" s="58"/>
      <c r="F2301" s="59"/>
      <c r="G2301" s="59"/>
      <c r="H2301" s="58"/>
      <c r="I2301" s="58"/>
      <c r="J2301" s="59"/>
    </row>
    <row r="2302" spans="1:10" ht="12.6" x14ac:dyDescent="0.25">
      <c r="A2302" s="57"/>
      <c r="B2302" s="59"/>
      <c r="C2302" s="59"/>
      <c r="D2302" s="58"/>
      <c r="E2302" s="58"/>
      <c r="F2302" s="59"/>
      <c r="G2302" s="59"/>
      <c r="H2302" s="58"/>
      <c r="I2302" s="58"/>
      <c r="J2302" s="59"/>
    </row>
    <row r="2303" spans="1:10" ht="12.6" x14ac:dyDescent="0.25">
      <c r="A2303" s="57"/>
      <c r="B2303" s="59"/>
      <c r="C2303" s="59"/>
      <c r="D2303" s="58"/>
      <c r="E2303" s="58"/>
      <c r="F2303" s="59"/>
      <c r="G2303" s="59"/>
      <c r="H2303" s="58"/>
      <c r="I2303" s="58"/>
      <c r="J2303" s="59"/>
    </row>
    <row r="2304" spans="1:10" ht="12.6" x14ac:dyDescent="0.25">
      <c r="A2304" s="57"/>
      <c r="B2304" s="59"/>
      <c r="C2304" s="59"/>
      <c r="D2304" s="58"/>
      <c r="E2304" s="58"/>
      <c r="F2304" s="59"/>
      <c r="G2304" s="59"/>
      <c r="H2304" s="58"/>
      <c r="I2304" s="58"/>
      <c r="J2304" s="59"/>
    </row>
    <row r="2305" spans="1:10" ht="12.6" x14ac:dyDescent="0.25">
      <c r="A2305" s="57"/>
      <c r="B2305" s="59"/>
      <c r="C2305" s="59"/>
      <c r="D2305" s="58"/>
      <c r="E2305" s="58"/>
      <c r="F2305" s="59"/>
      <c r="G2305" s="59"/>
      <c r="H2305" s="58"/>
      <c r="I2305" s="58"/>
      <c r="J2305" s="59"/>
    </row>
    <row r="2306" spans="1:10" ht="12.6" x14ac:dyDescent="0.25">
      <c r="A2306" s="57"/>
      <c r="B2306" s="59"/>
      <c r="C2306" s="59"/>
      <c r="D2306" s="58"/>
      <c r="E2306" s="58"/>
      <c r="F2306" s="59"/>
      <c r="G2306" s="59"/>
      <c r="H2306" s="58"/>
      <c r="I2306" s="58"/>
      <c r="J2306" s="59"/>
    </row>
    <row r="2307" spans="1:10" ht="12.6" x14ac:dyDescent="0.25">
      <c r="A2307" s="57"/>
      <c r="B2307" s="59"/>
      <c r="C2307" s="59"/>
      <c r="D2307" s="58"/>
      <c r="E2307" s="58"/>
      <c r="F2307" s="59"/>
      <c r="G2307" s="59"/>
      <c r="H2307" s="58"/>
      <c r="I2307" s="58"/>
      <c r="J2307" s="59"/>
    </row>
    <row r="2308" spans="1:10" ht="12.6" x14ac:dyDescent="0.25">
      <c r="A2308" s="57"/>
      <c r="B2308" s="59"/>
      <c r="C2308" s="59"/>
      <c r="D2308" s="58"/>
      <c r="E2308" s="58"/>
      <c r="F2308" s="59"/>
      <c r="G2308" s="59"/>
      <c r="H2308" s="58"/>
      <c r="I2308" s="58"/>
      <c r="J2308" s="59"/>
    </row>
    <row r="2309" spans="1:10" ht="12.6" x14ac:dyDescent="0.25">
      <c r="A2309" s="57"/>
      <c r="B2309" s="59"/>
      <c r="C2309" s="59"/>
      <c r="D2309" s="58"/>
      <c r="E2309" s="58"/>
      <c r="F2309" s="59"/>
      <c r="G2309" s="59"/>
      <c r="H2309" s="58"/>
      <c r="I2309" s="58"/>
      <c r="J2309" s="59"/>
    </row>
    <row r="2310" spans="1:10" ht="12.6" x14ac:dyDescent="0.25">
      <c r="A2310" s="57"/>
      <c r="B2310" s="59"/>
      <c r="C2310" s="59"/>
      <c r="D2310" s="58"/>
      <c r="E2310" s="58"/>
      <c r="F2310" s="59"/>
      <c r="G2310" s="59"/>
      <c r="H2310" s="58"/>
      <c r="I2310" s="58"/>
      <c r="J2310" s="59"/>
    </row>
    <row r="2311" spans="1:10" ht="12.6" x14ac:dyDescent="0.25">
      <c r="A2311" s="57"/>
      <c r="B2311" s="59"/>
      <c r="C2311" s="59"/>
      <c r="D2311" s="58"/>
      <c r="E2311" s="58"/>
      <c r="F2311" s="59"/>
      <c r="G2311" s="59"/>
      <c r="H2311" s="58"/>
      <c r="I2311" s="58"/>
      <c r="J2311" s="59"/>
    </row>
    <row r="2312" spans="1:10" ht="12.6" x14ac:dyDescent="0.25">
      <c r="A2312" s="57"/>
      <c r="B2312" s="59"/>
      <c r="C2312" s="59"/>
      <c r="D2312" s="58"/>
      <c r="E2312" s="58"/>
      <c r="F2312" s="59"/>
      <c r="G2312" s="59"/>
      <c r="H2312" s="58"/>
      <c r="I2312" s="58"/>
      <c r="J2312" s="59"/>
    </row>
    <row r="2313" spans="1:10" ht="12.6" x14ac:dyDescent="0.25">
      <c r="A2313" s="57"/>
      <c r="B2313" s="59"/>
      <c r="C2313" s="59"/>
      <c r="D2313" s="58"/>
      <c r="E2313" s="58"/>
      <c r="F2313" s="59"/>
      <c r="G2313" s="59"/>
      <c r="H2313" s="58"/>
      <c r="I2313" s="58"/>
      <c r="J2313" s="59"/>
    </row>
    <row r="2314" spans="1:10" ht="12.6" x14ac:dyDescent="0.25">
      <c r="A2314" s="57"/>
      <c r="B2314" s="59"/>
      <c r="C2314" s="59"/>
      <c r="D2314" s="58"/>
      <c r="E2314" s="58"/>
      <c r="F2314" s="59"/>
      <c r="G2314" s="59"/>
      <c r="H2314" s="58"/>
      <c r="I2314" s="58"/>
      <c r="J2314" s="59"/>
    </row>
    <row r="2315" spans="1:10" ht="12.6" x14ac:dyDescent="0.25">
      <c r="A2315" s="57"/>
      <c r="B2315" s="59"/>
      <c r="C2315" s="59"/>
      <c r="D2315" s="58"/>
      <c r="E2315" s="58"/>
      <c r="F2315" s="59"/>
      <c r="G2315" s="59"/>
      <c r="H2315" s="58"/>
      <c r="I2315" s="58"/>
      <c r="J2315" s="59"/>
    </row>
    <row r="2316" spans="1:10" ht="12.6" x14ac:dyDescent="0.25">
      <c r="A2316" s="57"/>
      <c r="B2316" s="59"/>
      <c r="C2316" s="59"/>
      <c r="D2316" s="58"/>
      <c r="E2316" s="58"/>
      <c r="F2316" s="59"/>
      <c r="G2316" s="59"/>
      <c r="H2316" s="58"/>
      <c r="I2316" s="58"/>
      <c r="J2316" s="59"/>
    </row>
    <row r="2317" spans="1:10" ht="12.6" x14ac:dyDescent="0.25">
      <c r="A2317" s="57"/>
      <c r="B2317" s="59"/>
      <c r="C2317" s="59"/>
      <c r="D2317" s="58"/>
      <c r="E2317" s="58"/>
      <c r="F2317" s="59"/>
      <c r="G2317" s="59"/>
      <c r="H2317" s="58"/>
      <c r="I2317" s="58"/>
      <c r="J2317" s="59"/>
    </row>
    <row r="2318" spans="1:10" ht="12.6" x14ac:dyDescent="0.25">
      <c r="A2318" s="57"/>
      <c r="B2318" s="59"/>
      <c r="C2318" s="59"/>
      <c r="D2318" s="58"/>
      <c r="E2318" s="58"/>
      <c r="F2318" s="59"/>
      <c r="G2318" s="59"/>
      <c r="H2318" s="58"/>
      <c r="I2318" s="58"/>
      <c r="J2318" s="59"/>
    </row>
    <row r="2319" spans="1:10" ht="12.6" x14ac:dyDescent="0.25">
      <c r="A2319" s="57"/>
      <c r="B2319" s="59"/>
      <c r="C2319" s="59"/>
      <c r="D2319" s="58"/>
      <c r="E2319" s="58"/>
      <c r="F2319" s="59"/>
      <c r="G2319" s="59"/>
      <c r="H2319" s="58"/>
      <c r="I2319" s="58"/>
      <c r="J2319" s="59"/>
    </row>
    <row r="2320" spans="1:10" ht="12.6" x14ac:dyDescent="0.25">
      <c r="A2320" s="57"/>
      <c r="B2320" s="59"/>
      <c r="C2320" s="59"/>
      <c r="D2320" s="58"/>
      <c r="E2320" s="58"/>
      <c r="F2320" s="59"/>
      <c r="G2320" s="59"/>
      <c r="H2320" s="58"/>
      <c r="I2320" s="58"/>
      <c r="J2320" s="59"/>
    </row>
    <row r="2321" spans="1:10" ht="12.6" x14ac:dyDescent="0.25">
      <c r="A2321" s="57"/>
      <c r="B2321" s="59"/>
      <c r="C2321" s="59"/>
      <c r="D2321" s="58"/>
      <c r="E2321" s="58"/>
      <c r="F2321" s="59"/>
      <c r="G2321" s="59"/>
      <c r="H2321" s="58"/>
      <c r="I2321" s="58"/>
      <c r="J2321" s="59"/>
    </row>
    <row r="2322" spans="1:10" ht="12.6" x14ac:dyDescent="0.25">
      <c r="A2322" s="57"/>
      <c r="B2322" s="59"/>
      <c r="C2322" s="59"/>
      <c r="D2322" s="58"/>
      <c r="E2322" s="58"/>
      <c r="F2322" s="59"/>
      <c r="G2322" s="59"/>
      <c r="H2322" s="58"/>
      <c r="I2322" s="58"/>
      <c r="J2322" s="59"/>
    </row>
    <row r="2323" spans="1:10" ht="12.6" x14ac:dyDescent="0.25">
      <c r="A2323" s="57"/>
      <c r="B2323" s="59"/>
      <c r="C2323" s="59"/>
      <c r="D2323" s="58"/>
      <c r="E2323" s="58"/>
      <c r="F2323" s="59"/>
      <c r="G2323" s="59"/>
      <c r="H2323" s="58"/>
      <c r="I2323" s="58"/>
      <c r="J2323" s="59"/>
    </row>
    <row r="2324" spans="1:10" ht="12.6" x14ac:dyDescent="0.25">
      <c r="A2324" s="57"/>
      <c r="B2324" s="59"/>
      <c r="C2324" s="59"/>
      <c r="D2324" s="58"/>
      <c r="E2324" s="58"/>
      <c r="F2324" s="59"/>
      <c r="G2324" s="59"/>
      <c r="H2324" s="58"/>
      <c r="I2324" s="58"/>
      <c r="J2324" s="59"/>
    </row>
    <row r="2325" spans="1:10" ht="12.6" x14ac:dyDescent="0.25">
      <c r="A2325" s="57"/>
      <c r="B2325" s="59"/>
      <c r="C2325" s="59"/>
      <c r="D2325" s="58"/>
      <c r="E2325" s="58"/>
      <c r="F2325" s="59"/>
      <c r="G2325" s="59"/>
      <c r="H2325" s="58"/>
      <c r="I2325" s="58"/>
      <c r="J2325" s="59"/>
    </row>
    <row r="2326" spans="1:10" ht="12.6" x14ac:dyDescent="0.25">
      <c r="A2326" s="57"/>
      <c r="B2326" s="59"/>
      <c r="C2326" s="59"/>
      <c r="D2326" s="58"/>
      <c r="E2326" s="58"/>
      <c r="F2326" s="59"/>
      <c r="G2326" s="59"/>
      <c r="H2326" s="58"/>
      <c r="I2326" s="58"/>
      <c r="J2326" s="59"/>
    </row>
    <row r="2327" spans="1:10" ht="12.6" x14ac:dyDescent="0.25">
      <c r="A2327" s="57"/>
      <c r="B2327" s="59"/>
      <c r="C2327" s="59"/>
      <c r="D2327" s="58"/>
      <c r="E2327" s="58"/>
      <c r="F2327" s="59"/>
      <c r="G2327" s="59"/>
      <c r="H2327" s="58"/>
      <c r="I2327" s="58"/>
      <c r="J2327" s="59"/>
    </row>
    <row r="2328" spans="1:10" ht="12.6" x14ac:dyDescent="0.25">
      <c r="A2328" s="57"/>
      <c r="B2328" s="59"/>
      <c r="C2328" s="59"/>
      <c r="D2328" s="58"/>
      <c r="E2328" s="58"/>
      <c r="F2328" s="59"/>
      <c r="G2328" s="59"/>
      <c r="H2328" s="58"/>
      <c r="I2328" s="58"/>
      <c r="J2328" s="59"/>
    </row>
    <row r="2329" spans="1:10" ht="12.6" x14ac:dyDescent="0.25">
      <c r="A2329" s="57"/>
      <c r="B2329" s="59"/>
      <c r="C2329" s="59"/>
      <c r="D2329" s="58"/>
      <c r="E2329" s="58"/>
      <c r="F2329" s="59"/>
      <c r="G2329" s="59"/>
      <c r="H2329" s="58"/>
      <c r="I2329" s="58"/>
      <c r="J2329" s="59"/>
    </row>
    <row r="2330" spans="1:10" ht="12.6" x14ac:dyDescent="0.25">
      <c r="A2330" s="57"/>
      <c r="B2330" s="59"/>
      <c r="C2330" s="59"/>
      <c r="D2330" s="58"/>
      <c r="E2330" s="58"/>
      <c r="F2330" s="59"/>
      <c r="G2330" s="59"/>
      <c r="H2330" s="58"/>
      <c r="I2330" s="58"/>
      <c r="J2330" s="59"/>
    </row>
    <row r="2331" spans="1:10" ht="12.6" x14ac:dyDescent="0.25">
      <c r="A2331" s="57"/>
      <c r="B2331" s="59"/>
      <c r="C2331" s="59"/>
      <c r="D2331" s="58"/>
      <c r="E2331" s="58"/>
      <c r="F2331" s="59"/>
      <c r="G2331" s="59"/>
      <c r="H2331" s="58"/>
      <c r="I2331" s="58"/>
      <c r="J2331" s="59"/>
    </row>
    <row r="2332" spans="1:10" ht="12.6" x14ac:dyDescent="0.25">
      <c r="A2332" s="57"/>
      <c r="B2332" s="59"/>
      <c r="C2332" s="59"/>
      <c r="D2332" s="58"/>
      <c r="E2332" s="58"/>
      <c r="F2332" s="59"/>
      <c r="G2332" s="59"/>
      <c r="H2332" s="58"/>
      <c r="I2332" s="58"/>
      <c r="J2332" s="59"/>
    </row>
    <row r="2333" spans="1:10" ht="12.6" x14ac:dyDescent="0.25">
      <c r="A2333" s="57"/>
      <c r="B2333" s="59"/>
      <c r="C2333" s="59"/>
      <c r="D2333" s="58"/>
      <c r="E2333" s="58"/>
      <c r="F2333" s="59"/>
      <c r="G2333" s="59"/>
      <c r="H2333" s="58"/>
      <c r="I2333" s="58"/>
      <c r="J2333" s="59"/>
    </row>
    <row r="2334" spans="1:10" ht="12.6" x14ac:dyDescent="0.25">
      <c r="A2334" s="57"/>
      <c r="B2334" s="59"/>
      <c r="C2334" s="59"/>
      <c r="D2334" s="58"/>
      <c r="E2334" s="58"/>
      <c r="F2334" s="59"/>
      <c r="G2334" s="59"/>
      <c r="H2334" s="58"/>
      <c r="I2334" s="58"/>
      <c r="J2334" s="59"/>
    </row>
    <row r="2335" spans="1:10" ht="12.6" x14ac:dyDescent="0.25">
      <c r="A2335" s="57"/>
      <c r="B2335" s="59"/>
      <c r="C2335" s="59"/>
      <c r="D2335" s="58"/>
      <c r="E2335" s="58"/>
      <c r="F2335" s="59"/>
      <c r="G2335" s="59"/>
      <c r="H2335" s="58"/>
      <c r="I2335" s="58"/>
      <c r="J2335" s="59"/>
    </row>
    <row r="2336" spans="1:10" ht="12.6" x14ac:dyDescent="0.25">
      <c r="A2336" s="57"/>
      <c r="B2336" s="59"/>
      <c r="C2336" s="59"/>
      <c r="D2336" s="58"/>
      <c r="E2336" s="58"/>
      <c r="F2336" s="59"/>
      <c r="G2336" s="59"/>
      <c r="H2336" s="58"/>
      <c r="I2336" s="58"/>
      <c r="J2336" s="59"/>
    </row>
    <row r="2337" spans="1:10" ht="12.6" x14ac:dyDescent="0.25">
      <c r="A2337" s="57"/>
      <c r="B2337" s="59"/>
      <c r="C2337" s="59"/>
      <c r="D2337" s="58"/>
      <c r="E2337" s="58"/>
      <c r="F2337" s="59"/>
      <c r="G2337" s="59"/>
      <c r="H2337" s="58"/>
      <c r="I2337" s="58"/>
      <c r="J2337" s="59"/>
    </row>
    <row r="2338" spans="1:10" ht="12.6" x14ac:dyDescent="0.25">
      <c r="A2338" s="57"/>
      <c r="B2338" s="59"/>
      <c r="C2338" s="59"/>
      <c r="D2338" s="58"/>
      <c r="E2338" s="58"/>
      <c r="F2338" s="59"/>
      <c r="G2338" s="59"/>
      <c r="H2338" s="58"/>
      <c r="I2338" s="58"/>
      <c r="J2338" s="59"/>
    </row>
    <row r="2339" spans="1:10" ht="12.6" x14ac:dyDescent="0.25">
      <c r="A2339" s="57"/>
      <c r="B2339" s="59"/>
      <c r="C2339" s="59"/>
      <c r="D2339" s="58"/>
      <c r="E2339" s="58"/>
      <c r="F2339" s="59"/>
      <c r="G2339" s="59"/>
      <c r="H2339" s="58"/>
      <c r="I2339" s="58"/>
      <c r="J2339" s="59"/>
    </row>
    <row r="2340" spans="1:10" ht="12.6" x14ac:dyDescent="0.25">
      <c r="A2340" s="57"/>
      <c r="B2340" s="59"/>
      <c r="C2340" s="59"/>
      <c r="D2340" s="58"/>
      <c r="E2340" s="58"/>
      <c r="F2340" s="59"/>
      <c r="G2340" s="59"/>
      <c r="H2340" s="58"/>
      <c r="I2340" s="58"/>
      <c r="J2340" s="59"/>
    </row>
    <row r="2341" spans="1:10" ht="12.6" x14ac:dyDescent="0.25">
      <c r="A2341" s="57"/>
      <c r="B2341" s="59"/>
      <c r="C2341" s="59"/>
      <c r="D2341" s="58"/>
      <c r="E2341" s="58"/>
      <c r="F2341" s="59"/>
      <c r="G2341" s="59"/>
      <c r="H2341" s="58"/>
      <c r="I2341" s="58"/>
      <c r="J2341" s="59"/>
    </row>
    <row r="2342" spans="1:10" ht="12.6" x14ac:dyDescent="0.25">
      <c r="A2342" s="57"/>
      <c r="B2342" s="59"/>
      <c r="C2342" s="59"/>
      <c r="D2342" s="58"/>
      <c r="E2342" s="58"/>
      <c r="F2342" s="59"/>
      <c r="G2342" s="59"/>
      <c r="H2342" s="58"/>
      <c r="I2342" s="58"/>
      <c r="J2342" s="59"/>
    </row>
    <row r="2343" spans="1:10" ht="12.6" x14ac:dyDescent="0.25">
      <c r="A2343" s="57"/>
      <c r="B2343" s="59"/>
      <c r="C2343" s="59"/>
      <c r="D2343" s="58"/>
      <c r="E2343" s="58"/>
      <c r="F2343" s="59"/>
      <c r="G2343" s="59"/>
      <c r="H2343" s="58"/>
      <c r="I2343" s="58"/>
      <c r="J2343" s="59"/>
    </row>
    <row r="2344" spans="1:10" ht="12.6" x14ac:dyDescent="0.25">
      <c r="A2344" s="57"/>
      <c r="B2344" s="59"/>
      <c r="C2344" s="59"/>
      <c r="D2344" s="58"/>
      <c r="E2344" s="58"/>
      <c r="F2344" s="59"/>
      <c r="G2344" s="59"/>
      <c r="H2344" s="58"/>
      <c r="I2344" s="58"/>
      <c r="J2344" s="59"/>
    </row>
    <row r="2345" spans="1:10" ht="12.6" x14ac:dyDescent="0.25">
      <c r="A2345" s="57"/>
      <c r="B2345" s="59"/>
      <c r="C2345" s="59"/>
      <c r="D2345" s="58"/>
      <c r="E2345" s="58"/>
      <c r="F2345" s="59"/>
      <c r="G2345" s="59"/>
      <c r="H2345" s="58"/>
      <c r="I2345" s="58"/>
      <c r="J2345" s="59"/>
    </row>
    <row r="2346" spans="1:10" ht="12.6" x14ac:dyDescent="0.25">
      <c r="A2346" s="57"/>
      <c r="B2346" s="59"/>
      <c r="C2346" s="59"/>
      <c r="D2346" s="58"/>
      <c r="E2346" s="58"/>
      <c r="F2346" s="59"/>
      <c r="G2346" s="59"/>
      <c r="H2346" s="58"/>
      <c r="I2346" s="58"/>
      <c r="J2346" s="59"/>
    </row>
    <row r="2347" spans="1:10" ht="12.6" x14ac:dyDescent="0.25">
      <c r="A2347" s="57"/>
      <c r="B2347" s="59"/>
      <c r="C2347" s="59"/>
      <c r="D2347" s="58"/>
      <c r="E2347" s="58"/>
      <c r="F2347" s="59"/>
      <c r="G2347" s="59"/>
      <c r="H2347" s="58"/>
      <c r="I2347" s="58"/>
      <c r="J2347" s="59"/>
    </row>
    <row r="2348" spans="1:10" ht="12.6" x14ac:dyDescent="0.25">
      <c r="A2348" s="57"/>
      <c r="B2348" s="59"/>
      <c r="C2348" s="59"/>
      <c r="D2348" s="58"/>
      <c r="E2348" s="58"/>
      <c r="F2348" s="59"/>
      <c r="G2348" s="59"/>
      <c r="H2348" s="58"/>
      <c r="I2348" s="58"/>
      <c r="J2348" s="59"/>
    </row>
    <row r="2349" spans="1:10" ht="12.6" x14ac:dyDescent="0.25">
      <c r="A2349" s="57"/>
      <c r="B2349" s="59"/>
      <c r="C2349" s="59"/>
      <c r="D2349" s="58"/>
      <c r="E2349" s="58"/>
      <c r="F2349" s="59"/>
      <c r="G2349" s="59"/>
      <c r="H2349" s="58"/>
      <c r="I2349" s="58"/>
      <c r="J2349" s="59"/>
    </row>
    <row r="2350" spans="1:10" ht="12.6" x14ac:dyDescent="0.25">
      <c r="A2350" s="57"/>
      <c r="B2350" s="59"/>
      <c r="C2350" s="59"/>
      <c r="D2350" s="58"/>
      <c r="E2350" s="58"/>
      <c r="F2350" s="59"/>
      <c r="G2350" s="59"/>
      <c r="H2350" s="58"/>
      <c r="I2350" s="58"/>
      <c r="J2350" s="59"/>
    </row>
    <row r="2351" spans="1:10" ht="12.6" x14ac:dyDescent="0.25">
      <c r="A2351" s="57"/>
      <c r="B2351" s="59"/>
      <c r="C2351" s="59"/>
      <c r="D2351" s="58"/>
      <c r="E2351" s="58"/>
      <c r="F2351" s="59"/>
      <c r="G2351" s="59"/>
      <c r="H2351" s="58"/>
      <c r="I2351" s="58"/>
      <c r="J2351" s="59"/>
    </row>
    <row r="2352" spans="1:10" ht="12.6" x14ac:dyDescent="0.25">
      <c r="A2352" s="57"/>
      <c r="B2352" s="59"/>
      <c r="C2352" s="59"/>
      <c r="D2352" s="58"/>
      <c r="E2352" s="58"/>
      <c r="F2352" s="59"/>
      <c r="G2352" s="59"/>
      <c r="H2352" s="58"/>
      <c r="I2352" s="58"/>
      <c r="J2352" s="59"/>
    </row>
    <row r="2353" spans="1:10" ht="12.6" x14ac:dyDescent="0.25">
      <c r="A2353" s="57"/>
      <c r="B2353" s="59"/>
      <c r="C2353" s="59"/>
      <c r="D2353" s="58"/>
      <c r="E2353" s="58"/>
      <c r="F2353" s="59"/>
      <c r="G2353" s="59"/>
      <c r="H2353" s="58"/>
      <c r="I2353" s="58"/>
      <c r="J2353" s="59"/>
    </row>
    <row r="2354" spans="1:10" ht="12.6" x14ac:dyDescent="0.25">
      <c r="A2354" s="57"/>
      <c r="B2354" s="59"/>
      <c r="C2354" s="59"/>
      <c r="D2354" s="58"/>
      <c r="E2354" s="58"/>
      <c r="F2354" s="59"/>
      <c r="G2354" s="59"/>
      <c r="H2354" s="58"/>
      <c r="I2354" s="58"/>
      <c r="J2354" s="59"/>
    </row>
    <row r="2355" spans="1:10" ht="12.6" x14ac:dyDescent="0.25">
      <c r="A2355" s="57"/>
      <c r="B2355" s="59"/>
      <c r="C2355" s="59"/>
      <c r="D2355" s="58"/>
      <c r="E2355" s="58"/>
      <c r="F2355" s="59"/>
      <c r="G2355" s="59"/>
      <c r="H2355" s="58"/>
      <c r="I2355" s="58"/>
      <c r="J2355" s="59"/>
    </row>
    <row r="2356" spans="1:10" ht="12.6" x14ac:dyDescent="0.25">
      <c r="A2356" s="57"/>
      <c r="B2356" s="59"/>
      <c r="C2356" s="59"/>
      <c r="D2356" s="58"/>
      <c r="E2356" s="58"/>
      <c r="F2356" s="59"/>
      <c r="G2356" s="59"/>
      <c r="H2356" s="58"/>
      <c r="I2356" s="58"/>
      <c r="J2356" s="59"/>
    </row>
    <row r="2357" spans="1:10" ht="12.6" x14ac:dyDescent="0.25">
      <c r="A2357" s="57"/>
      <c r="B2357" s="59"/>
      <c r="C2357" s="59"/>
      <c r="D2357" s="58"/>
      <c r="E2357" s="58"/>
      <c r="F2357" s="59"/>
      <c r="G2357" s="59"/>
      <c r="H2357" s="58"/>
      <c r="I2357" s="58"/>
      <c r="J2357" s="59"/>
    </row>
    <row r="2358" spans="1:10" ht="12.6" x14ac:dyDescent="0.25">
      <c r="A2358" s="57"/>
      <c r="B2358" s="59"/>
      <c r="C2358" s="59"/>
      <c r="D2358" s="58"/>
      <c r="E2358" s="58"/>
      <c r="F2358" s="59"/>
      <c r="G2358" s="59"/>
      <c r="H2358" s="58"/>
      <c r="I2358" s="58"/>
      <c r="J2358" s="59"/>
    </row>
    <row r="2359" spans="1:10" ht="12.6" x14ac:dyDescent="0.25">
      <c r="A2359" s="57"/>
      <c r="B2359" s="59"/>
      <c r="C2359" s="59"/>
      <c r="D2359" s="58"/>
      <c r="E2359" s="58"/>
      <c r="F2359" s="59"/>
      <c r="G2359" s="59"/>
      <c r="H2359" s="58"/>
      <c r="I2359" s="58"/>
      <c r="J2359" s="59"/>
    </row>
    <row r="2360" spans="1:10" ht="12.6" x14ac:dyDescent="0.25">
      <c r="A2360" s="57"/>
      <c r="B2360" s="59"/>
      <c r="C2360" s="59"/>
      <c r="D2360" s="58"/>
      <c r="E2360" s="58"/>
      <c r="F2360" s="59"/>
      <c r="G2360" s="59"/>
      <c r="H2360" s="58"/>
      <c r="I2360" s="58"/>
      <c r="J2360" s="59"/>
    </row>
    <row r="2361" spans="1:10" ht="12.6" x14ac:dyDescent="0.25">
      <c r="A2361" s="57"/>
      <c r="B2361" s="59"/>
      <c r="C2361" s="59"/>
      <c r="D2361" s="58"/>
      <c r="E2361" s="58"/>
      <c r="F2361" s="59"/>
      <c r="G2361" s="59"/>
      <c r="H2361" s="58"/>
      <c r="I2361" s="58"/>
      <c r="J2361" s="59"/>
    </row>
    <row r="2362" spans="1:10" ht="12.6" x14ac:dyDescent="0.25">
      <c r="A2362" s="57"/>
      <c r="B2362" s="59"/>
      <c r="C2362" s="59"/>
      <c r="D2362" s="58"/>
      <c r="E2362" s="58"/>
      <c r="F2362" s="59"/>
      <c r="G2362" s="59"/>
      <c r="H2362" s="58"/>
      <c r="I2362" s="58"/>
      <c r="J2362" s="59"/>
    </row>
    <row r="2363" spans="1:10" ht="12.6" x14ac:dyDescent="0.25">
      <c r="A2363" s="57"/>
      <c r="B2363" s="59"/>
      <c r="C2363" s="59"/>
      <c r="D2363" s="58"/>
      <c r="E2363" s="58"/>
      <c r="F2363" s="59"/>
      <c r="G2363" s="59"/>
      <c r="H2363" s="58"/>
      <c r="I2363" s="58"/>
      <c r="J2363" s="59"/>
    </row>
    <row r="2364" spans="1:10" ht="12.6" x14ac:dyDescent="0.25">
      <c r="A2364" s="57"/>
      <c r="B2364" s="59"/>
      <c r="C2364" s="59"/>
      <c r="D2364" s="58"/>
      <c r="E2364" s="58"/>
      <c r="F2364" s="59"/>
      <c r="G2364" s="59"/>
      <c r="H2364" s="58"/>
      <c r="I2364" s="58"/>
      <c r="J2364" s="59"/>
    </row>
    <row r="2365" spans="1:10" ht="12.6" x14ac:dyDescent="0.25">
      <c r="A2365" s="57"/>
      <c r="B2365" s="59"/>
      <c r="C2365" s="59"/>
      <c r="D2365" s="58"/>
      <c r="E2365" s="58"/>
      <c r="F2365" s="59"/>
      <c r="G2365" s="59"/>
      <c r="H2365" s="58"/>
      <c r="I2365" s="58"/>
      <c r="J2365" s="59"/>
    </row>
    <row r="2366" spans="1:10" ht="12.6" x14ac:dyDescent="0.25">
      <c r="A2366" s="57"/>
      <c r="B2366" s="59"/>
      <c r="C2366" s="59"/>
      <c r="D2366" s="58"/>
      <c r="E2366" s="58"/>
      <c r="F2366" s="59"/>
      <c r="G2366" s="59"/>
      <c r="H2366" s="58"/>
      <c r="I2366" s="58"/>
      <c r="J2366" s="59"/>
    </row>
    <row r="2367" spans="1:10" ht="12.6" x14ac:dyDescent="0.25">
      <c r="A2367" s="57"/>
      <c r="B2367" s="59"/>
      <c r="C2367" s="59"/>
      <c r="D2367" s="58"/>
      <c r="E2367" s="58"/>
      <c r="F2367" s="59"/>
      <c r="G2367" s="59"/>
      <c r="H2367" s="58"/>
      <c r="I2367" s="58"/>
      <c r="J2367" s="59"/>
    </row>
    <row r="2368" spans="1:10" ht="12.6" x14ac:dyDescent="0.25">
      <c r="A2368" s="57"/>
      <c r="B2368" s="59"/>
      <c r="C2368" s="59"/>
      <c r="D2368" s="58"/>
      <c r="E2368" s="58"/>
      <c r="F2368" s="59"/>
      <c r="G2368" s="59"/>
      <c r="H2368" s="58"/>
      <c r="I2368" s="58"/>
      <c r="J2368" s="59"/>
    </row>
    <row r="2369" spans="1:10" ht="12.6" x14ac:dyDescent="0.25">
      <c r="A2369" s="57"/>
      <c r="B2369" s="59"/>
      <c r="C2369" s="59"/>
      <c r="D2369" s="58"/>
      <c r="E2369" s="58"/>
      <c r="F2369" s="59"/>
      <c r="G2369" s="59"/>
      <c r="H2369" s="58"/>
      <c r="I2369" s="58"/>
      <c r="J2369" s="59"/>
    </row>
    <row r="2370" spans="1:10" ht="12.6" x14ac:dyDescent="0.25">
      <c r="A2370" s="57"/>
      <c r="B2370" s="59"/>
      <c r="C2370" s="59"/>
      <c r="D2370" s="58"/>
      <c r="E2370" s="58"/>
      <c r="F2370" s="59"/>
      <c r="G2370" s="59"/>
      <c r="H2370" s="58"/>
      <c r="I2370" s="58"/>
      <c r="J2370" s="59"/>
    </row>
    <row r="2371" spans="1:10" ht="12.6" x14ac:dyDescent="0.25">
      <c r="A2371" s="57"/>
      <c r="B2371" s="59"/>
      <c r="C2371" s="59"/>
      <c r="D2371" s="58"/>
      <c r="E2371" s="58"/>
      <c r="F2371" s="59"/>
      <c r="G2371" s="59"/>
      <c r="H2371" s="58"/>
      <c r="I2371" s="58"/>
      <c r="J2371" s="59"/>
    </row>
    <row r="2372" spans="1:10" ht="12.6" x14ac:dyDescent="0.25">
      <c r="A2372" s="57"/>
      <c r="B2372" s="59"/>
      <c r="C2372" s="59"/>
      <c r="D2372" s="58"/>
      <c r="E2372" s="58"/>
      <c r="F2372" s="59"/>
      <c r="G2372" s="59"/>
      <c r="H2372" s="58"/>
      <c r="I2372" s="58"/>
      <c r="J2372" s="59"/>
    </row>
    <row r="2373" spans="1:10" ht="12.6" x14ac:dyDescent="0.25">
      <c r="A2373" s="57"/>
      <c r="B2373" s="59"/>
      <c r="C2373" s="59"/>
      <c r="D2373" s="58"/>
      <c r="E2373" s="58"/>
      <c r="F2373" s="59"/>
      <c r="G2373" s="59"/>
      <c r="H2373" s="58"/>
      <c r="I2373" s="58"/>
      <c r="J2373" s="59"/>
    </row>
    <row r="2374" spans="1:10" ht="12.6" x14ac:dyDescent="0.25">
      <c r="A2374" s="57"/>
      <c r="B2374" s="59"/>
      <c r="C2374" s="59"/>
      <c r="D2374" s="58"/>
      <c r="E2374" s="58"/>
      <c r="F2374" s="59"/>
      <c r="G2374" s="59"/>
      <c r="H2374" s="58"/>
      <c r="I2374" s="58"/>
      <c r="J2374" s="59"/>
    </row>
    <row r="2375" spans="1:10" ht="12.6" x14ac:dyDescent="0.25">
      <c r="A2375" s="57"/>
      <c r="B2375" s="59"/>
      <c r="C2375" s="59"/>
      <c r="D2375" s="58"/>
      <c r="E2375" s="58"/>
      <c r="F2375" s="59"/>
      <c r="G2375" s="59"/>
      <c r="H2375" s="58"/>
      <c r="I2375" s="58"/>
      <c r="J2375" s="59"/>
    </row>
    <row r="2376" spans="1:10" ht="12.6" x14ac:dyDescent="0.25">
      <c r="A2376" s="57"/>
      <c r="B2376" s="59"/>
      <c r="C2376" s="59"/>
      <c r="D2376" s="58"/>
      <c r="E2376" s="58"/>
      <c r="F2376" s="59"/>
      <c r="G2376" s="59"/>
      <c r="H2376" s="58"/>
      <c r="I2376" s="58"/>
      <c r="J2376" s="59"/>
    </row>
    <row r="2377" spans="1:10" ht="12.6" x14ac:dyDescent="0.25">
      <c r="A2377" s="57"/>
      <c r="B2377" s="59"/>
      <c r="C2377" s="59"/>
      <c r="D2377" s="58"/>
      <c r="E2377" s="58"/>
      <c r="F2377" s="59"/>
      <c r="G2377" s="59"/>
      <c r="H2377" s="58"/>
      <c r="I2377" s="58"/>
      <c r="J2377" s="59"/>
    </row>
    <row r="2378" spans="1:10" ht="12.6" x14ac:dyDescent="0.25">
      <c r="A2378" s="57"/>
      <c r="B2378" s="59"/>
      <c r="C2378" s="59"/>
      <c r="D2378" s="58"/>
      <c r="E2378" s="58"/>
      <c r="F2378" s="59"/>
      <c r="G2378" s="59"/>
      <c r="H2378" s="58"/>
      <c r="I2378" s="58"/>
      <c r="J2378" s="59"/>
    </row>
    <row r="2379" spans="1:10" ht="12.6" x14ac:dyDescent="0.25">
      <c r="A2379" s="57"/>
      <c r="B2379" s="59"/>
      <c r="C2379" s="59"/>
      <c r="D2379" s="58"/>
      <c r="E2379" s="58"/>
      <c r="F2379" s="59"/>
      <c r="G2379" s="59"/>
      <c r="H2379" s="58"/>
      <c r="I2379" s="58"/>
      <c r="J2379" s="59"/>
    </row>
    <row r="2380" spans="1:10" ht="12.6" x14ac:dyDescent="0.25">
      <c r="A2380" s="57"/>
      <c r="B2380" s="59"/>
      <c r="C2380" s="59"/>
      <c r="D2380" s="58"/>
      <c r="E2380" s="58"/>
      <c r="F2380" s="59"/>
      <c r="G2380" s="59"/>
      <c r="H2380" s="58"/>
      <c r="I2380" s="58"/>
      <c r="J2380" s="59"/>
    </row>
    <row r="2381" spans="1:10" ht="12.6" x14ac:dyDescent="0.25">
      <c r="A2381" s="57"/>
      <c r="B2381" s="59"/>
      <c r="C2381" s="59"/>
      <c r="D2381" s="58"/>
      <c r="E2381" s="58"/>
      <c r="F2381" s="59"/>
      <c r="G2381" s="59"/>
      <c r="H2381" s="58"/>
      <c r="I2381" s="58"/>
      <c r="J2381" s="59"/>
    </row>
    <row r="2382" spans="1:10" ht="12.6" x14ac:dyDescent="0.25">
      <c r="A2382" s="57"/>
      <c r="B2382" s="59"/>
      <c r="C2382" s="59"/>
      <c r="D2382" s="58"/>
      <c r="E2382" s="58"/>
      <c r="F2382" s="59"/>
      <c r="G2382" s="59"/>
      <c r="H2382" s="58"/>
      <c r="I2382" s="58"/>
      <c r="J2382" s="59"/>
    </row>
    <row r="2383" spans="1:10" ht="12.6" x14ac:dyDescent="0.25">
      <c r="A2383" s="57"/>
      <c r="B2383" s="59"/>
      <c r="C2383" s="59"/>
      <c r="D2383" s="58"/>
      <c r="E2383" s="58"/>
      <c r="F2383" s="59"/>
      <c r="G2383" s="59"/>
      <c r="H2383" s="58"/>
      <c r="I2383" s="58"/>
      <c r="J2383" s="59"/>
    </row>
    <row r="2384" spans="1:10" ht="12.6" x14ac:dyDescent="0.25">
      <c r="A2384" s="57"/>
      <c r="B2384" s="59"/>
      <c r="C2384" s="59"/>
      <c r="D2384" s="58"/>
      <c r="E2384" s="58"/>
      <c r="F2384" s="59"/>
      <c r="G2384" s="59"/>
      <c r="H2384" s="58"/>
      <c r="I2384" s="58"/>
      <c r="J2384" s="59"/>
    </row>
    <row r="2385" spans="1:10" ht="12.6" x14ac:dyDescent="0.25">
      <c r="A2385" s="57"/>
      <c r="B2385" s="59"/>
      <c r="C2385" s="59"/>
      <c r="D2385" s="58"/>
      <c r="E2385" s="58"/>
      <c r="F2385" s="59"/>
      <c r="G2385" s="59"/>
      <c r="H2385" s="58"/>
      <c r="I2385" s="58"/>
      <c r="J2385" s="59"/>
    </row>
    <row r="2386" spans="1:10" ht="12.6" x14ac:dyDescent="0.25">
      <c r="A2386" s="57"/>
      <c r="B2386" s="59"/>
      <c r="C2386" s="59"/>
      <c r="D2386" s="58"/>
      <c r="E2386" s="58"/>
      <c r="F2386" s="59"/>
      <c r="G2386" s="59"/>
      <c r="H2386" s="58"/>
      <c r="I2386" s="58"/>
      <c r="J2386" s="59"/>
    </row>
    <row r="2387" spans="1:10" ht="12.6" x14ac:dyDescent="0.25">
      <c r="A2387" s="57"/>
      <c r="B2387" s="59"/>
      <c r="C2387" s="59"/>
      <c r="D2387" s="58"/>
      <c r="E2387" s="58"/>
      <c r="F2387" s="59"/>
      <c r="G2387" s="59"/>
      <c r="H2387" s="58"/>
      <c r="I2387" s="58"/>
      <c r="J2387" s="59"/>
    </row>
    <row r="2388" spans="1:10" ht="12.6" x14ac:dyDescent="0.25">
      <c r="A2388" s="57"/>
      <c r="B2388" s="59"/>
      <c r="C2388" s="59"/>
      <c r="D2388" s="58"/>
      <c r="E2388" s="58"/>
      <c r="F2388" s="59"/>
      <c r="G2388" s="59"/>
      <c r="H2388" s="58"/>
      <c r="I2388" s="58"/>
      <c r="J2388" s="59"/>
    </row>
    <row r="2389" spans="1:10" ht="12.6" x14ac:dyDescent="0.25">
      <c r="A2389" s="57"/>
      <c r="B2389" s="59"/>
      <c r="C2389" s="59"/>
      <c r="D2389" s="58"/>
      <c r="E2389" s="58"/>
      <c r="F2389" s="59"/>
      <c r="G2389" s="59"/>
      <c r="H2389" s="58"/>
      <c r="I2389" s="58"/>
      <c r="J2389" s="59"/>
    </row>
    <row r="2390" spans="1:10" ht="12.6" x14ac:dyDescent="0.25">
      <c r="A2390" s="57"/>
      <c r="B2390" s="59"/>
      <c r="C2390" s="59"/>
      <c r="D2390" s="58"/>
      <c r="E2390" s="58"/>
      <c r="F2390" s="59"/>
      <c r="G2390" s="59"/>
      <c r="H2390" s="58"/>
      <c r="I2390" s="58"/>
      <c r="J2390" s="59"/>
    </row>
    <row r="2391" spans="1:10" ht="12.6" x14ac:dyDescent="0.25">
      <c r="A2391" s="57"/>
      <c r="B2391" s="59"/>
      <c r="C2391" s="59"/>
      <c r="D2391" s="58"/>
      <c r="E2391" s="58"/>
      <c r="F2391" s="59"/>
      <c r="G2391" s="59"/>
      <c r="H2391" s="58"/>
      <c r="I2391" s="58"/>
      <c r="J2391" s="59"/>
    </row>
    <row r="2392" spans="1:10" ht="12.6" x14ac:dyDescent="0.25">
      <c r="A2392" s="57"/>
      <c r="B2392" s="59"/>
      <c r="C2392" s="59"/>
      <c r="D2392" s="58"/>
      <c r="E2392" s="58"/>
      <c r="F2392" s="59"/>
      <c r="G2392" s="59"/>
      <c r="H2392" s="58"/>
      <c r="I2392" s="58"/>
      <c r="J2392" s="59"/>
    </row>
    <row r="2393" spans="1:10" ht="12.6" x14ac:dyDescent="0.25">
      <c r="A2393" s="57"/>
      <c r="B2393" s="59"/>
      <c r="C2393" s="59"/>
      <c r="D2393" s="58"/>
      <c r="E2393" s="58"/>
      <c r="F2393" s="59"/>
      <c r="G2393" s="59"/>
      <c r="H2393" s="58"/>
      <c r="I2393" s="58"/>
      <c r="J2393" s="59"/>
    </row>
    <row r="2394" spans="1:10" ht="12.6" x14ac:dyDescent="0.25">
      <c r="A2394" s="57"/>
      <c r="B2394" s="59"/>
      <c r="C2394" s="59"/>
      <c r="D2394" s="58"/>
      <c r="E2394" s="58"/>
      <c r="F2394" s="59"/>
      <c r="G2394" s="59"/>
      <c r="H2394" s="58"/>
      <c r="I2394" s="58"/>
      <c r="J2394" s="59"/>
    </row>
    <row r="2395" spans="1:10" ht="12.6" x14ac:dyDescent="0.25">
      <c r="A2395" s="57"/>
      <c r="B2395" s="59"/>
      <c r="C2395" s="59"/>
      <c r="D2395" s="58"/>
      <c r="E2395" s="58"/>
      <c r="F2395" s="59"/>
      <c r="G2395" s="59"/>
      <c r="H2395" s="58"/>
      <c r="I2395" s="58"/>
      <c r="J2395" s="59"/>
    </row>
    <row r="2396" spans="1:10" ht="12.6" x14ac:dyDescent="0.25">
      <c r="A2396" s="57"/>
      <c r="B2396" s="59"/>
      <c r="C2396" s="59"/>
      <c r="D2396" s="58"/>
      <c r="E2396" s="58"/>
      <c r="F2396" s="59"/>
      <c r="G2396" s="59"/>
      <c r="H2396" s="58"/>
      <c r="I2396" s="58"/>
      <c r="J2396" s="59"/>
    </row>
    <row r="2397" spans="1:10" ht="12.6" x14ac:dyDescent="0.25">
      <c r="A2397" s="57"/>
      <c r="B2397" s="59"/>
      <c r="C2397" s="59"/>
      <c r="D2397" s="58"/>
      <c r="E2397" s="58"/>
      <c r="F2397" s="59"/>
      <c r="G2397" s="59"/>
      <c r="H2397" s="58"/>
      <c r="I2397" s="58"/>
      <c r="J2397" s="59"/>
    </row>
    <row r="2398" spans="1:10" ht="12.6" x14ac:dyDescent="0.25">
      <c r="A2398" s="57"/>
      <c r="B2398" s="59"/>
      <c r="C2398" s="59"/>
      <c r="D2398" s="58"/>
      <c r="E2398" s="58"/>
      <c r="F2398" s="59"/>
      <c r="G2398" s="59"/>
      <c r="H2398" s="58"/>
      <c r="I2398" s="58"/>
      <c r="J2398" s="59"/>
    </row>
    <row r="2399" spans="1:10" ht="12.6" x14ac:dyDescent="0.25">
      <c r="A2399" s="57"/>
      <c r="B2399" s="59"/>
      <c r="C2399" s="59"/>
      <c r="D2399" s="58"/>
      <c r="E2399" s="58"/>
      <c r="F2399" s="59"/>
      <c r="G2399" s="59"/>
      <c r="H2399" s="58"/>
      <c r="I2399" s="58"/>
      <c r="J2399" s="59"/>
    </row>
    <row r="2400" spans="1:10" ht="12.6" x14ac:dyDescent="0.25">
      <c r="A2400" s="57"/>
      <c r="B2400" s="59"/>
      <c r="C2400" s="59"/>
      <c r="D2400" s="58"/>
      <c r="E2400" s="58"/>
      <c r="F2400" s="59"/>
      <c r="G2400" s="59"/>
      <c r="H2400" s="58"/>
      <c r="I2400" s="58"/>
      <c r="J2400" s="59"/>
    </row>
    <row r="2401" spans="1:10" ht="12.6" x14ac:dyDescent="0.25">
      <c r="A2401" s="57"/>
      <c r="B2401" s="59"/>
      <c r="C2401" s="59"/>
      <c r="D2401" s="58"/>
      <c r="E2401" s="58"/>
      <c r="F2401" s="59"/>
      <c r="G2401" s="59"/>
      <c r="H2401" s="58"/>
      <c r="I2401" s="58"/>
      <c r="J2401" s="59"/>
    </row>
    <row r="2402" spans="1:10" ht="12.6" x14ac:dyDescent="0.25">
      <c r="A2402" s="57"/>
      <c r="B2402" s="59"/>
      <c r="C2402" s="59"/>
      <c r="D2402" s="58"/>
      <c r="E2402" s="58"/>
      <c r="F2402" s="59"/>
      <c r="G2402" s="59"/>
      <c r="H2402" s="58"/>
      <c r="I2402" s="58"/>
      <c r="J2402" s="59"/>
    </row>
    <row r="2403" spans="1:10" ht="12.6" x14ac:dyDescent="0.25">
      <c r="A2403" s="57"/>
      <c r="B2403" s="59"/>
      <c r="C2403" s="59"/>
      <c r="D2403" s="58"/>
      <c r="E2403" s="58"/>
      <c r="F2403" s="59"/>
      <c r="G2403" s="59"/>
      <c r="H2403" s="58"/>
      <c r="I2403" s="58"/>
      <c r="J2403" s="59"/>
    </row>
    <row r="2404" spans="1:10" ht="12.6" x14ac:dyDescent="0.25">
      <c r="A2404" s="57"/>
      <c r="B2404" s="59"/>
      <c r="C2404" s="59"/>
      <c r="D2404" s="58"/>
      <c r="E2404" s="58"/>
      <c r="F2404" s="59"/>
      <c r="G2404" s="59"/>
      <c r="H2404" s="58"/>
      <c r="I2404" s="58"/>
      <c r="J2404" s="59"/>
    </row>
    <row r="2405" spans="1:10" ht="12.6" x14ac:dyDescent="0.25">
      <c r="A2405" s="57"/>
      <c r="B2405" s="59"/>
      <c r="C2405" s="59"/>
      <c r="D2405" s="58"/>
      <c r="E2405" s="58"/>
      <c r="F2405" s="59"/>
      <c r="G2405" s="59"/>
      <c r="H2405" s="58"/>
      <c r="I2405" s="58"/>
      <c r="J2405" s="59"/>
    </row>
    <row r="2406" spans="1:10" ht="12.6" x14ac:dyDescent="0.25">
      <c r="A2406" s="57"/>
      <c r="B2406" s="59"/>
      <c r="C2406" s="59"/>
      <c r="D2406" s="58"/>
      <c r="E2406" s="58"/>
      <c r="F2406" s="59"/>
      <c r="G2406" s="59"/>
      <c r="H2406" s="58"/>
      <c r="I2406" s="58"/>
      <c r="J2406" s="59"/>
    </row>
    <row r="2407" spans="1:10" ht="12.6" x14ac:dyDescent="0.25">
      <c r="A2407" s="57"/>
      <c r="B2407" s="59"/>
      <c r="C2407" s="59"/>
      <c r="D2407" s="58"/>
      <c r="E2407" s="58"/>
      <c r="F2407" s="59"/>
      <c r="G2407" s="59"/>
      <c r="H2407" s="58"/>
      <c r="I2407" s="58"/>
      <c r="J2407" s="59"/>
    </row>
    <row r="2408" spans="1:10" ht="12.6" x14ac:dyDescent="0.25">
      <c r="A2408" s="57"/>
      <c r="B2408" s="59"/>
      <c r="C2408" s="59"/>
      <c r="D2408" s="58"/>
      <c r="E2408" s="58"/>
      <c r="F2408" s="59"/>
      <c r="G2408" s="59"/>
      <c r="H2408" s="58"/>
      <c r="I2408" s="58"/>
      <c r="J2408" s="59"/>
    </row>
    <row r="2409" spans="1:10" ht="12.6" x14ac:dyDescent="0.25">
      <c r="A2409" s="57"/>
      <c r="B2409" s="59"/>
      <c r="C2409" s="59"/>
      <c r="D2409" s="58"/>
      <c r="E2409" s="58"/>
      <c r="F2409" s="59"/>
      <c r="G2409" s="59"/>
      <c r="H2409" s="58"/>
      <c r="I2409" s="58"/>
      <c r="J2409" s="59"/>
    </row>
    <row r="2410" spans="1:10" ht="12.6" x14ac:dyDescent="0.25">
      <c r="A2410" s="57"/>
      <c r="B2410" s="59"/>
      <c r="C2410" s="59"/>
      <c r="D2410" s="58"/>
      <c r="E2410" s="58"/>
      <c r="F2410" s="59"/>
      <c r="G2410" s="59"/>
      <c r="H2410" s="58"/>
      <c r="I2410" s="58"/>
      <c r="J2410" s="59"/>
    </row>
    <row r="2411" spans="1:10" ht="12.6" x14ac:dyDescent="0.25">
      <c r="A2411" s="57"/>
      <c r="B2411" s="59"/>
      <c r="C2411" s="59"/>
      <c r="D2411" s="58"/>
      <c r="E2411" s="58"/>
      <c r="F2411" s="59"/>
      <c r="G2411" s="59"/>
      <c r="H2411" s="58"/>
      <c r="I2411" s="58"/>
      <c r="J2411" s="59"/>
    </row>
    <row r="2412" spans="1:10" ht="12.6" x14ac:dyDescent="0.25">
      <c r="A2412" s="57"/>
      <c r="B2412" s="59"/>
      <c r="C2412" s="59"/>
      <c r="D2412" s="58"/>
      <c r="E2412" s="58"/>
      <c r="F2412" s="59"/>
      <c r="G2412" s="59"/>
      <c r="H2412" s="58"/>
      <c r="I2412" s="58"/>
      <c r="J2412" s="59"/>
    </row>
    <row r="2413" spans="1:10" ht="12.6" x14ac:dyDescent="0.25">
      <c r="A2413" s="57"/>
      <c r="B2413" s="59"/>
      <c r="C2413" s="59"/>
      <c r="D2413" s="58"/>
      <c r="E2413" s="58"/>
      <c r="F2413" s="59"/>
      <c r="G2413" s="59"/>
      <c r="H2413" s="58"/>
      <c r="I2413" s="58"/>
      <c r="J2413" s="59"/>
    </row>
    <row r="2414" spans="1:10" ht="12.6" x14ac:dyDescent="0.25">
      <c r="A2414" s="57"/>
      <c r="B2414" s="59"/>
      <c r="C2414" s="59"/>
      <c r="D2414" s="58"/>
      <c r="E2414" s="58"/>
      <c r="F2414" s="59"/>
      <c r="G2414" s="59"/>
      <c r="H2414" s="58"/>
      <c r="I2414" s="58"/>
      <c r="J2414" s="59"/>
    </row>
    <row r="2415" spans="1:10" ht="12.6" x14ac:dyDescent="0.25">
      <c r="A2415" s="57"/>
      <c r="B2415" s="59"/>
      <c r="C2415" s="59"/>
      <c r="D2415" s="58"/>
      <c r="E2415" s="58"/>
      <c r="F2415" s="59"/>
      <c r="G2415" s="59"/>
      <c r="H2415" s="58"/>
      <c r="I2415" s="58"/>
      <c r="J2415" s="59"/>
    </row>
    <row r="2416" spans="1:10" ht="12.6" x14ac:dyDescent="0.25">
      <c r="A2416" s="57"/>
      <c r="B2416" s="59"/>
      <c r="C2416" s="59"/>
      <c r="D2416" s="58"/>
      <c r="E2416" s="58"/>
      <c r="F2416" s="59"/>
      <c r="G2416" s="59"/>
      <c r="H2416" s="58"/>
      <c r="I2416" s="58"/>
      <c r="J2416" s="59"/>
    </row>
    <row r="2417" spans="1:10" ht="12.6" x14ac:dyDescent="0.25">
      <c r="A2417" s="57"/>
      <c r="B2417" s="59"/>
      <c r="C2417" s="59"/>
      <c r="D2417" s="58"/>
      <c r="E2417" s="58"/>
      <c r="F2417" s="59"/>
      <c r="G2417" s="59"/>
      <c r="H2417" s="58"/>
      <c r="I2417" s="58"/>
      <c r="J2417" s="59"/>
    </row>
    <row r="2418" spans="1:10" ht="12.6" x14ac:dyDescent="0.25">
      <c r="A2418" s="57"/>
      <c r="B2418" s="59"/>
      <c r="C2418" s="59"/>
      <c r="D2418" s="58"/>
      <c r="E2418" s="58"/>
      <c r="F2418" s="59"/>
      <c r="G2418" s="59"/>
      <c r="H2418" s="58"/>
      <c r="I2418" s="58"/>
      <c r="J2418" s="59"/>
    </row>
    <row r="2419" spans="1:10" ht="12.6" x14ac:dyDescent="0.25">
      <c r="A2419" s="57"/>
      <c r="B2419" s="59"/>
      <c r="C2419" s="59"/>
      <c r="D2419" s="58"/>
      <c r="E2419" s="58"/>
      <c r="F2419" s="59"/>
      <c r="G2419" s="59"/>
      <c r="H2419" s="58"/>
      <c r="I2419" s="58"/>
      <c r="J2419" s="59"/>
    </row>
    <row r="2420" spans="1:10" ht="12.6" x14ac:dyDescent="0.25">
      <c r="A2420" s="57"/>
      <c r="B2420" s="59"/>
      <c r="C2420" s="59"/>
      <c r="D2420" s="58"/>
      <c r="E2420" s="58"/>
      <c r="F2420" s="59"/>
      <c r="G2420" s="59"/>
      <c r="H2420" s="58"/>
      <c r="I2420" s="58"/>
      <c r="J2420" s="59"/>
    </row>
    <row r="2421" spans="1:10" ht="12.6" x14ac:dyDescent="0.25">
      <c r="A2421" s="57"/>
      <c r="B2421" s="59"/>
      <c r="C2421" s="59"/>
      <c r="D2421" s="58"/>
      <c r="E2421" s="58"/>
      <c r="F2421" s="59"/>
      <c r="G2421" s="59"/>
      <c r="H2421" s="58"/>
      <c r="I2421" s="58"/>
      <c r="J2421" s="59"/>
    </row>
    <row r="2422" spans="1:10" ht="12.6" x14ac:dyDescent="0.25">
      <c r="A2422" s="57"/>
      <c r="B2422" s="59"/>
      <c r="C2422" s="59"/>
      <c r="D2422" s="58"/>
      <c r="E2422" s="58"/>
      <c r="F2422" s="59"/>
      <c r="G2422" s="59"/>
      <c r="H2422" s="58"/>
      <c r="I2422" s="58"/>
      <c r="J2422" s="59"/>
    </row>
    <row r="2423" spans="1:10" ht="12.6" x14ac:dyDescent="0.25">
      <c r="A2423" s="57"/>
      <c r="B2423" s="59"/>
      <c r="C2423" s="59"/>
      <c r="D2423" s="58"/>
      <c r="E2423" s="58"/>
      <c r="F2423" s="59"/>
      <c r="G2423" s="59"/>
      <c r="H2423" s="58"/>
      <c r="I2423" s="58"/>
      <c r="J2423" s="59"/>
    </row>
    <row r="2424" spans="1:10" ht="12.6" x14ac:dyDescent="0.25">
      <c r="A2424" s="57"/>
      <c r="B2424" s="59"/>
      <c r="C2424" s="59"/>
      <c r="D2424" s="58"/>
      <c r="E2424" s="58"/>
      <c r="F2424" s="59"/>
      <c r="G2424" s="59"/>
      <c r="H2424" s="58"/>
      <c r="I2424" s="58"/>
      <c r="J2424" s="59"/>
    </row>
    <row r="2425" spans="1:10" ht="12.6" x14ac:dyDescent="0.25">
      <c r="A2425" s="57"/>
      <c r="B2425" s="59"/>
      <c r="C2425" s="59"/>
      <c r="D2425" s="58"/>
      <c r="E2425" s="58"/>
      <c r="F2425" s="59"/>
      <c r="G2425" s="59"/>
      <c r="H2425" s="58"/>
      <c r="I2425" s="58"/>
      <c r="J2425" s="59"/>
    </row>
    <row r="2426" spans="1:10" ht="12.6" x14ac:dyDescent="0.25">
      <c r="A2426" s="57"/>
      <c r="B2426" s="59"/>
      <c r="C2426" s="59"/>
      <c r="D2426" s="58"/>
      <c r="E2426" s="58"/>
      <c r="F2426" s="59"/>
      <c r="G2426" s="59"/>
      <c r="H2426" s="58"/>
      <c r="I2426" s="58"/>
      <c r="J2426" s="59"/>
    </row>
    <row r="2427" spans="1:10" ht="12.6" x14ac:dyDescent="0.25">
      <c r="A2427" s="57"/>
      <c r="B2427" s="59"/>
      <c r="C2427" s="59"/>
      <c r="D2427" s="58"/>
      <c r="E2427" s="58"/>
      <c r="F2427" s="59"/>
      <c r="G2427" s="59"/>
      <c r="H2427" s="58"/>
      <c r="I2427" s="58"/>
      <c r="J2427" s="59"/>
    </row>
    <row r="2428" spans="1:10" ht="12.6" x14ac:dyDescent="0.25">
      <c r="A2428" s="57"/>
      <c r="B2428" s="59"/>
      <c r="C2428" s="59"/>
      <c r="D2428" s="58"/>
      <c r="E2428" s="58"/>
      <c r="F2428" s="59"/>
      <c r="G2428" s="59"/>
      <c r="H2428" s="58"/>
      <c r="I2428" s="58"/>
      <c r="J2428" s="59"/>
    </row>
    <row r="2429" spans="1:10" ht="12.6" x14ac:dyDescent="0.25">
      <c r="A2429" s="57"/>
      <c r="B2429" s="59"/>
      <c r="C2429" s="59"/>
      <c r="D2429" s="58"/>
      <c r="E2429" s="58"/>
      <c r="F2429" s="59"/>
      <c r="G2429" s="59"/>
      <c r="H2429" s="58"/>
      <c r="I2429" s="58"/>
      <c r="J2429" s="59"/>
    </row>
    <row r="2430" spans="1:10" ht="12.6" x14ac:dyDescent="0.25">
      <c r="A2430" s="57"/>
      <c r="B2430" s="59"/>
      <c r="C2430" s="59"/>
      <c r="D2430" s="58"/>
      <c r="E2430" s="58"/>
      <c r="F2430" s="59"/>
      <c r="G2430" s="59"/>
      <c r="H2430" s="58"/>
      <c r="I2430" s="58"/>
      <c r="J2430" s="59"/>
    </row>
    <row r="2431" spans="1:10" ht="12.6" x14ac:dyDescent="0.25">
      <c r="A2431" s="57"/>
      <c r="B2431" s="59"/>
      <c r="C2431" s="59"/>
      <c r="D2431" s="58"/>
      <c r="E2431" s="58"/>
      <c r="F2431" s="59"/>
      <c r="G2431" s="59"/>
      <c r="H2431" s="58"/>
      <c r="I2431" s="58"/>
      <c r="J2431" s="59"/>
    </row>
    <row r="2432" spans="1:10" ht="12.6" x14ac:dyDescent="0.25">
      <c r="A2432" s="57"/>
      <c r="B2432" s="59"/>
      <c r="C2432" s="59"/>
      <c r="D2432" s="58"/>
      <c r="E2432" s="58"/>
      <c r="F2432" s="59"/>
      <c r="G2432" s="59"/>
      <c r="H2432" s="58"/>
      <c r="I2432" s="58"/>
      <c r="J2432" s="59"/>
    </row>
    <row r="2433" spans="1:10" ht="12.6" x14ac:dyDescent="0.25">
      <c r="A2433" s="57"/>
      <c r="B2433" s="59"/>
      <c r="C2433" s="59"/>
      <c r="D2433" s="58"/>
      <c r="E2433" s="58"/>
      <c r="F2433" s="59"/>
      <c r="G2433" s="59"/>
      <c r="H2433" s="58"/>
      <c r="I2433" s="58"/>
      <c r="J2433" s="59"/>
    </row>
    <row r="2434" spans="1:10" ht="12.6" x14ac:dyDescent="0.25">
      <c r="A2434" s="57"/>
      <c r="B2434" s="59"/>
      <c r="C2434" s="59"/>
      <c r="D2434" s="58"/>
      <c r="E2434" s="58"/>
      <c r="F2434" s="59"/>
      <c r="G2434" s="59"/>
      <c r="H2434" s="58"/>
      <c r="I2434" s="58"/>
      <c r="J2434" s="59"/>
    </row>
    <row r="2435" spans="1:10" ht="12.6" x14ac:dyDescent="0.25">
      <c r="A2435" s="57"/>
      <c r="B2435" s="59"/>
      <c r="C2435" s="59"/>
      <c r="D2435" s="58"/>
      <c r="E2435" s="58"/>
      <c r="F2435" s="59"/>
      <c r="G2435" s="59"/>
      <c r="H2435" s="58"/>
      <c r="I2435" s="58"/>
      <c r="J2435" s="59"/>
    </row>
    <row r="2436" spans="1:10" ht="12.6" x14ac:dyDescent="0.25">
      <c r="A2436" s="57"/>
      <c r="B2436" s="59"/>
      <c r="C2436" s="59"/>
      <c r="D2436" s="58"/>
      <c r="E2436" s="58"/>
      <c r="F2436" s="59"/>
      <c r="G2436" s="59"/>
      <c r="H2436" s="58"/>
      <c r="I2436" s="58"/>
      <c r="J2436" s="59"/>
    </row>
    <row r="2437" spans="1:10" ht="12.6" x14ac:dyDescent="0.25">
      <c r="A2437" s="57"/>
      <c r="B2437" s="59"/>
      <c r="C2437" s="59"/>
      <c r="D2437" s="58"/>
      <c r="E2437" s="58"/>
      <c r="F2437" s="59"/>
      <c r="G2437" s="59"/>
      <c r="H2437" s="58"/>
      <c r="I2437" s="58"/>
      <c r="J2437" s="59"/>
    </row>
    <row r="2438" spans="1:10" ht="12.6" x14ac:dyDescent="0.25">
      <c r="A2438" s="57"/>
      <c r="B2438" s="59"/>
      <c r="C2438" s="59"/>
      <c r="D2438" s="58"/>
      <c r="E2438" s="58"/>
      <c r="F2438" s="59"/>
      <c r="G2438" s="59"/>
      <c r="H2438" s="58"/>
      <c r="I2438" s="58"/>
      <c r="J2438" s="59"/>
    </row>
    <row r="2439" spans="1:10" ht="12.6" x14ac:dyDescent="0.25">
      <c r="A2439" s="57"/>
      <c r="B2439" s="59"/>
      <c r="C2439" s="59"/>
      <c r="D2439" s="58"/>
      <c r="E2439" s="58"/>
      <c r="F2439" s="59"/>
      <c r="G2439" s="59"/>
      <c r="H2439" s="58"/>
      <c r="I2439" s="58"/>
      <c r="J2439" s="59"/>
    </row>
    <row r="2440" spans="1:10" ht="12.6" x14ac:dyDescent="0.25">
      <c r="A2440" s="57"/>
      <c r="B2440" s="59"/>
      <c r="C2440" s="59"/>
      <c r="D2440" s="58"/>
      <c r="E2440" s="58"/>
      <c r="F2440" s="59"/>
      <c r="G2440" s="59"/>
      <c r="H2440" s="58"/>
      <c r="I2440" s="58"/>
      <c r="J2440" s="59"/>
    </row>
    <row r="2441" spans="1:10" ht="12.6" x14ac:dyDescent="0.25">
      <c r="A2441" s="57"/>
      <c r="B2441" s="59"/>
      <c r="C2441" s="59"/>
      <c r="D2441" s="58"/>
      <c r="E2441" s="58"/>
      <c r="F2441" s="59"/>
      <c r="G2441" s="59"/>
      <c r="H2441" s="58"/>
      <c r="I2441" s="58"/>
      <c r="J2441" s="59"/>
    </row>
    <row r="2442" spans="1:10" ht="12.6" x14ac:dyDescent="0.25">
      <c r="A2442" s="57"/>
      <c r="B2442" s="59"/>
      <c r="C2442" s="59"/>
      <c r="D2442" s="58"/>
      <c r="E2442" s="58"/>
      <c r="F2442" s="59"/>
      <c r="G2442" s="59"/>
      <c r="H2442" s="58"/>
      <c r="I2442" s="58"/>
      <c r="J2442" s="59"/>
    </row>
    <row r="2443" spans="1:10" ht="12.6" x14ac:dyDescent="0.25">
      <c r="A2443" s="57"/>
      <c r="B2443" s="59"/>
      <c r="C2443" s="59"/>
      <c r="D2443" s="58"/>
      <c r="E2443" s="58"/>
      <c r="F2443" s="59"/>
      <c r="G2443" s="59"/>
      <c r="H2443" s="58"/>
      <c r="I2443" s="58"/>
      <c r="J2443" s="59"/>
    </row>
    <row r="2444" spans="1:10" ht="12.6" x14ac:dyDescent="0.25">
      <c r="A2444" s="57"/>
      <c r="B2444" s="59"/>
      <c r="C2444" s="59"/>
      <c r="D2444" s="58"/>
      <c r="E2444" s="58"/>
      <c r="F2444" s="59"/>
      <c r="G2444" s="59"/>
      <c r="H2444" s="58"/>
      <c r="I2444" s="58"/>
      <c r="J2444" s="59"/>
    </row>
    <row r="2445" spans="1:10" ht="12.6" x14ac:dyDescent="0.25">
      <c r="A2445" s="57"/>
      <c r="B2445" s="59"/>
      <c r="C2445" s="59"/>
      <c r="D2445" s="58"/>
      <c r="E2445" s="58"/>
      <c r="F2445" s="59"/>
      <c r="G2445" s="59"/>
      <c r="H2445" s="58"/>
      <c r="I2445" s="58"/>
      <c r="J2445" s="59"/>
    </row>
    <row r="2446" spans="1:10" ht="12.6" x14ac:dyDescent="0.25">
      <c r="A2446" s="57"/>
      <c r="B2446" s="59"/>
      <c r="C2446" s="59"/>
      <c r="D2446" s="58"/>
      <c r="E2446" s="58"/>
      <c r="F2446" s="59"/>
      <c r="G2446" s="59"/>
      <c r="H2446" s="58"/>
      <c r="I2446" s="58"/>
      <c r="J2446" s="59"/>
    </row>
    <row r="2447" spans="1:10" ht="12.6" x14ac:dyDescent="0.25">
      <c r="A2447" s="57"/>
      <c r="B2447" s="59"/>
      <c r="C2447" s="59"/>
      <c r="D2447" s="58"/>
      <c r="E2447" s="58"/>
      <c r="F2447" s="59"/>
      <c r="G2447" s="59"/>
      <c r="H2447" s="58"/>
      <c r="I2447" s="58"/>
      <c r="J2447" s="59"/>
    </row>
    <row r="2448" spans="1:10" ht="12.6" x14ac:dyDescent="0.25">
      <c r="A2448" s="57"/>
      <c r="B2448" s="59"/>
      <c r="C2448" s="59"/>
      <c r="D2448" s="58"/>
      <c r="E2448" s="58"/>
      <c r="F2448" s="59"/>
      <c r="G2448" s="59"/>
      <c r="H2448" s="58"/>
      <c r="I2448" s="58"/>
      <c r="J2448" s="59"/>
    </row>
    <row r="2449" spans="1:10" ht="12.6" x14ac:dyDescent="0.25">
      <c r="A2449" s="57"/>
      <c r="B2449" s="59"/>
      <c r="C2449" s="59"/>
      <c r="D2449" s="58"/>
      <c r="E2449" s="58"/>
      <c r="F2449" s="59"/>
      <c r="G2449" s="59"/>
      <c r="H2449" s="58"/>
      <c r="I2449" s="58"/>
      <c r="J2449" s="59"/>
    </row>
    <row r="2450" spans="1:10" ht="12.6" x14ac:dyDescent="0.25">
      <c r="A2450" s="57"/>
      <c r="B2450" s="59"/>
      <c r="C2450" s="59"/>
      <c r="D2450" s="58"/>
      <c r="E2450" s="58"/>
      <c r="F2450" s="59"/>
      <c r="G2450" s="59"/>
      <c r="H2450" s="58"/>
      <c r="I2450" s="58"/>
      <c r="J2450" s="59"/>
    </row>
    <row r="2451" spans="1:10" ht="12.6" x14ac:dyDescent="0.25">
      <c r="A2451" s="57"/>
      <c r="B2451" s="59"/>
      <c r="C2451" s="59"/>
      <c r="D2451" s="58"/>
      <c r="E2451" s="58"/>
      <c r="F2451" s="59"/>
      <c r="G2451" s="59"/>
      <c r="H2451" s="58"/>
      <c r="I2451" s="58"/>
      <c r="J2451" s="59"/>
    </row>
    <row r="2452" spans="1:10" ht="12.6" x14ac:dyDescent="0.25">
      <c r="A2452" s="57"/>
      <c r="B2452" s="59"/>
      <c r="C2452" s="59"/>
      <c r="D2452" s="58"/>
      <c r="E2452" s="58"/>
      <c r="F2452" s="59"/>
      <c r="G2452" s="59"/>
      <c r="H2452" s="58"/>
      <c r="I2452" s="58"/>
      <c r="J2452" s="59"/>
    </row>
    <row r="2453" spans="1:10" ht="12.6" x14ac:dyDescent="0.25">
      <c r="A2453" s="57"/>
      <c r="B2453" s="59"/>
      <c r="C2453" s="59"/>
      <c r="D2453" s="58"/>
      <c r="E2453" s="58"/>
      <c r="F2453" s="59"/>
      <c r="G2453" s="59"/>
      <c r="H2453" s="58"/>
      <c r="I2453" s="58"/>
      <c r="J2453" s="59"/>
    </row>
    <row r="2454" spans="1:10" ht="12.6" x14ac:dyDescent="0.25">
      <c r="A2454" s="57"/>
      <c r="B2454" s="59"/>
      <c r="C2454" s="59"/>
      <c r="D2454" s="58"/>
      <c r="E2454" s="58"/>
      <c r="F2454" s="59"/>
      <c r="G2454" s="59"/>
      <c r="H2454" s="58"/>
      <c r="I2454" s="58"/>
      <c r="J2454" s="59"/>
    </row>
    <row r="2455" spans="1:10" ht="12.6" x14ac:dyDescent="0.25">
      <c r="A2455" s="57"/>
      <c r="B2455" s="59"/>
      <c r="C2455" s="59"/>
      <c r="D2455" s="58"/>
      <c r="E2455" s="58"/>
      <c r="F2455" s="59"/>
      <c r="G2455" s="59"/>
      <c r="H2455" s="58"/>
      <c r="I2455" s="58"/>
      <c r="J2455" s="59"/>
    </row>
    <row r="2456" spans="1:10" ht="12.6" x14ac:dyDescent="0.25">
      <c r="A2456" s="57"/>
      <c r="B2456" s="59"/>
      <c r="C2456" s="59"/>
      <c r="D2456" s="58"/>
      <c r="E2456" s="58"/>
      <c r="F2456" s="59"/>
      <c r="G2456" s="59"/>
      <c r="H2456" s="58"/>
      <c r="I2456" s="58"/>
      <c r="J2456" s="59"/>
    </row>
    <row r="2457" spans="1:10" ht="12.6" x14ac:dyDescent="0.25">
      <c r="A2457" s="57"/>
      <c r="B2457" s="59"/>
      <c r="C2457" s="59"/>
      <c r="D2457" s="58"/>
      <c r="E2457" s="58"/>
      <c r="F2457" s="59"/>
      <c r="G2457" s="59"/>
      <c r="H2457" s="58"/>
      <c r="I2457" s="58"/>
      <c r="J2457" s="59"/>
    </row>
    <row r="2458" spans="1:10" ht="12.6" x14ac:dyDescent="0.25">
      <c r="A2458" s="57"/>
      <c r="B2458" s="59"/>
      <c r="C2458" s="59"/>
      <c r="D2458" s="58"/>
      <c r="E2458" s="58"/>
      <c r="F2458" s="59"/>
      <c r="G2458" s="59"/>
      <c r="H2458" s="58"/>
      <c r="I2458" s="58"/>
      <c r="J2458" s="59"/>
    </row>
    <row r="2459" spans="1:10" ht="12.6" x14ac:dyDescent="0.25">
      <c r="A2459" s="57"/>
      <c r="B2459" s="59"/>
      <c r="C2459" s="59"/>
      <c r="D2459" s="58"/>
      <c r="E2459" s="58"/>
      <c r="F2459" s="59"/>
      <c r="G2459" s="59"/>
      <c r="H2459" s="58"/>
      <c r="I2459" s="58"/>
      <c r="J2459" s="59"/>
    </row>
    <row r="2460" spans="1:10" ht="12.6" x14ac:dyDescent="0.25">
      <c r="A2460" s="57"/>
      <c r="B2460" s="59"/>
      <c r="C2460" s="59"/>
      <c r="D2460" s="58"/>
      <c r="E2460" s="58"/>
      <c r="F2460" s="59"/>
      <c r="G2460" s="59"/>
      <c r="H2460" s="58"/>
      <c r="I2460" s="58"/>
      <c r="J2460" s="59"/>
    </row>
    <row r="2461" spans="1:10" ht="12.6" x14ac:dyDescent="0.25">
      <c r="A2461" s="57"/>
      <c r="B2461" s="59"/>
      <c r="C2461" s="59"/>
      <c r="D2461" s="58"/>
      <c r="E2461" s="58"/>
      <c r="F2461" s="59"/>
      <c r="G2461" s="59"/>
      <c r="H2461" s="58"/>
      <c r="I2461" s="58"/>
      <c r="J2461" s="59"/>
    </row>
    <row r="2462" spans="1:10" ht="12.6" x14ac:dyDescent="0.25">
      <c r="A2462" s="57"/>
      <c r="B2462" s="59"/>
      <c r="C2462" s="59"/>
      <c r="D2462" s="58"/>
      <c r="E2462" s="58"/>
      <c r="F2462" s="59"/>
      <c r="G2462" s="59"/>
      <c r="H2462" s="58"/>
      <c r="I2462" s="58"/>
      <c r="J2462" s="59"/>
    </row>
    <row r="2463" spans="1:10" ht="12.6" x14ac:dyDescent="0.25">
      <c r="A2463" s="57"/>
      <c r="B2463" s="59"/>
      <c r="C2463" s="59"/>
      <c r="D2463" s="58"/>
      <c r="E2463" s="58"/>
      <c r="F2463" s="59"/>
      <c r="G2463" s="59"/>
      <c r="H2463" s="58"/>
      <c r="I2463" s="58"/>
      <c r="J2463" s="59"/>
    </row>
    <row r="2464" spans="1:10" ht="12.6" x14ac:dyDescent="0.25">
      <c r="A2464" s="57"/>
      <c r="B2464" s="59"/>
      <c r="C2464" s="59"/>
      <c r="D2464" s="58"/>
      <c r="E2464" s="58"/>
      <c r="F2464" s="59"/>
      <c r="G2464" s="59"/>
      <c r="H2464" s="58"/>
      <c r="I2464" s="58"/>
      <c r="J2464" s="59"/>
    </row>
    <row r="2465" spans="1:10" ht="12.6" x14ac:dyDescent="0.25">
      <c r="A2465" s="57"/>
      <c r="B2465" s="59"/>
      <c r="C2465" s="59"/>
      <c r="D2465" s="58"/>
      <c r="E2465" s="58"/>
      <c r="F2465" s="59"/>
      <c r="G2465" s="59"/>
      <c r="H2465" s="58"/>
      <c r="I2465" s="58"/>
      <c r="J2465" s="59"/>
    </row>
    <row r="2466" spans="1:10" ht="12.6" x14ac:dyDescent="0.25">
      <c r="A2466" s="57"/>
      <c r="B2466" s="59"/>
      <c r="C2466" s="59"/>
      <c r="D2466" s="58"/>
      <c r="E2466" s="58"/>
      <c r="F2466" s="59"/>
      <c r="G2466" s="59"/>
      <c r="H2466" s="58"/>
      <c r="I2466" s="58"/>
      <c r="J2466" s="59"/>
    </row>
    <row r="2467" spans="1:10" ht="12.6" x14ac:dyDescent="0.25">
      <c r="A2467" s="57"/>
      <c r="B2467" s="59"/>
      <c r="C2467" s="59"/>
      <c r="D2467" s="58"/>
      <c r="E2467" s="58"/>
      <c r="F2467" s="59"/>
      <c r="G2467" s="59"/>
      <c r="H2467" s="58"/>
      <c r="I2467" s="58"/>
      <c r="J2467" s="59"/>
    </row>
    <row r="2468" spans="1:10" ht="12.6" x14ac:dyDescent="0.25">
      <c r="A2468" s="57"/>
      <c r="B2468" s="59"/>
      <c r="C2468" s="59"/>
      <c r="D2468" s="58"/>
      <c r="E2468" s="58"/>
      <c r="F2468" s="59"/>
      <c r="G2468" s="59"/>
      <c r="H2468" s="58"/>
      <c r="I2468" s="58"/>
      <c r="J2468" s="59"/>
    </row>
    <row r="2469" spans="1:10" ht="12.6" x14ac:dyDescent="0.25">
      <c r="A2469" s="57"/>
      <c r="B2469" s="59"/>
      <c r="C2469" s="59"/>
      <c r="D2469" s="58"/>
      <c r="E2469" s="58"/>
      <c r="F2469" s="59"/>
      <c r="G2469" s="59"/>
      <c r="H2469" s="58"/>
      <c r="I2469" s="58"/>
      <c r="J2469" s="59"/>
    </row>
    <row r="2470" spans="1:10" ht="12.6" x14ac:dyDescent="0.25">
      <c r="A2470" s="57"/>
      <c r="B2470" s="59"/>
      <c r="C2470" s="59"/>
      <c r="D2470" s="58"/>
      <c r="E2470" s="58"/>
      <c r="F2470" s="59"/>
      <c r="G2470" s="59"/>
      <c r="H2470" s="58"/>
      <c r="I2470" s="58"/>
      <c r="J2470" s="59"/>
    </row>
    <row r="2471" spans="1:10" ht="12.6" x14ac:dyDescent="0.25">
      <c r="A2471" s="57"/>
      <c r="B2471" s="59"/>
      <c r="C2471" s="59"/>
      <c r="D2471" s="58"/>
      <c r="E2471" s="58"/>
      <c r="F2471" s="59"/>
      <c r="G2471" s="59"/>
      <c r="H2471" s="58"/>
      <c r="I2471" s="58"/>
      <c r="J2471" s="59"/>
    </row>
    <row r="2472" spans="1:10" ht="12.6" x14ac:dyDescent="0.25">
      <c r="A2472" s="57"/>
      <c r="B2472" s="59"/>
      <c r="C2472" s="59"/>
      <c r="D2472" s="58"/>
      <c r="E2472" s="58"/>
      <c r="F2472" s="59"/>
      <c r="G2472" s="59"/>
      <c r="H2472" s="58"/>
      <c r="I2472" s="58"/>
      <c r="J2472" s="59"/>
    </row>
    <row r="2473" spans="1:10" ht="12.6" x14ac:dyDescent="0.25">
      <c r="A2473" s="57"/>
      <c r="B2473" s="59"/>
      <c r="C2473" s="59"/>
      <c r="D2473" s="58"/>
      <c r="E2473" s="58"/>
      <c r="F2473" s="59"/>
      <c r="G2473" s="59"/>
      <c r="H2473" s="58"/>
      <c r="I2473" s="58"/>
      <c r="J2473" s="59"/>
    </row>
    <row r="2474" spans="1:10" ht="12.6" x14ac:dyDescent="0.25">
      <c r="A2474" s="57"/>
      <c r="B2474" s="59"/>
      <c r="C2474" s="59"/>
      <c r="D2474" s="58"/>
      <c r="E2474" s="58"/>
      <c r="F2474" s="59"/>
      <c r="G2474" s="59"/>
      <c r="H2474" s="58"/>
      <c r="I2474" s="58"/>
      <c r="J2474" s="59"/>
    </row>
    <row r="2475" spans="1:10" ht="12.6" x14ac:dyDescent="0.25">
      <c r="A2475" s="57"/>
      <c r="B2475" s="59"/>
      <c r="C2475" s="59"/>
      <c r="D2475" s="58"/>
      <c r="E2475" s="58"/>
      <c r="F2475" s="59"/>
      <c r="G2475" s="59"/>
      <c r="H2475" s="58"/>
      <c r="I2475" s="58"/>
      <c r="J2475" s="59"/>
    </row>
    <row r="2476" spans="1:10" ht="12.6" x14ac:dyDescent="0.25">
      <c r="A2476" s="57"/>
      <c r="B2476" s="59"/>
      <c r="C2476" s="59"/>
      <c r="D2476" s="58"/>
      <c r="E2476" s="58"/>
      <c r="F2476" s="59"/>
      <c r="G2476" s="59"/>
      <c r="H2476" s="58"/>
      <c r="I2476" s="58"/>
      <c r="J2476" s="59"/>
    </row>
    <row r="2477" spans="1:10" ht="12.6" x14ac:dyDescent="0.25">
      <c r="A2477" s="57"/>
      <c r="B2477" s="59"/>
      <c r="C2477" s="59"/>
      <c r="D2477" s="58"/>
      <c r="E2477" s="58"/>
      <c r="F2477" s="59"/>
      <c r="G2477" s="59"/>
      <c r="H2477" s="58"/>
      <c r="I2477" s="58"/>
      <c r="J2477" s="59"/>
    </row>
    <row r="2478" spans="1:10" ht="12.6" x14ac:dyDescent="0.25">
      <c r="A2478" s="57"/>
      <c r="B2478" s="59"/>
      <c r="C2478" s="59"/>
      <c r="D2478" s="58"/>
      <c r="E2478" s="58"/>
      <c r="F2478" s="59"/>
      <c r="G2478" s="59"/>
      <c r="H2478" s="58"/>
      <c r="I2478" s="58"/>
      <c r="J2478" s="59"/>
    </row>
    <row r="2479" spans="1:10" ht="12.6" x14ac:dyDescent="0.25">
      <c r="A2479" s="57"/>
      <c r="B2479" s="59"/>
      <c r="C2479" s="59"/>
      <c r="D2479" s="58"/>
      <c r="E2479" s="58"/>
      <c r="F2479" s="59"/>
      <c r="G2479" s="59"/>
      <c r="H2479" s="58"/>
      <c r="I2479" s="58"/>
      <c r="J2479" s="59"/>
    </row>
    <row r="2480" spans="1:10" ht="12.6" x14ac:dyDescent="0.25">
      <c r="A2480" s="57"/>
      <c r="B2480" s="59"/>
      <c r="C2480" s="59"/>
      <c r="D2480" s="58"/>
      <c r="E2480" s="58"/>
      <c r="F2480" s="59"/>
      <c r="G2480" s="59"/>
      <c r="H2480" s="58"/>
      <c r="I2480" s="58"/>
      <c r="J2480" s="59"/>
    </row>
    <row r="2481" spans="1:10" ht="12.6" x14ac:dyDescent="0.25">
      <c r="A2481" s="57"/>
      <c r="B2481" s="59"/>
      <c r="C2481" s="59"/>
      <c r="D2481" s="58"/>
      <c r="E2481" s="58"/>
      <c r="F2481" s="59"/>
      <c r="G2481" s="59"/>
      <c r="H2481" s="58"/>
      <c r="I2481" s="58"/>
      <c r="J2481" s="59"/>
    </row>
    <row r="2482" spans="1:10" ht="12.6" x14ac:dyDescent="0.25">
      <c r="A2482" s="57"/>
      <c r="B2482" s="59"/>
      <c r="C2482" s="59"/>
      <c r="D2482" s="58"/>
      <c r="E2482" s="58"/>
      <c r="F2482" s="59"/>
      <c r="G2482" s="59"/>
      <c r="H2482" s="58"/>
      <c r="I2482" s="58"/>
      <c r="J2482" s="59"/>
    </row>
    <row r="2483" spans="1:10" ht="12.6" x14ac:dyDescent="0.25">
      <c r="A2483" s="57"/>
      <c r="B2483" s="59"/>
      <c r="C2483" s="59"/>
      <c r="D2483" s="58"/>
      <c r="E2483" s="58"/>
      <c r="F2483" s="59"/>
      <c r="G2483" s="59"/>
      <c r="H2483" s="58"/>
      <c r="I2483" s="58"/>
      <c r="J2483" s="59"/>
    </row>
    <row r="2484" spans="1:10" ht="12.6" x14ac:dyDescent="0.25">
      <c r="A2484" s="57"/>
      <c r="B2484" s="59"/>
      <c r="C2484" s="59"/>
      <c r="D2484" s="58"/>
      <c r="E2484" s="58"/>
      <c r="F2484" s="59"/>
      <c r="G2484" s="59"/>
      <c r="H2484" s="58"/>
      <c r="I2484" s="58"/>
      <c r="J2484" s="59"/>
    </row>
    <row r="2485" spans="1:10" ht="12.6" x14ac:dyDescent="0.25">
      <c r="A2485" s="57"/>
      <c r="B2485" s="59"/>
      <c r="C2485" s="59"/>
      <c r="D2485" s="58"/>
      <c r="E2485" s="58"/>
      <c r="F2485" s="59"/>
      <c r="G2485" s="59"/>
      <c r="H2485" s="58"/>
      <c r="I2485" s="58"/>
      <c r="J2485" s="59"/>
    </row>
    <row r="2486" spans="1:10" ht="12.6" x14ac:dyDescent="0.25">
      <c r="A2486" s="57"/>
      <c r="B2486" s="59"/>
      <c r="C2486" s="59"/>
      <c r="D2486" s="58"/>
      <c r="E2486" s="58"/>
      <c r="F2486" s="59"/>
      <c r="G2486" s="59"/>
      <c r="H2486" s="58"/>
      <c r="I2486" s="58"/>
      <c r="J2486" s="59"/>
    </row>
    <row r="2487" spans="1:10" ht="12.6" x14ac:dyDescent="0.25">
      <c r="A2487" s="57"/>
      <c r="B2487" s="59"/>
      <c r="C2487" s="59"/>
      <c r="D2487" s="58"/>
      <c r="E2487" s="58"/>
      <c r="F2487" s="59"/>
      <c r="G2487" s="59"/>
      <c r="H2487" s="58"/>
      <c r="I2487" s="58"/>
      <c r="J2487" s="59"/>
    </row>
    <row r="2488" spans="1:10" ht="12.6" x14ac:dyDescent="0.25">
      <c r="A2488" s="57"/>
      <c r="B2488" s="59"/>
      <c r="C2488" s="59"/>
      <c r="D2488" s="58"/>
      <c r="E2488" s="58"/>
      <c r="F2488" s="59"/>
      <c r="G2488" s="59"/>
      <c r="H2488" s="58"/>
      <c r="I2488" s="58"/>
      <c r="J2488" s="59"/>
    </row>
    <row r="2489" spans="1:10" ht="12.6" x14ac:dyDescent="0.25">
      <c r="A2489" s="57"/>
      <c r="B2489" s="59"/>
      <c r="C2489" s="59"/>
      <c r="D2489" s="58"/>
      <c r="E2489" s="58"/>
      <c r="F2489" s="59"/>
      <c r="G2489" s="59"/>
      <c r="H2489" s="58"/>
      <c r="I2489" s="58"/>
      <c r="J2489" s="59"/>
    </row>
    <row r="2490" spans="1:10" ht="12.6" x14ac:dyDescent="0.25">
      <c r="A2490" s="57"/>
      <c r="B2490" s="59"/>
      <c r="C2490" s="59"/>
      <c r="D2490" s="58"/>
      <c r="E2490" s="58"/>
      <c r="F2490" s="59"/>
      <c r="G2490" s="59"/>
      <c r="H2490" s="58"/>
      <c r="I2490" s="58"/>
      <c r="J2490" s="59"/>
    </row>
    <row r="2491" spans="1:10" ht="12.6" x14ac:dyDescent="0.25">
      <c r="A2491" s="57"/>
      <c r="B2491" s="59"/>
      <c r="C2491" s="59"/>
      <c r="D2491" s="58"/>
      <c r="E2491" s="58"/>
      <c r="F2491" s="59"/>
      <c r="G2491" s="59"/>
      <c r="H2491" s="58"/>
      <c r="I2491" s="58"/>
      <c r="J2491" s="59"/>
    </row>
    <row r="2492" spans="1:10" ht="12.6" x14ac:dyDescent="0.25">
      <c r="A2492" s="57"/>
      <c r="B2492" s="59"/>
      <c r="C2492" s="59"/>
      <c r="D2492" s="58"/>
      <c r="E2492" s="58"/>
      <c r="F2492" s="59"/>
      <c r="G2492" s="59"/>
      <c r="H2492" s="58"/>
      <c r="I2492" s="58"/>
      <c r="J2492" s="59"/>
    </row>
    <row r="2493" spans="1:10" ht="12.6" x14ac:dyDescent="0.25">
      <c r="A2493" s="57"/>
      <c r="B2493" s="59"/>
      <c r="C2493" s="59"/>
      <c r="D2493" s="58"/>
      <c r="E2493" s="58"/>
      <c r="F2493" s="59"/>
      <c r="G2493" s="59"/>
      <c r="H2493" s="58"/>
      <c r="I2493" s="58"/>
      <c r="J2493" s="59"/>
    </row>
    <row r="2494" spans="1:10" ht="12.6" x14ac:dyDescent="0.25">
      <c r="A2494" s="57"/>
      <c r="B2494" s="59"/>
      <c r="C2494" s="59"/>
      <c r="D2494" s="58"/>
      <c r="E2494" s="58"/>
      <c r="F2494" s="59"/>
      <c r="G2494" s="59"/>
      <c r="H2494" s="58"/>
      <c r="I2494" s="58"/>
      <c r="J2494" s="59"/>
    </row>
    <row r="2495" spans="1:10" ht="12.6" x14ac:dyDescent="0.25">
      <c r="A2495" s="57"/>
      <c r="B2495" s="59"/>
      <c r="C2495" s="59"/>
      <c r="D2495" s="58"/>
      <c r="E2495" s="58"/>
      <c r="F2495" s="59"/>
      <c r="G2495" s="59"/>
      <c r="H2495" s="58"/>
      <c r="I2495" s="58"/>
      <c r="J2495" s="59"/>
    </row>
    <row r="2496" spans="1:10" ht="12.6" x14ac:dyDescent="0.25">
      <c r="A2496" s="57"/>
      <c r="B2496" s="59"/>
      <c r="C2496" s="59"/>
      <c r="D2496" s="58"/>
      <c r="E2496" s="58"/>
      <c r="F2496" s="59"/>
      <c r="G2496" s="59"/>
      <c r="H2496" s="58"/>
      <c r="I2496" s="58"/>
      <c r="J2496" s="59"/>
    </row>
    <row r="2497" spans="1:10" ht="12.6" x14ac:dyDescent="0.25">
      <c r="A2497" s="57"/>
      <c r="B2497" s="59"/>
      <c r="C2497" s="59"/>
      <c r="D2497" s="58"/>
      <c r="E2497" s="58"/>
      <c r="F2497" s="59"/>
      <c r="G2497" s="59"/>
      <c r="H2497" s="58"/>
      <c r="I2497" s="58"/>
      <c r="J2497" s="59"/>
    </row>
    <row r="2498" spans="1:10" ht="12.6" x14ac:dyDescent="0.25">
      <c r="A2498" s="57"/>
      <c r="B2498" s="59"/>
      <c r="C2498" s="59"/>
      <c r="D2498" s="58"/>
      <c r="E2498" s="58"/>
      <c r="F2498" s="59"/>
      <c r="G2498" s="59"/>
      <c r="H2498" s="58"/>
      <c r="I2498" s="58"/>
      <c r="J2498" s="59"/>
    </row>
    <row r="2499" spans="1:10" ht="12.6" x14ac:dyDescent="0.25">
      <c r="A2499" s="57"/>
      <c r="B2499" s="59"/>
      <c r="C2499" s="59"/>
      <c r="D2499" s="58"/>
      <c r="E2499" s="58"/>
      <c r="F2499" s="59"/>
      <c r="G2499" s="59"/>
      <c r="H2499" s="58"/>
      <c r="I2499" s="58"/>
      <c r="J2499" s="59"/>
    </row>
    <row r="2500" spans="1:10" ht="12.6" x14ac:dyDescent="0.25">
      <c r="A2500" s="57"/>
      <c r="B2500" s="59"/>
      <c r="C2500" s="59"/>
      <c r="D2500" s="58"/>
      <c r="E2500" s="58"/>
      <c r="F2500" s="59"/>
      <c r="G2500" s="59"/>
      <c r="H2500" s="58"/>
      <c r="I2500" s="58"/>
      <c r="J2500" s="59"/>
    </row>
    <row r="2501" spans="1:10" ht="12.6" x14ac:dyDescent="0.25">
      <c r="A2501" s="57"/>
      <c r="B2501" s="59"/>
      <c r="C2501" s="59"/>
      <c r="D2501" s="58"/>
      <c r="E2501" s="58"/>
      <c r="F2501" s="59"/>
      <c r="G2501" s="59"/>
      <c r="H2501" s="58"/>
      <c r="I2501" s="58"/>
      <c r="J2501" s="59"/>
    </row>
    <row r="2502" spans="1:10" ht="12.6" x14ac:dyDescent="0.25">
      <c r="A2502" s="57"/>
      <c r="B2502" s="59"/>
      <c r="C2502" s="59"/>
      <c r="D2502" s="58"/>
      <c r="E2502" s="58"/>
      <c r="F2502" s="59"/>
      <c r="G2502" s="59"/>
      <c r="H2502" s="58"/>
      <c r="I2502" s="58"/>
      <c r="J2502" s="59"/>
    </row>
    <row r="2503" spans="1:10" ht="12.6" x14ac:dyDescent="0.25">
      <c r="A2503" s="57"/>
      <c r="B2503" s="59"/>
      <c r="C2503" s="59"/>
      <c r="D2503" s="58"/>
      <c r="E2503" s="58"/>
      <c r="F2503" s="59"/>
      <c r="G2503" s="59"/>
      <c r="H2503" s="58"/>
      <c r="I2503" s="58"/>
      <c r="J2503" s="59"/>
    </row>
    <row r="2504" spans="1:10" ht="12.6" x14ac:dyDescent="0.25">
      <c r="A2504" s="57"/>
      <c r="B2504" s="59"/>
      <c r="C2504" s="59"/>
      <c r="D2504" s="58"/>
      <c r="E2504" s="58"/>
      <c r="F2504" s="59"/>
      <c r="G2504" s="59"/>
      <c r="H2504" s="58"/>
      <c r="I2504" s="58"/>
      <c r="J2504" s="59"/>
    </row>
    <row r="2505" spans="1:10" ht="12.6" x14ac:dyDescent="0.25">
      <c r="A2505" s="57"/>
      <c r="B2505" s="59"/>
      <c r="C2505" s="59"/>
      <c r="D2505" s="58"/>
      <c r="E2505" s="58"/>
      <c r="F2505" s="59"/>
      <c r="G2505" s="59"/>
      <c r="H2505" s="58"/>
      <c r="I2505" s="58"/>
      <c r="J2505" s="59"/>
    </row>
    <row r="2506" spans="1:10" ht="12.6" x14ac:dyDescent="0.25">
      <c r="A2506" s="57"/>
      <c r="B2506" s="59"/>
      <c r="C2506" s="59"/>
      <c r="D2506" s="58"/>
      <c r="E2506" s="58"/>
      <c r="F2506" s="59"/>
      <c r="G2506" s="59"/>
      <c r="H2506" s="58"/>
      <c r="I2506" s="58"/>
      <c r="J2506" s="59"/>
    </row>
    <row r="2507" spans="1:10" ht="12.6" x14ac:dyDescent="0.25">
      <c r="A2507" s="57"/>
      <c r="B2507" s="59"/>
      <c r="C2507" s="59"/>
      <c r="D2507" s="58"/>
      <c r="E2507" s="58"/>
      <c r="F2507" s="59"/>
      <c r="G2507" s="59"/>
      <c r="H2507" s="58"/>
      <c r="I2507" s="58"/>
      <c r="J2507" s="59"/>
    </row>
    <row r="2508" spans="1:10" ht="12.6" x14ac:dyDescent="0.25">
      <c r="A2508" s="57"/>
      <c r="B2508" s="59"/>
      <c r="C2508" s="59"/>
      <c r="D2508" s="58"/>
      <c r="E2508" s="58"/>
      <c r="F2508" s="59"/>
      <c r="G2508" s="59"/>
      <c r="H2508" s="58"/>
      <c r="I2508" s="58"/>
      <c r="J2508" s="59"/>
    </row>
    <row r="2509" spans="1:10" ht="12.6" x14ac:dyDescent="0.25">
      <c r="A2509" s="57"/>
      <c r="B2509" s="59"/>
      <c r="C2509" s="59"/>
      <c r="D2509" s="58"/>
      <c r="E2509" s="58"/>
      <c r="F2509" s="59"/>
      <c r="G2509" s="59"/>
      <c r="H2509" s="58"/>
      <c r="I2509" s="58"/>
      <c r="J2509" s="59"/>
    </row>
    <row r="2510" spans="1:10" ht="12.6" x14ac:dyDescent="0.25">
      <c r="A2510" s="57"/>
      <c r="B2510" s="59"/>
      <c r="C2510" s="59"/>
      <c r="D2510" s="58"/>
      <c r="E2510" s="58"/>
      <c r="F2510" s="59"/>
      <c r="G2510" s="59"/>
      <c r="H2510" s="58"/>
      <c r="I2510" s="58"/>
      <c r="J2510" s="59"/>
    </row>
    <row r="2511" spans="1:10" ht="12.6" x14ac:dyDescent="0.25">
      <c r="A2511" s="57"/>
      <c r="B2511" s="59"/>
      <c r="C2511" s="59"/>
      <c r="D2511" s="58"/>
      <c r="E2511" s="58"/>
      <c r="F2511" s="59"/>
      <c r="G2511" s="59"/>
      <c r="H2511" s="58"/>
      <c r="I2511" s="58"/>
      <c r="J2511" s="59"/>
    </row>
    <row r="2512" spans="1:10" ht="12.6" x14ac:dyDescent="0.25">
      <c r="A2512" s="57"/>
      <c r="B2512" s="59"/>
      <c r="C2512" s="59"/>
      <c r="D2512" s="58"/>
      <c r="E2512" s="58"/>
      <c r="F2512" s="59"/>
      <c r="G2512" s="59"/>
      <c r="H2512" s="58"/>
      <c r="I2512" s="58"/>
      <c r="J2512" s="59"/>
    </row>
    <row r="2513" spans="1:10" ht="12.6" x14ac:dyDescent="0.25">
      <c r="A2513" s="57"/>
      <c r="B2513" s="59"/>
      <c r="C2513" s="59"/>
      <c r="D2513" s="58"/>
      <c r="E2513" s="58"/>
      <c r="F2513" s="59"/>
      <c r="G2513" s="59"/>
      <c r="H2513" s="58"/>
      <c r="I2513" s="58"/>
      <c r="J2513" s="59"/>
    </row>
    <row r="2514" spans="1:10" ht="12.6" x14ac:dyDescent="0.25">
      <c r="A2514" s="57"/>
      <c r="B2514" s="59"/>
      <c r="C2514" s="59"/>
      <c r="D2514" s="58"/>
      <c r="E2514" s="58"/>
      <c r="F2514" s="59"/>
      <c r="G2514" s="59"/>
      <c r="H2514" s="58"/>
      <c r="I2514" s="58"/>
      <c r="J2514" s="59"/>
    </row>
    <row r="2515" spans="1:10" ht="12.6" x14ac:dyDescent="0.25">
      <c r="A2515" s="57"/>
      <c r="B2515" s="59"/>
      <c r="C2515" s="59"/>
      <c r="D2515" s="58"/>
      <c r="E2515" s="58"/>
      <c r="F2515" s="59"/>
      <c r="G2515" s="59"/>
      <c r="H2515" s="58"/>
      <c r="I2515" s="58"/>
      <c r="J2515" s="59"/>
    </row>
    <row r="2516" spans="1:10" ht="12.6" x14ac:dyDescent="0.25">
      <c r="A2516" s="57"/>
      <c r="B2516" s="59"/>
      <c r="C2516" s="59"/>
      <c r="D2516" s="58"/>
      <c r="E2516" s="58"/>
      <c r="F2516" s="59"/>
      <c r="G2516" s="59"/>
      <c r="H2516" s="58"/>
      <c r="I2516" s="58"/>
      <c r="J2516" s="59"/>
    </row>
    <row r="2517" spans="1:10" ht="12.6" x14ac:dyDescent="0.25">
      <c r="A2517" s="57"/>
      <c r="B2517" s="59"/>
      <c r="C2517" s="59"/>
      <c r="D2517" s="58"/>
      <c r="E2517" s="58"/>
      <c r="F2517" s="59"/>
      <c r="G2517" s="59"/>
      <c r="H2517" s="58"/>
      <c r="I2517" s="58"/>
      <c r="J2517" s="59"/>
    </row>
    <row r="2518" spans="1:10" ht="12.6" x14ac:dyDescent="0.25">
      <c r="A2518" s="57"/>
      <c r="B2518" s="59"/>
      <c r="C2518" s="59"/>
      <c r="D2518" s="58"/>
      <c r="E2518" s="58"/>
      <c r="F2518" s="59"/>
      <c r="G2518" s="59"/>
      <c r="H2518" s="58"/>
      <c r="I2518" s="58"/>
      <c r="J2518" s="59"/>
    </row>
    <row r="2519" spans="1:10" ht="12.6" x14ac:dyDescent="0.25">
      <c r="A2519" s="57"/>
      <c r="B2519" s="59"/>
      <c r="C2519" s="59"/>
      <c r="D2519" s="58"/>
      <c r="E2519" s="58"/>
      <c r="F2519" s="59"/>
      <c r="G2519" s="59"/>
      <c r="H2519" s="58"/>
      <c r="I2519" s="58"/>
      <c r="J2519" s="59"/>
    </row>
    <row r="2520" spans="1:10" ht="12.6" x14ac:dyDescent="0.25">
      <c r="A2520" s="57"/>
      <c r="B2520" s="59"/>
      <c r="C2520" s="59"/>
      <c r="D2520" s="58"/>
      <c r="E2520" s="58"/>
      <c r="F2520" s="59"/>
      <c r="G2520" s="59"/>
      <c r="H2520" s="58"/>
      <c r="I2520" s="58"/>
      <c r="J2520" s="59"/>
    </row>
    <row r="2521" spans="1:10" ht="12.6" x14ac:dyDescent="0.25">
      <c r="A2521" s="57"/>
      <c r="B2521" s="59"/>
      <c r="C2521" s="59"/>
      <c r="D2521" s="58"/>
      <c r="E2521" s="58"/>
      <c r="F2521" s="59"/>
      <c r="G2521" s="59"/>
      <c r="H2521" s="58"/>
      <c r="I2521" s="58"/>
      <c r="J2521" s="59"/>
    </row>
    <row r="2522" spans="1:10" ht="12.6" x14ac:dyDescent="0.25">
      <c r="A2522" s="57"/>
      <c r="B2522" s="59"/>
      <c r="C2522" s="59"/>
      <c r="D2522" s="58"/>
      <c r="E2522" s="58"/>
      <c r="F2522" s="59"/>
      <c r="G2522" s="59"/>
      <c r="H2522" s="58"/>
      <c r="I2522" s="58"/>
      <c r="J2522" s="59"/>
    </row>
    <row r="2523" spans="1:10" ht="12.6" x14ac:dyDescent="0.25">
      <c r="A2523" s="57"/>
      <c r="B2523" s="59"/>
      <c r="C2523" s="59"/>
      <c r="D2523" s="58"/>
      <c r="E2523" s="58"/>
      <c r="F2523" s="59"/>
      <c r="G2523" s="59"/>
      <c r="H2523" s="58"/>
      <c r="I2523" s="58"/>
      <c r="J2523" s="59"/>
    </row>
    <row r="2524" spans="1:10" ht="12.6" x14ac:dyDescent="0.25">
      <c r="A2524" s="57"/>
      <c r="B2524" s="59"/>
      <c r="C2524" s="59"/>
      <c r="D2524" s="58"/>
      <c r="E2524" s="58"/>
      <c r="F2524" s="59"/>
      <c r="G2524" s="59"/>
      <c r="H2524" s="58"/>
      <c r="I2524" s="58"/>
      <c r="J2524" s="59"/>
    </row>
    <row r="2525" spans="1:10" ht="12.6" x14ac:dyDescent="0.25">
      <c r="A2525" s="57"/>
      <c r="B2525" s="59"/>
      <c r="C2525" s="59"/>
      <c r="D2525" s="58"/>
      <c r="E2525" s="58"/>
      <c r="F2525" s="59"/>
      <c r="G2525" s="59"/>
      <c r="H2525" s="58"/>
      <c r="I2525" s="58"/>
      <c r="J2525" s="59"/>
    </row>
    <row r="2526" spans="1:10" ht="12.6" x14ac:dyDescent="0.25">
      <c r="A2526" s="57"/>
      <c r="B2526" s="59"/>
      <c r="C2526" s="59"/>
      <c r="D2526" s="58"/>
      <c r="E2526" s="58"/>
      <c r="F2526" s="59"/>
      <c r="G2526" s="59"/>
      <c r="H2526" s="58"/>
      <c r="I2526" s="58"/>
      <c r="J2526" s="59"/>
    </row>
    <row r="2527" spans="1:10" ht="12.6" x14ac:dyDescent="0.25">
      <c r="A2527" s="57"/>
      <c r="B2527" s="59"/>
      <c r="C2527" s="59"/>
      <c r="D2527" s="58"/>
      <c r="E2527" s="58"/>
      <c r="F2527" s="59"/>
      <c r="G2527" s="59"/>
      <c r="H2527" s="58"/>
      <c r="I2527" s="58"/>
      <c r="J2527" s="59"/>
    </row>
    <row r="2528" spans="1:10" ht="12.6" x14ac:dyDescent="0.25">
      <c r="A2528" s="57"/>
      <c r="B2528" s="59"/>
      <c r="C2528" s="59"/>
      <c r="D2528" s="58"/>
      <c r="E2528" s="58"/>
      <c r="F2528" s="59"/>
      <c r="G2528" s="59"/>
      <c r="H2528" s="58"/>
      <c r="I2528" s="58"/>
      <c r="J2528" s="59"/>
    </row>
    <row r="2529" spans="1:10" ht="12.6" x14ac:dyDescent="0.25">
      <c r="A2529" s="57"/>
      <c r="B2529" s="59"/>
      <c r="C2529" s="59"/>
      <c r="D2529" s="58"/>
      <c r="E2529" s="58"/>
      <c r="F2529" s="59"/>
      <c r="G2529" s="59"/>
      <c r="H2529" s="58"/>
      <c r="I2529" s="58"/>
      <c r="J2529" s="59"/>
    </row>
    <row r="2530" spans="1:10" ht="12.6" x14ac:dyDescent="0.25">
      <c r="A2530" s="57"/>
      <c r="B2530" s="59"/>
      <c r="C2530" s="59"/>
      <c r="D2530" s="58"/>
      <c r="E2530" s="58"/>
      <c r="F2530" s="59"/>
      <c r="G2530" s="59"/>
      <c r="H2530" s="58"/>
      <c r="I2530" s="58"/>
      <c r="J2530" s="59"/>
    </row>
    <row r="2531" spans="1:10" ht="12.6" x14ac:dyDescent="0.25">
      <c r="A2531" s="57"/>
      <c r="B2531" s="59"/>
      <c r="C2531" s="59"/>
      <c r="D2531" s="58"/>
      <c r="E2531" s="58"/>
      <c r="F2531" s="59"/>
      <c r="G2531" s="59"/>
      <c r="H2531" s="58"/>
      <c r="I2531" s="58"/>
      <c r="J2531" s="59"/>
    </row>
    <row r="2532" spans="1:10" ht="12.6" x14ac:dyDescent="0.25">
      <c r="A2532" s="57"/>
      <c r="B2532" s="59"/>
      <c r="C2532" s="59"/>
      <c r="D2532" s="58"/>
      <c r="E2532" s="58"/>
      <c r="F2532" s="59"/>
      <c r="G2532" s="59"/>
      <c r="H2532" s="58"/>
      <c r="I2532" s="58"/>
      <c r="J2532" s="59"/>
    </row>
    <row r="2533" spans="1:10" ht="12.6" x14ac:dyDescent="0.25">
      <c r="A2533" s="57"/>
      <c r="B2533" s="59"/>
      <c r="C2533" s="59"/>
      <c r="D2533" s="58"/>
      <c r="E2533" s="58"/>
      <c r="F2533" s="59"/>
      <c r="G2533" s="59"/>
      <c r="H2533" s="58"/>
      <c r="I2533" s="58"/>
      <c r="J2533" s="59"/>
    </row>
    <row r="2534" spans="1:10" ht="12.6" x14ac:dyDescent="0.25">
      <c r="A2534" s="57"/>
      <c r="B2534" s="59"/>
      <c r="C2534" s="59"/>
      <c r="D2534" s="58"/>
      <c r="E2534" s="58"/>
      <c r="F2534" s="59"/>
      <c r="G2534" s="59"/>
      <c r="H2534" s="58"/>
      <c r="I2534" s="58"/>
      <c r="J2534" s="59"/>
    </row>
    <row r="2535" spans="1:10" ht="12.6" x14ac:dyDescent="0.25">
      <c r="A2535" s="57"/>
      <c r="B2535" s="59"/>
      <c r="C2535" s="59"/>
      <c r="D2535" s="58"/>
      <c r="E2535" s="58"/>
      <c r="F2535" s="59"/>
      <c r="G2535" s="59"/>
      <c r="H2535" s="58"/>
      <c r="I2535" s="58"/>
      <c r="J2535" s="59"/>
    </row>
    <row r="2536" spans="1:10" ht="12.6" x14ac:dyDescent="0.25">
      <c r="A2536" s="57"/>
      <c r="B2536" s="59"/>
      <c r="C2536" s="59"/>
      <c r="D2536" s="58"/>
      <c r="E2536" s="58"/>
      <c r="F2536" s="59"/>
      <c r="G2536" s="59"/>
      <c r="H2536" s="58"/>
      <c r="I2536" s="58"/>
      <c r="J2536" s="59"/>
    </row>
    <row r="2537" spans="1:10" ht="12.6" x14ac:dyDescent="0.25">
      <c r="A2537" s="57"/>
      <c r="B2537" s="59"/>
      <c r="C2537" s="59"/>
      <c r="D2537" s="58"/>
      <c r="E2537" s="58"/>
      <c r="F2537" s="59"/>
      <c r="G2537" s="59"/>
      <c r="H2537" s="58"/>
      <c r="I2537" s="58"/>
      <c r="J2537" s="59"/>
    </row>
    <row r="2538" spans="1:10" ht="12.6" x14ac:dyDescent="0.25">
      <c r="A2538" s="57"/>
      <c r="B2538" s="59"/>
      <c r="C2538" s="59"/>
      <c r="D2538" s="58"/>
      <c r="E2538" s="58"/>
      <c r="F2538" s="59"/>
      <c r="G2538" s="59"/>
      <c r="H2538" s="58"/>
      <c r="I2538" s="58"/>
      <c r="J2538" s="59"/>
    </row>
    <row r="2539" spans="1:10" ht="12.6" x14ac:dyDescent="0.25">
      <c r="A2539" s="57"/>
      <c r="B2539" s="59"/>
      <c r="C2539" s="59"/>
      <c r="D2539" s="58"/>
      <c r="E2539" s="58"/>
      <c r="F2539" s="59"/>
      <c r="G2539" s="59"/>
      <c r="H2539" s="58"/>
      <c r="I2539" s="58"/>
      <c r="J2539" s="59"/>
    </row>
    <row r="2540" spans="1:10" ht="12.6" x14ac:dyDescent="0.25">
      <c r="A2540" s="57"/>
      <c r="B2540" s="59"/>
      <c r="C2540" s="59"/>
      <c r="D2540" s="58"/>
      <c r="E2540" s="58"/>
      <c r="F2540" s="59"/>
      <c r="G2540" s="59"/>
      <c r="H2540" s="58"/>
      <c r="I2540" s="58"/>
      <c r="J2540" s="59"/>
    </row>
    <row r="2541" spans="1:10" ht="12.6" x14ac:dyDescent="0.25">
      <c r="A2541" s="57"/>
      <c r="B2541" s="59"/>
      <c r="C2541" s="59"/>
      <c r="D2541" s="58"/>
      <c r="E2541" s="58"/>
      <c r="F2541" s="59"/>
      <c r="G2541" s="59"/>
      <c r="H2541" s="58"/>
      <c r="I2541" s="58"/>
      <c r="J2541" s="59"/>
    </row>
    <row r="2542" spans="1:10" ht="12.6" x14ac:dyDescent="0.25">
      <c r="A2542" s="57"/>
      <c r="B2542" s="59"/>
      <c r="C2542" s="59"/>
      <c r="D2542" s="58"/>
      <c r="E2542" s="58"/>
      <c r="F2542" s="59"/>
      <c r="G2542" s="59"/>
      <c r="H2542" s="58"/>
      <c r="I2542" s="58"/>
      <c r="J2542" s="59"/>
    </row>
    <row r="2543" spans="1:10" ht="12.6" x14ac:dyDescent="0.25">
      <c r="A2543" s="57"/>
      <c r="B2543" s="59"/>
      <c r="C2543" s="59"/>
      <c r="D2543" s="58"/>
      <c r="E2543" s="58"/>
      <c r="F2543" s="59"/>
      <c r="G2543" s="59"/>
      <c r="H2543" s="58"/>
      <c r="I2543" s="58"/>
      <c r="J2543" s="59"/>
    </row>
    <row r="2544" spans="1:10" ht="12.6" x14ac:dyDescent="0.25">
      <c r="A2544" s="57"/>
      <c r="B2544" s="59"/>
      <c r="C2544" s="59"/>
      <c r="D2544" s="58"/>
      <c r="E2544" s="58"/>
      <c r="F2544" s="59"/>
      <c r="G2544" s="59"/>
      <c r="H2544" s="58"/>
      <c r="I2544" s="58"/>
      <c r="J2544" s="59"/>
    </row>
    <row r="2545" spans="1:10" ht="12.6" x14ac:dyDescent="0.25">
      <c r="A2545" s="57"/>
      <c r="B2545" s="59"/>
      <c r="C2545" s="59"/>
      <c r="D2545" s="58"/>
      <c r="E2545" s="58"/>
      <c r="F2545" s="59"/>
      <c r="G2545" s="59"/>
      <c r="H2545" s="58"/>
      <c r="I2545" s="58"/>
      <c r="J2545" s="59"/>
    </row>
    <row r="2546" spans="1:10" ht="12.6" x14ac:dyDescent="0.25">
      <c r="A2546" s="57"/>
      <c r="B2546" s="59"/>
      <c r="C2546" s="59"/>
      <c r="D2546" s="58"/>
      <c r="E2546" s="58"/>
      <c r="F2546" s="59"/>
      <c r="G2546" s="59"/>
      <c r="H2546" s="58"/>
      <c r="I2546" s="58"/>
      <c r="J2546" s="59"/>
    </row>
    <row r="2547" spans="1:10" ht="12.6" x14ac:dyDescent="0.25">
      <c r="A2547" s="57"/>
      <c r="B2547" s="59"/>
      <c r="C2547" s="59"/>
      <c r="D2547" s="58"/>
      <c r="E2547" s="58"/>
      <c r="F2547" s="59"/>
      <c r="G2547" s="59"/>
      <c r="H2547" s="58"/>
      <c r="I2547" s="58"/>
      <c r="J2547" s="59"/>
    </row>
    <row r="2548" spans="1:10" ht="12.6" x14ac:dyDescent="0.25">
      <c r="A2548" s="57"/>
      <c r="B2548" s="59"/>
      <c r="C2548" s="59"/>
      <c r="D2548" s="58"/>
      <c r="E2548" s="58"/>
      <c r="F2548" s="59"/>
      <c r="G2548" s="59"/>
      <c r="H2548" s="58"/>
      <c r="I2548" s="58"/>
      <c r="J2548" s="59"/>
    </row>
    <row r="2549" spans="1:10" ht="12.6" x14ac:dyDescent="0.25">
      <c r="A2549" s="57"/>
      <c r="B2549" s="59"/>
      <c r="C2549" s="59"/>
      <c r="D2549" s="58"/>
      <c r="E2549" s="58"/>
      <c r="F2549" s="59"/>
      <c r="G2549" s="59"/>
      <c r="H2549" s="58"/>
      <c r="I2549" s="58"/>
      <c r="J2549" s="59"/>
    </row>
    <row r="2550" spans="1:10" ht="12.6" x14ac:dyDescent="0.25">
      <c r="A2550" s="57"/>
      <c r="B2550" s="59"/>
      <c r="C2550" s="59"/>
      <c r="D2550" s="58"/>
      <c r="E2550" s="58"/>
      <c r="F2550" s="59"/>
      <c r="G2550" s="59"/>
      <c r="H2550" s="58"/>
      <c r="I2550" s="58"/>
      <c r="J2550" s="59"/>
    </row>
    <row r="2551" spans="1:10" ht="12.6" x14ac:dyDescent="0.25">
      <c r="A2551" s="57"/>
      <c r="B2551" s="59"/>
      <c r="C2551" s="59"/>
      <c r="D2551" s="58"/>
      <c r="E2551" s="58"/>
      <c r="F2551" s="59"/>
      <c r="G2551" s="59"/>
      <c r="H2551" s="58"/>
      <c r="I2551" s="58"/>
      <c r="J2551" s="59"/>
    </row>
    <row r="2552" spans="1:10" ht="12.6" x14ac:dyDescent="0.25">
      <c r="A2552" s="57"/>
      <c r="B2552" s="59"/>
      <c r="C2552" s="59"/>
      <c r="D2552" s="58"/>
      <c r="E2552" s="58"/>
      <c r="F2552" s="59"/>
      <c r="G2552" s="59"/>
      <c r="H2552" s="58"/>
      <c r="I2552" s="58"/>
      <c r="J2552" s="59"/>
    </row>
    <row r="2553" spans="1:10" ht="12.6" x14ac:dyDescent="0.25">
      <c r="A2553" s="57"/>
      <c r="B2553" s="59"/>
      <c r="C2553" s="59"/>
      <c r="D2553" s="58"/>
      <c r="E2553" s="58"/>
      <c r="F2553" s="59"/>
      <c r="G2553" s="59"/>
      <c r="H2553" s="58"/>
      <c r="I2553" s="58"/>
      <c r="J2553" s="59"/>
    </row>
    <row r="2554" spans="1:10" ht="12.6" x14ac:dyDescent="0.25">
      <c r="A2554" s="57"/>
      <c r="B2554" s="59"/>
      <c r="C2554" s="59"/>
      <c r="D2554" s="58"/>
      <c r="E2554" s="58"/>
      <c r="F2554" s="59"/>
      <c r="G2554" s="59"/>
      <c r="H2554" s="58"/>
      <c r="I2554" s="58"/>
      <c r="J2554" s="59"/>
    </row>
    <row r="2555" spans="1:10" ht="12.6" x14ac:dyDescent="0.25">
      <c r="A2555" s="57"/>
      <c r="B2555" s="59"/>
      <c r="C2555" s="59"/>
      <c r="D2555" s="58"/>
      <c r="E2555" s="58"/>
      <c r="F2555" s="59"/>
      <c r="G2555" s="59"/>
      <c r="H2555" s="58"/>
      <c r="I2555" s="58"/>
      <c r="J2555" s="59"/>
    </row>
    <row r="2556" spans="1:10" ht="12.6" x14ac:dyDescent="0.25">
      <c r="A2556" s="57"/>
      <c r="B2556" s="59"/>
      <c r="C2556" s="59"/>
      <c r="D2556" s="58"/>
      <c r="E2556" s="58"/>
      <c r="F2556" s="59"/>
      <c r="G2556" s="59"/>
      <c r="H2556" s="58"/>
      <c r="I2556" s="58"/>
      <c r="J2556" s="59"/>
    </row>
    <row r="2557" spans="1:10" ht="12.6" x14ac:dyDescent="0.25">
      <c r="A2557" s="57"/>
      <c r="B2557" s="59"/>
      <c r="C2557" s="59"/>
      <c r="D2557" s="58"/>
      <c r="E2557" s="58"/>
      <c r="F2557" s="59"/>
      <c r="G2557" s="59"/>
      <c r="H2557" s="58"/>
      <c r="I2557" s="58"/>
      <c r="J2557" s="59"/>
    </row>
    <row r="2558" spans="1:10" ht="12.6" x14ac:dyDescent="0.25">
      <c r="A2558" s="57"/>
      <c r="B2558" s="59"/>
      <c r="C2558" s="59"/>
      <c r="D2558" s="58"/>
      <c r="E2558" s="58"/>
      <c r="F2558" s="59"/>
      <c r="G2558" s="59"/>
      <c r="H2558" s="58"/>
      <c r="I2558" s="58"/>
      <c r="J2558" s="59"/>
    </row>
    <row r="2559" spans="1:10" ht="12.6" x14ac:dyDescent="0.25">
      <c r="A2559" s="57"/>
      <c r="B2559" s="59"/>
      <c r="C2559" s="59"/>
      <c r="D2559" s="58"/>
      <c r="E2559" s="58"/>
      <c r="F2559" s="59"/>
      <c r="G2559" s="59"/>
      <c r="H2559" s="58"/>
      <c r="I2559" s="58"/>
      <c r="J2559" s="59"/>
    </row>
    <row r="2560" spans="1:10" ht="12.6" x14ac:dyDescent="0.25">
      <c r="A2560" s="57"/>
      <c r="B2560" s="59"/>
      <c r="C2560" s="59"/>
      <c r="D2560" s="58"/>
      <c r="E2560" s="58"/>
      <c r="F2560" s="59"/>
      <c r="G2560" s="59"/>
      <c r="H2560" s="58"/>
      <c r="I2560" s="58"/>
      <c r="J2560" s="59"/>
    </row>
    <row r="2561" spans="1:10" ht="12.6" x14ac:dyDescent="0.25">
      <c r="A2561" s="57"/>
      <c r="B2561" s="59"/>
      <c r="C2561" s="59"/>
      <c r="D2561" s="58"/>
      <c r="E2561" s="58"/>
      <c r="F2561" s="59"/>
      <c r="G2561" s="59"/>
      <c r="H2561" s="58"/>
      <c r="I2561" s="58"/>
      <c r="J2561" s="59"/>
    </row>
    <row r="2562" spans="1:10" ht="12.6" x14ac:dyDescent="0.25">
      <c r="A2562" s="57"/>
      <c r="B2562" s="59"/>
      <c r="C2562" s="59"/>
      <c r="D2562" s="58"/>
      <c r="E2562" s="58"/>
      <c r="F2562" s="59"/>
      <c r="G2562" s="59"/>
      <c r="H2562" s="58"/>
      <c r="I2562" s="58"/>
      <c r="J2562" s="59"/>
    </row>
    <row r="2563" spans="1:10" ht="12.6" x14ac:dyDescent="0.25">
      <c r="A2563" s="57"/>
      <c r="B2563" s="59"/>
      <c r="C2563" s="59"/>
      <c r="D2563" s="58"/>
      <c r="E2563" s="58"/>
      <c r="F2563" s="59"/>
      <c r="G2563" s="59"/>
      <c r="H2563" s="58"/>
      <c r="I2563" s="58"/>
      <c r="J2563" s="59"/>
    </row>
    <row r="2564" spans="1:10" ht="12.6" x14ac:dyDescent="0.25">
      <c r="A2564" s="57"/>
      <c r="B2564" s="59"/>
      <c r="C2564" s="59"/>
      <c r="D2564" s="58"/>
      <c r="E2564" s="58"/>
      <c r="F2564" s="59"/>
      <c r="G2564" s="59"/>
      <c r="H2564" s="58"/>
      <c r="I2564" s="58"/>
      <c r="J2564" s="59"/>
    </row>
    <row r="2565" spans="1:10" ht="12.6" x14ac:dyDescent="0.25">
      <c r="A2565" s="57"/>
      <c r="B2565" s="59"/>
      <c r="C2565" s="59"/>
      <c r="D2565" s="58"/>
      <c r="E2565" s="58"/>
      <c r="F2565" s="59"/>
      <c r="G2565" s="59"/>
      <c r="H2565" s="58"/>
      <c r="I2565" s="58"/>
      <c r="J2565" s="59"/>
    </row>
    <row r="2566" spans="1:10" ht="12.6" x14ac:dyDescent="0.25">
      <c r="A2566" s="57"/>
      <c r="B2566" s="59"/>
      <c r="C2566" s="59"/>
      <c r="D2566" s="58"/>
      <c r="E2566" s="58"/>
      <c r="F2566" s="59"/>
      <c r="G2566" s="59"/>
      <c r="H2566" s="58"/>
      <c r="I2566" s="58"/>
      <c r="J2566" s="59"/>
    </row>
    <row r="2567" spans="1:10" ht="12.6" x14ac:dyDescent="0.25">
      <c r="A2567" s="57"/>
      <c r="B2567" s="59"/>
      <c r="C2567" s="59"/>
      <c r="D2567" s="58"/>
      <c r="E2567" s="58"/>
      <c r="F2567" s="59"/>
      <c r="G2567" s="59"/>
      <c r="H2567" s="58"/>
      <c r="I2567" s="58"/>
      <c r="J2567" s="59"/>
    </row>
    <row r="2568" spans="1:10" ht="12.6" x14ac:dyDescent="0.25">
      <c r="A2568" s="57"/>
      <c r="B2568" s="59"/>
      <c r="C2568" s="59"/>
      <c r="D2568" s="58"/>
      <c r="E2568" s="58"/>
      <c r="F2568" s="59"/>
      <c r="G2568" s="59"/>
      <c r="H2568" s="58"/>
      <c r="I2568" s="58"/>
      <c r="J2568" s="59"/>
    </row>
    <row r="2569" spans="1:10" ht="12.6" x14ac:dyDescent="0.25">
      <c r="A2569" s="57"/>
      <c r="B2569" s="59"/>
      <c r="C2569" s="59"/>
      <c r="D2569" s="58"/>
      <c r="E2569" s="58"/>
      <c r="F2569" s="59"/>
      <c r="G2569" s="59"/>
      <c r="H2569" s="58"/>
      <c r="I2569" s="58"/>
      <c r="J2569" s="59"/>
    </row>
    <row r="2570" spans="1:10" ht="12.6" x14ac:dyDescent="0.25">
      <c r="A2570" s="57"/>
      <c r="B2570" s="59"/>
      <c r="C2570" s="59"/>
      <c r="D2570" s="58"/>
      <c r="E2570" s="58"/>
      <c r="F2570" s="59"/>
      <c r="G2570" s="59"/>
      <c r="H2570" s="58"/>
      <c r="I2570" s="58"/>
      <c r="J2570" s="59"/>
    </row>
    <row r="2571" spans="1:10" ht="12.6" x14ac:dyDescent="0.25">
      <c r="A2571" s="57"/>
      <c r="B2571" s="59"/>
      <c r="C2571" s="59"/>
      <c r="D2571" s="58"/>
      <c r="E2571" s="58"/>
      <c r="F2571" s="59"/>
      <c r="G2571" s="59"/>
      <c r="H2571" s="58"/>
      <c r="I2571" s="58"/>
      <c r="J2571" s="59"/>
    </row>
    <row r="2572" spans="1:10" ht="12.6" x14ac:dyDescent="0.25">
      <c r="A2572" s="57"/>
      <c r="B2572" s="59"/>
      <c r="C2572" s="59"/>
      <c r="D2572" s="58"/>
      <c r="E2572" s="58"/>
      <c r="F2572" s="59"/>
      <c r="G2572" s="59"/>
      <c r="H2572" s="58"/>
      <c r="I2572" s="58"/>
      <c r="J2572" s="59"/>
    </row>
    <row r="2573" spans="1:10" ht="12.6" x14ac:dyDescent="0.25">
      <c r="A2573" s="57"/>
      <c r="B2573" s="59"/>
      <c r="C2573" s="59"/>
      <c r="D2573" s="58"/>
      <c r="E2573" s="58"/>
      <c r="F2573" s="59"/>
      <c r="G2573" s="59"/>
      <c r="H2573" s="58"/>
      <c r="I2573" s="58"/>
      <c r="J2573" s="59"/>
    </row>
    <row r="2574" spans="1:10" ht="12.6" x14ac:dyDescent="0.25">
      <c r="A2574" s="57"/>
      <c r="B2574" s="59"/>
      <c r="C2574" s="59"/>
      <c r="D2574" s="58"/>
      <c r="E2574" s="58"/>
      <c r="F2574" s="59"/>
      <c r="G2574" s="59"/>
      <c r="H2574" s="58"/>
      <c r="I2574" s="58"/>
      <c r="J2574" s="59"/>
    </row>
    <row r="2575" spans="1:10" ht="12.6" x14ac:dyDescent="0.25">
      <c r="A2575" s="57"/>
      <c r="B2575" s="59"/>
      <c r="C2575" s="59"/>
      <c r="D2575" s="58"/>
      <c r="E2575" s="58"/>
      <c r="F2575" s="59"/>
      <c r="G2575" s="59"/>
      <c r="H2575" s="58"/>
      <c r="I2575" s="58"/>
      <c r="J2575" s="59"/>
    </row>
    <row r="2576" spans="1:10" ht="12.6" x14ac:dyDescent="0.25">
      <c r="A2576" s="57"/>
      <c r="B2576" s="59"/>
      <c r="C2576" s="59"/>
      <c r="D2576" s="58"/>
      <c r="E2576" s="58"/>
      <c r="F2576" s="59"/>
      <c r="G2576" s="59"/>
      <c r="H2576" s="58"/>
      <c r="I2576" s="58"/>
      <c r="J2576" s="59"/>
    </row>
    <row r="2577" spans="1:10" ht="12.6" x14ac:dyDescent="0.25">
      <c r="A2577" s="57"/>
      <c r="B2577" s="59"/>
      <c r="C2577" s="59"/>
      <c r="D2577" s="58"/>
      <c r="E2577" s="58"/>
      <c r="F2577" s="59"/>
      <c r="G2577" s="59"/>
      <c r="H2577" s="58"/>
      <c r="I2577" s="58"/>
      <c r="J2577" s="59"/>
    </row>
    <row r="2578" spans="1:10" ht="12.6" x14ac:dyDescent="0.25">
      <c r="A2578" s="57"/>
      <c r="B2578" s="59"/>
      <c r="C2578" s="59"/>
      <c r="D2578" s="58"/>
      <c r="E2578" s="58"/>
      <c r="F2578" s="59"/>
      <c r="G2578" s="59"/>
      <c r="H2578" s="58"/>
      <c r="I2578" s="58"/>
      <c r="J2578" s="59"/>
    </row>
    <row r="2579" spans="1:10" ht="12.6" x14ac:dyDescent="0.25">
      <c r="A2579" s="57"/>
      <c r="B2579" s="59"/>
      <c r="C2579" s="59"/>
      <c r="D2579" s="58"/>
      <c r="E2579" s="58"/>
      <c r="F2579" s="59"/>
      <c r="G2579" s="59"/>
      <c r="H2579" s="58"/>
      <c r="I2579" s="58"/>
      <c r="J2579" s="59"/>
    </row>
    <row r="2580" spans="1:10" ht="12.6" x14ac:dyDescent="0.25">
      <c r="A2580" s="57"/>
      <c r="B2580" s="59"/>
      <c r="C2580" s="59"/>
      <c r="D2580" s="58"/>
      <c r="E2580" s="58"/>
      <c r="F2580" s="59"/>
      <c r="G2580" s="59"/>
      <c r="H2580" s="58"/>
      <c r="I2580" s="58"/>
      <c r="J2580" s="59"/>
    </row>
    <row r="2581" spans="1:10" ht="12.6" x14ac:dyDescent="0.25">
      <c r="A2581" s="57"/>
      <c r="B2581" s="59"/>
      <c r="C2581" s="59"/>
      <c r="D2581" s="58"/>
      <c r="E2581" s="58"/>
      <c r="F2581" s="59"/>
      <c r="G2581" s="59"/>
      <c r="H2581" s="58"/>
      <c r="I2581" s="58"/>
      <c r="J2581" s="59"/>
    </row>
    <row r="2582" spans="1:10" ht="12.6" x14ac:dyDescent="0.25">
      <c r="A2582" s="57"/>
      <c r="B2582" s="59"/>
      <c r="C2582" s="59"/>
      <c r="D2582" s="58"/>
      <c r="E2582" s="58"/>
      <c r="F2582" s="59"/>
      <c r="G2582" s="59"/>
      <c r="H2582" s="58"/>
      <c r="I2582" s="58"/>
      <c r="J2582" s="59"/>
    </row>
    <row r="2583" spans="1:10" ht="12.6" x14ac:dyDescent="0.25">
      <c r="A2583" s="57"/>
      <c r="B2583" s="59"/>
      <c r="C2583" s="59"/>
      <c r="D2583" s="58"/>
      <c r="E2583" s="58"/>
      <c r="F2583" s="59"/>
      <c r="G2583" s="59"/>
      <c r="H2583" s="58"/>
      <c r="I2583" s="58"/>
      <c r="J2583" s="59"/>
    </row>
    <row r="2584" spans="1:10" ht="12.6" x14ac:dyDescent="0.25">
      <c r="A2584" s="57"/>
      <c r="B2584" s="59"/>
      <c r="C2584" s="59"/>
      <c r="D2584" s="58"/>
      <c r="E2584" s="58"/>
      <c r="F2584" s="59"/>
      <c r="G2584" s="59"/>
      <c r="H2584" s="58"/>
      <c r="I2584" s="58"/>
      <c r="J2584" s="59"/>
    </row>
    <row r="2585" spans="1:10" ht="12.6" x14ac:dyDescent="0.25">
      <c r="A2585" s="57"/>
      <c r="B2585" s="59"/>
      <c r="C2585" s="59"/>
      <c r="D2585" s="58"/>
      <c r="E2585" s="58"/>
      <c r="F2585" s="59"/>
      <c r="G2585" s="59"/>
      <c r="H2585" s="58"/>
      <c r="I2585" s="58"/>
      <c r="J2585" s="59"/>
    </row>
    <row r="2586" spans="1:10" ht="12.6" x14ac:dyDescent="0.25">
      <c r="A2586" s="57"/>
      <c r="B2586" s="59"/>
      <c r="C2586" s="59"/>
      <c r="D2586" s="58"/>
      <c r="E2586" s="58"/>
      <c r="F2586" s="59"/>
      <c r="G2586" s="59"/>
      <c r="H2586" s="58"/>
      <c r="I2586" s="58"/>
      <c r="J2586" s="59"/>
    </row>
    <row r="2587" spans="1:10" ht="12.6" x14ac:dyDescent="0.25">
      <c r="A2587" s="57"/>
      <c r="B2587" s="59"/>
      <c r="C2587" s="59"/>
      <c r="D2587" s="58"/>
      <c r="E2587" s="58"/>
      <c r="F2587" s="59"/>
      <c r="G2587" s="59"/>
      <c r="H2587" s="58"/>
      <c r="I2587" s="58"/>
      <c r="J2587" s="59"/>
    </row>
    <row r="2588" spans="1:10" ht="12.6" x14ac:dyDescent="0.25">
      <c r="A2588" s="57"/>
      <c r="B2588" s="59"/>
      <c r="C2588" s="59"/>
      <c r="D2588" s="58"/>
      <c r="E2588" s="58"/>
      <c r="F2588" s="59"/>
      <c r="G2588" s="59"/>
      <c r="H2588" s="58"/>
      <c r="I2588" s="58"/>
      <c r="J2588" s="59"/>
    </row>
    <row r="2589" spans="1:10" ht="12.6" x14ac:dyDescent="0.25">
      <c r="A2589" s="57"/>
      <c r="B2589" s="59"/>
      <c r="C2589" s="59"/>
      <c r="D2589" s="58"/>
      <c r="E2589" s="58"/>
      <c r="F2589" s="59"/>
      <c r="G2589" s="59"/>
      <c r="H2589" s="58"/>
      <c r="I2589" s="58"/>
      <c r="J2589" s="59"/>
    </row>
    <row r="2590" spans="1:10" ht="12.6" x14ac:dyDescent="0.25">
      <c r="A2590" s="57"/>
      <c r="B2590" s="59"/>
      <c r="C2590" s="59"/>
      <c r="D2590" s="58"/>
      <c r="E2590" s="58"/>
      <c r="F2590" s="59"/>
      <c r="G2590" s="59"/>
      <c r="H2590" s="58"/>
      <c r="I2590" s="58"/>
      <c r="J2590" s="59"/>
    </row>
    <row r="2591" spans="1:10" ht="12.6" x14ac:dyDescent="0.25">
      <c r="A2591" s="57"/>
      <c r="B2591" s="59"/>
      <c r="C2591" s="59"/>
      <c r="D2591" s="58"/>
      <c r="E2591" s="58"/>
      <c r="F2591" s="59"/>
      <c r="G2591" s="59"/>
      <c r="H2591" s="58"/>
      <c r="I2591" s="58"/>
      <c r="J2591" s="59"/>
    </row>
    <row r="2592" spans="1:10" ht="12.6" x14ac:dyDescent="0.25">
      <c r="A2592" s="57"/>
      <c r="B2592" s="59"/>
      <c r="C2592" s="59"/>
      <c r="D2592" s="58"/>
      <c r="E2592" s="58"/>
      <c r="F2592" s="59"/>
      <c r="G2592" s="59"/>
      <c r="H2592" s="58"/>
      <c r="I2592" s="58"/>
      <c r="J2592" s="59"/>
    </row>
    <row r="2593" spans="1:10" ht="12.6" x14ac:dyDescent="0.25">
      <c r="A2593" s="57"/>
      <c r="B2593" s="59"/>
      <c r="C2593" s="59"/>
      <c r="D2593" s="58"/>
      <c r="E2593" s="58"/>
      <c r="F2593" s="59"/>
      <c r="G2593" s="59"/>
      <c r="H2593" s="58"/>
      <c r="I2593" s="58"/>
      <c r="J2593" s="59"/>
    </row>
    <row r="2594" spans="1:10" ht="12.6" x14ac:dyDescent="0.25">
      <c r="A2594" s="57"/>
      <c r="B2594" s="59"/>
      <c r="C2594" s="59"/>
      <c r="D2594" s="58"/>
      <c r="E2594" s="58"/>
      <c r="F2594" s="59"/>
      <c r="G2594" s="59"/>
      <c r="H2594" s="58"/>
      <c r="I2594" s="58"/>
      <c r="J2594" s="59"/>
    </row>
    <row r="2595" spans="1:10" ht="12.6" x14ac:dyDescent="0.25">
      <c r="A2595" s="57"/>
      <c r="B2595" s="59"/>
      <c r="C2595" s="59"/>
      <c r="D2595" s="58"/>
      <c r="E2595" s="58"/>
      <c r="F2595" s="59"/>
      <c r="G2595" s="59"/>
      <c r="H2595" s="58"/>
      <c r="I2595" s="58"/>
      <c r="J2595" s="59"/>
    </row>
    <row r="2596" spans="1:10" ht="12.6" x14ac:dyDescent="0.25">
      <c r="A2596" s="57"/>
      <c r="B2596" s="59"/>
      <c r="C2596" s="59"/>
      <c r="D2596" s="58"/>
      <c r="E2596" s="58"/>
      <c r="F2596" s="59"/>
      <c r="G2596" s="59"/>
      <c r="H2596" s="58"/>
      <c r="I2596" s="58"/>
      <c r="J2596" s="59"/>
    </row>
    <row r="2597" spans="1:10" ht="12.6" x14ac:dyDescent="0.25">
      <c r="A2597" s="57"/>
      <c r="B2597" s="59"/>
      <c r="C2597" s="59"/>
      <c r="D2597" s="58"/>
      <c r="E2597" s="58"/>
      <c r="F2597" s="59"/>
      <c r="G2597" s="59"/>
      <c r="H2597" s="58"/>
      <c r="I2597" s="58"/>
      <c r="J2597" s="59"/>
    </row>
    <row r="2598" spans="1:10" ht="12.6" x14ac:dyDescent="0.25">
      <c r="A2598" s="57"/>
      <c r="B2598" s="59"/>
      <c r="C2598" s="59"/>
      <c r="D2598" s="58"/>
      <c r="E2598" s="58"/>
      <c r="F2598" s="59"/>
      <c r="G2598" s="59"/>
      <c r="H2598" s="58"/>
      <c r="I2598" s="58"/>
      <c r="J2598" s="59"/>
    </row>
    <row r="2599" spans="1:10" ht="12.6" x14ac:dyDescent="0.25">
      <c r="A2599" s="57"/>
      <c r="B2599" s="59"/>
      <c r="C2599" s="59"/>
      <c r="D2599" s="58"/>
      <c r="E2599" s="58"/>
      <c r="F2599" s="59"/>
      <c r="G2599" s="59"/>
      <c r="H2599" s="58"/>
      <c r="I2599" s="58"/>
      <c r="J2599" s="59"/>
    </row>
    <row r="2600" spans="1:10" ht="12.6" x14ac:dyDescent="0.25">
      <c r="A2600" s="57"/>
      <c r="B2600" s="59"/>
      <c r="C2600" s="59"/>
      <c r="D2600" s="58"/>
      <c r="E2600" s="58"/>
      <c r="F2600" s="59"/>
      <c r="G2600" s="59"/>
      <c r="H2600" s="58"/>
      <c r="I2600" s="58"/>
      <c r="J2600" s="59"/>
    </row>
    <row r="2601" spans="1:10" ht="12.6" x14ac:dyDescent="0.25">
      <c r="A2601" s="57"/>
      <c r="B2601" s="59"/>
      <c r="C2601" s="59"/>
      <c r="D2601" s="58"/>
      <c r="E2601" s="58"/>
      <c r="F2601" s="59"/>
      <c r="G2601" s="59"/>
      <c r="H2601" s="58"/>
      <c r="I2601" s="58"/>
      <c r="J2601" s="59"/>
    </row>
    <row r="2602" spans="1:10" ht="12.6" x14ac:dyDescent="0.25">
      <c r="A2602" s="57"/>
      <c r="B2602" s="59"/>
      <c r="C2602" s="59"/>
      <c r="D2602" s="58"/>
      <c r="E2602" s="58"/>
      <c r="F2602" s="59"/>
      <c r="G2602" s="59"/>
      <c r="H2602" s="58"/>
      <c r="I2602" s="58"/>
      <c r="J2602" s="59"/>
    </row>
    <row r="2603" spans="1:10" ht="12.6" x14ac:dyDescent="0.25">
      <c r="A2603" s="57"/>
      <c r="B2603" s="59"/>
      <c r="C2603" s="59"/>
      <c r="D2603" s="58"/>
      <c r="E2603" s="58"/>
      <c r="F2603" s="59"/>
      <c r="G2603" s="59"/>
      <c r="H2603" s="58"/>
      <c r="I2603" s="58"/>
      <c r="J2603" s="59"/>
    </row>
    <row r="2604" spans="1:10" ht="12.6" x14ac:dyDescent="0.25">
      <c r="A2604" s="57"/>
      <c r="B2604" s="59"/>
      <c r="C2604" s="59"/>
      <c r="D2604" s="58"/>
      <c r="E2604" s="58"/>
      <c r="F2604" s="59"/>
      <c r="G2604" s="59"/>
      <c r="H2604" s="58"/>
      <c r="I2604" s="58"/>
      <c r="J2604" s="59"/>
    </row>
    <row r="2605" spans="1:10" ht="12.6" x14ac:dyDescent="0.25">
      <c r="A2605" s="57"/>
      <c r="B2605" s="59"/>
      <c r="C2605" s="59"/>
      <c r="D2605" s="58"/>
      <c r="E2605" s="58"/>
      <c r="F2605" s="59"/>
      <c r="G2605" s="59"/>
      <c r="H2605" s="58"/>
      <c r="I2605" s="58"/>
      <c r="J2605" s="59"/>
    </row>
    <row r="2606" spans="1:10" ht="12.6" x14ac:dyDescent="0.25">
      <c r="A2606" s="57"/>
      <c r="B2606" s="59"/>
      <c r="C2606" s="59"/>
      <c r="D2606" s="58"/>
      <c r="E2606" s="58"/>
      <c r="F2606" s="59"/>
      <c r="G2606" s="59"/>
      <c r="H2606" s="58"/>
      <c r="I2606" s="58"/>
      <c r="J2606" s="59"/>
    </row>
    <row r="2607" spans="1:10" ht="12.6" x14ac:dyDescent="0.25">
      <c r="A2607" s="57"/>
      <c r="B2607" s="59"/>
      <c r="C2607" s="59"/>
      <c r="D2607" s="58"/>
      <c r="E2607" s="58"/>
      <c r="F2607" s="59"/>
      <c r="G2607" s="59"/>
      <c r="H2607" s="58"/>
      <c r="I2607" s="58"/>
      <c r="J2607" s="59"/>
    </row>
    <row r="2608" spans="1:10" ht="12.6" x14ac:dyDescent="0.25">
      <c r="A2608" s="57"/>
      <c r="B2608" s="59"/>
      <c r="C2608" s="59"/>
      <c r="D2608" s="58"/>
      <c r="E2608" s="58"/>
      <c r="F2608" s="59"/>
      <c r="G2608" s="59"/>
      <c r="H2608" s="58"/>
      <c r="I2608" s="58"/>
      <c r="J2608" s="59"/>
    </row>
    <row r="2609" spans="1:10" ht="12.6" x14ac:dyDescent="0.25">
      <c r="A2609" s="57"/>
      <c r="B2609" s="59"/>
      <c r="C2609" s="59"/>
      <c r="D2609" s="58"/>
      <c r="E2609" s="58"/>
      <c r="F2609" s="59"/>
      <c r="G2609" s="59"/>
      <c r="H2609" s="58"/>
      <c r="I2609" s="58"/>
      <c r="J2609" s="59"/>
    </row>
    <row r="2610" spans="1:10" ht="12.6" x14ac:dyDescent="0.25">
      <c r="A2610" s="57"/>
      <c r="B2610" s="59"/>
      <c r="C2610" s="59"/>
      <c r="D2610" s="58"/>
      <c r="E2610" s="58"/>
      <c r="F2610" s="59"/>
      <c r="G2610" s="59"/>
      <c r="H2610" s="58"/>
      <c r="I2610" s="58"/>
      <c r="J2610" s="59"/>
    </row>
    <row r="2611" spans="1:10" ht="12.6" x14ac:dyDescent="0.25">
      <c r="A2611" s="57"/>
      <c r="B2611" s="59"/>
      <c r="C2611" s="59"/>
      <c r="D2611" s="58"/>
      <c r="E2611" s="58"/>
      <c r="F2611" s="59"/>
      <c r="G2611" s="59"/>
      <c r="H2611" s="58"/>
      <c r="I2611" s="58"/>
      <c r="J2611" s="59"/>
    </row>
    <row r="2612" spans="1:10" ht="12.6" x14ac:dyDescent="0.25">
      <c r="A2612" s="57"/>
      <c r="B2612" s="59"/>
      <c r="C2612" s="59"/>
      <c r="D2612" s="58"/>
      <c r="E2612" s="58"/>
      <c r="F2612" s="59"/>
      <c r="G2612" s="59"/>
      <c r="H2612" s="58"/>
      <c r="I2612" s="58"/>
      <c r="J2612" s="59"/>
    </row>
    <row r="2613" spans="1:10" ht="12.6" x14ac:dyDescent="0.25">
      <c r="A2613" s="57"/>
      <c r="B2613" s="59"/>
      <c r="C2613" s="59"/>
      <c r="D2613" s="58"/>
      <c r="E2613" s="58"/>
      <c r="F2613" s="59"/>
      <c r="G2613" s="59"/>
      <c r="H2613" s="58"/>
      <c r="I2613" s="58"/>
      <c r="J2613" s="59"/>
    </row>
    <row r="2614" spans="1:10" ht="12.6" x14ac:dyDescent="0.25">
      <c r="A2614" s="57"/>
      <c r="B2614" s="59"/>
      <c r="C2614" s="59"/>
      <c r="D2614" s="58"/>
      <c r="E2614" s="58"/>
      <c r="F2614" s="59"/>
      <c r="G2614" s="59"/>
      <c r="H2614" s="58"/>
      <c r="I2614" s="58"/>
      <c r="J2614" s="59"/>
    </row>
    <row r="2615" spans="1:10" ht="12.6" x14ac:dyDescent="0.25">
      <c r="A2615" s="57"/>
      <c r="B2615" s="59"/>
      <c r="C2615" s="59"/>
      <c r="D2615" s="58"/>
      <c r="E2615" s="58"/>
      <c r="F2615" s="59"/>
      <c r="G2615" s="59"/>
      <c r="H2615" s="58"/>
      <c r="I2615" s="58"/>
      <c r="J2615" s="59"/>
    </row>
    <row r="2616" spans="1:10" ht="12.6" x14ac:dyDescent="0.25">
      <c r="A2616" s="57"/>
      <c r="B2616" s="59"/>
      <c r="C2616" s="59"/>
      <c r="D2616" s="58"/>
      <c r="E2616" s="58"/>
      <c r="F2616" s="59"/>
      <c r="G2616" s="59"/>
      <c r="H2616" s="58"/>
      <c r="I2616" s="58"/>
      <c r="J2616" s="59"/>
    </row>
    <row r="2617" spans="1:10" ht="12.6" x14ac:dyDescent="0.25">
      <c r="A2617" s="57"/>
      <c r="B2617" s="59"/>
      <c r="C2617" s="59"/>
      <c r="D2617" s="58"/>
      <c r="E2617" s="58"/>
      <c r="F2617" s="59"/>
      <c r="G2617" s="59"/>
      <c r="H2617" s="58"/>
      <c r="I2617" s="58"/>
      <c r="J2617" s="59"/>
    </row>
    <row r="2618" spans="1:10" ht="12.6" x14ac:dyDescent="0.25">
      <c r="A2618" s="57"/>
      <c r="B2618" s="59"/>
      <c r="C2618" s="59"/>
      <c r="D2618" s="58"/>
      <c r="E2618" s="58"/>
      <c r="F2618" s="59"/>
      <c r="G2618" s="59"/>
      <c r="H2618" s="58"/>
      <c r="I2618" s="58"/>
      <c r="J2618" s="59"/>
    </row>
    <row r="2619" spans="1:10" ht="12.6" x14ac:dyDescent="0.25">
      <c r="A2619" s="57"/>
      <c r="B2619" s="59"/>
      <c r="C2619" s="59"/>
      <c r="D2619" s="58"/>
      <c r="E2619" s="58"/>
      <c r="F2619" s="59"/>
      <c r="G2619" s="59"/>
      <c r="H2619" s="58"/>
      <c r="I2619" s="58"/>
      <c r="J2619" s="59"/>
    </row>
    <row r="2620" spans="1:10" ht="12.6" x14ac:dyDescent="0.25">
      <c r="A2620" s="57"/>
      <c r="B2620" s="59"/>
      <c r="C2620" s="59"/>
      <c r="D2620" s="58"/>
      <c r="E2620" s="58"/>
      <c r="F2620" s="59"/>
      <c r="G2620" s="59"/>
      <c r="H2620" s="58"/>
      <c r="I2620" s="58"/>
      <c r="J2620" s="59"/>
    </row>
    <row r="2621" spans="1:10" ht="12.6" x14ac:dyDescent="0.25">
      <c r="A2621" s="57"/>
      <c r="B2621" s="59"/>
      <c r="C2621" s="59"/>
      <c r="D2621" s="58"/>
      <c r="E2621" s="58"/>
      <c r="F2621" s="59"/>
      <c r="G2621" s="59"/>
      <c r="H2621" s="58"/>
      <c r="I2621" s="58"/>
      <c r="J2621" s="59"/>
    </row>
    <row r="2622" spans="1:10" ht="12.6" x14ac:dyDescent="0.25">
      <c r="A2622" s="57"/>
      <c r="B2622" s="59"/>
      <c r="C2622" s="59"/>
      <c r="D2622" s="58"/>
      <c r="E2622" s="58"/>
      <c r="F2622" s="59"/>
      <c r="G2622" s="59"/>
      <c r="H2622" s="58"/>
      <c r="I2622" s="58"/>
      <c r="J2622" s="59"/>
    </row>
    <row r="2623" spans="1:10" ht="12.6" x14ac:dyDescent="0.25">
      <c r="A2623" s="57"/>
      <c r="B2623" s="59"/>
      <c r="C2623" s="59"/>
      <c r="D2623" s="58"/>
      <c r="E2623" s="58"/>
      <c r="F2623" s="59"/>
      <c r="G2623" s="59"/>
      <c r="H2623" s="58"/>
      <c r="I2623" s="58"/>
      <c r="J2623" s="59"/>
    </row>
    <row r="2624" spans="1:10" ht="12.6" x14ac:dyDescent="0.25">
      <c r="A2624" s="57"/>
      <c r="B2624" s="59"/>
      <c r="C2624" s="59"/>
      <c r="D2624" s="58"/>
      <c r="E2624" s="58"/>
      <c r="F2624" s="59"/>
      <c r="G2624" s="59"/>
      <c r="H2624" s="58"/>
      <c r="I2624" s="58"/>
      <c r="J2624" s="59"/>
    </row>
    <row r="2625" spans="1:10" ht="12.6" x14ac:dyDescent="0.25">
      <c r="A2625" s="57"/>
      <c r="B2625" s="59"/>
      <c r="C2625" s="59"/>
      <c r="D2625" s="58"/>
      <c r="E2625" s="58"/>
      <c r="F2625" s="59"/>
      <c r="G2625" s="59"/>
      <c r="H2625" s="58"/>
      <c r="I2625" s="58"/>
      <c r="J2625" s="59"/>
    </row>
    <row r="2626" spans="1:10" ht="12.6" x14ac:dyDescent="0.25">
      <c r="A2626" s="57"/>
      <c r="B2626" s="59"/>
      <c r="C2626" s="59"/>
      <c r="D2626" s="58"/>
      <c r="E2626" s="58"/>
      <c r="F2626" s="59"/>
      <c r="G2626" s="59"/>
      <c r="H2626" s="58"/>
      <c r="I2626" s="58"/>
      <c r="J2626" s="59"/>
    </row>
    <row r="2627" spans="1:10" ht="12.6" x14ac:dyDescent="0.25">
      <c r="A2627" s="57"/>
      <c r="B2627" s="59"/>
      <c r="C2627" s="59"/>
      <c r="D2627" s="58"/>
      <c r="E2627" s="58"/>
      <c r="F2627" s="59"/>
      <c r="G2627" s="59"/>
      <c r="H2627" s="58"/>
      <c r="I2627" s="58"/>
      <c r="J2627" s="59"/>
    </row>
    <row r="2628" spans="1:10" ht="12.6" x14ac:dyDescent="0.25">
      <c r="A2628" s="57"/>
      <c r="B2628" s="59"/>
      <c r="C2628" s="59"/>
      <c r="D2628" s="58"/>
      <c r="E2628" s="58"/>
      <c r="F2628" s="59"/>
      <c r="G2628" s="59"/>
      <c r="H2628" s="58"/>
      <c r="I2628" s="58"/>
      <c r="J2628" s="59"/>
    </row>
    <row r="2629" spans="1:10" ht="12.6" x14ac:dyDescent="0.25">
      <c r="A2629" s="57"/>
      <c r="B2629" s="59"/>
      <c r="C2629" s="59"/>
      <c r="D2629" s="58"/>
      <c r="E2629" s="58"/>
      <c r="F2629" s="59"/>
      <c r="G2629" s="59"/>
      <c r="H2629" s="58"/>
      <c r="I2629" s="58"/>
      <c r="J2629" s="59"/>
    </row>
    <row r="2630" spans="1:10" ht="12.6" x14ac:dyDescent="0.25">
      <c r="A2630" s="57"/>
      <c r="B2630" s="59"/>
      <c r="C2630" s="59"/>
      <c r="D2630" s="58"/>
      <c r="E2630" s="58"/>
      <c r="F2630" s="59"/>
      <c r="G2630" s="59"/>
      <c r="H2630" s="58"/>
      <c r="I2630" s="58"/>
      <c r="J2630" s="59"/>
    </row>
    <row r="2631" spans="1:10" ht="12.6" x14ac:dyDescent="0.25">
      <c r="A2631" s="57"/>
      <c r="B2631" s="59"/>
      <c r="C2631" s="59"/>
      <c r="D2631" s="58"/>
      <c r="E2631" s="58"/>
      <c r="F2631" s="59"/>
      <c r="G2631" s="59"/>
      <c r="H2631" s="58"/>
      <c r="I2631" s="58"/>
      <c r="J2631" s="59"/>
    </row>
    <row r="2632" spans="1:10" ht="12.6" x14ac:dyDescent="0.25">
      <c r="A2632" s="57"/>
      <c r="B2632" s="59"/>
      <c r="C2632" s="59"/>
      <c r="D2632" s="58"/>
      <c r="E2632" s="58"/>
      <c r="F2632" s="59"/>
      <c r="G2632" s="59"/>
      <c r="H2632" s="58"/>
      <c r="I2632" s="58"/>
      <c r="J2632" s="59"/>
    </row>
    <row r="2633" spans="1:10" ht="12.6" x14ac:dyDescent="0.25">
      <c r="A2633" s="57"/>
      <c r="B2633" s="59"/>
      <c r="C2633" s="59"/>
      <c r="D2633" s="58"/>
      <c r="E2633" s="58"/>
      <c r="F2633" s="59"/>
      <c r="G2633" s="59"/>
      <c r="H2633" s="58"/>
      <c r="I2633" s="58"/>
      <c r="J2633" s="59"/>
    </row>
    <row r="2634" spans="1:10" ht="12.6" x14ac:dyDescent="0.25">
      <c r="A2634" s="57"/>
      <c r="B2634" s="59"/>
      <c r="C2634" s="59"/>
      <c r="D2634" s="58"/>
      <c r="E2634" s="58"/>
      <c r="F2634" s="59"/>
      <c r="G2634" s="59"/>
      <c r="H2634" s="58"/>
      <c r="I2634" s="58"/>
      <c r="J2634" s="59"/>
    </row>
    <row r="2635" spans="1:10" ht="12.6" x14ac:dyDescent="0.25">
      <c r="A2635" s="57"/>
      <c r="B2635" s="59"/>
      <c r="C2635" s="59"/>
      <c r="D2635" s="58"/>
      <c r="E2635" s="58"/>
      <c r="F2635" s="59"/>
      <c r="G2635" s="59"/>
      <c r="H2635" s="58"/>
      <c r="I2635" s="58"/>
      <c r="J2635" s="59"/>
    </row>
    <row r="2636" spans="1:10" ht="12.6" x14ac:dyDescent="0.25">
      <c r="A2636" s="57"/>
      <c r="B2636" s="59"/>
      <c r="C2636" s="59"/>
      <c r="D2636" s="58"/>
      <c r="E2636" s="58"/>
      <c r="F2636" s="59"/>
      <c r="G2636" s="59"/>
      <c r="H2636" s="58"/>
      <c r="I2636" s="58"/>
      <c r="J2636" s="59"/>
    </row>
    <row r="2637" spans="1:10" ht="12.6" x14ac:dyDescent="0.25">
      <c r="A2637" s="57"/>
      <c r="B2637" s="59"/>
      <c r="C2637" s="59"/>
      <c r="D2637" s="58"/>
      <c r="E2637" s="58"/>
      <c r="F2637" s="59"/>
      <c r="G2637" s="59"/>
      <c r="H2637" s="58"/>
      <c r="I2637" s="58"/>
      <c r="J2637" s="59"/>
    </row>
    <row r="2638" spans="1:10" ht="12.6" x14ac:dyDescent="0.25">
      <c r="A2638" s="57"/>
      <c r="B2638" s="59"/>
      <c r="C2638" s="59"/>
      <c r="D2638" s="58"/>
      <c r="E2638" s="58"/>
      <c r="F2638" s="59"/>
      <c r="G2638" s="59"/>
      <c r="H2638" s="58"/>
      <c r="I2638" s="58"/>
      <c r="J2638" s="59"/>
    </row>
    <row r="2639" spans="1:10" ht="12.6" x14ac:dyDescent="0.25">
      <c r="A2639" s="57"/>
      <c r="B2639" s="59"/>
      <c r="C2639" s="59"/>
      <c r="D2639" s="58"/>
      <c r="E2639" s="58"/>
      <c r="F2639" s="59"/>
      <c r="G2639" s="59"/>
      <c r="H2639" s="58"/>
      <c r="I2639" s="58"/>
      <c r="J2639" s="59"/>
    </row>
    <row r="2640" spans="1:10" ht="12.6" x14ac:dyDescent="0.25">
      <c r="A2640" s="57"/>
      <c r="B2640" s="59"/>
      <c r="C2640" s="59"/>
      <c r="D2640" s="58"/>
      <c r="E2640" s="58"/>
      <c r="F2640" s="59"/>
      <c r="G2640" s="59"/>
      <c r="H2640" s="58"/>
      <c r="I2640" s="58"/>
      <c r="J2640" s="59"/>
    </row>
    <row r="2641" spans="1:10" ht="12.6" x14ac:dyDescent="0.25">
      <c r="A2641" s="57"/>
      <c r="B2641" s="59"/>
      <c r="C2641" s="59"/>
      <c r="D2641" s="58"/>
      <c r="E2641" s="58"/>
      <c r="F2641" s="59"/>
      <c r="G2641" s="59"/>
      <c r="H2641" s="58"/>
      <c r="I2641" s="58"/>
      <c r="J2641" s="59"/>
    </row>
    <row r="2642" spans="1:10" ht="12.6" x14ac:dyDescent="0.25">
      <c r="A2642" s="57"/>
      <c r="B2642" s="59"/>
      <c r="C2642" s="59"/>
      <c r="D2642" s="58"/>
      <c r="E2642" s="58"/>
      <c r="F2642" s="59"/>
      <c r="G2642" s="59"/>
      <c r="H2642" s="58"/>
      <c r="I2642" s="58"/>
      <c r="J2642" s="59"/>
    </row>
    <row r="2643" spans="1:10" ht="12.6" x14ac:dyDescent="0.25">
      <c r="A2643" s="57"/>
      <c r="B2643" s="59"/>
      <c r="C2643" s="59"/>
      <c r="D2643" s="58"/>
      <c r="E2643" s="58"/>
      <c r="F2643" s="59"/>
      <c r="G2643" s="59"/>
      <c r="H2643" s="58"/>
      <c r="I2643" s="58"/>
      <c r="J2643" s="59"/>
    </row>
    <row r="2644" spans="1:10" ht="12.6" x14ac:dyDescent="0.25">
      <c r="A2644" s="57"/>
      <c r="B2644" s="59"/>
      <c r="C2644" s="59"/>
      <c r="D2644" s="58"/>
      <c r="E2644" s="58"/>
      <c r="F2644" s="59"/>
      <c r="G2644" s="59"/>
      <c r="H2644" s="58"/>
      <c r="I2644" s="58"/>
      <c r="J2644" s="59"/>
    </row>
    <row r="2645" spans="1:10" ht="12.6" x14ac:dyDescent="0.25">
      <c r="A2645" s="57"/>
      <c r="B2645" s="59"/>
      <c r="C2645" s="59"/>
      <c r="D2645" s="58"/>
      <c r="E2645" s="58"/>
      <c r="F2645" s="59"/>
      <c r="G2645" s="59"/>
      <c r="H2645" s="58"/>
      <c r="I2645" s="58"/>
      <c r="J2645" s="59"/>
    </row>
    <row r="2646" spans="1:10" ht="12.6" x14ac:dyDescent="0.25">
      <c r="A2646" s="57"/>
      <c r="B2646" s="59"/>
      <c r="C2646" s="59"/>
      <c r="D2646" s="58"/>
      <c r="E2646" s="58"/>
      <c r="F2646" s="59"/>
      <c r="G2646" s="59"/>
      <c r="H2646" s="58"/>
      <c r="I2646" s="58"/>
      <c r="J2646" s="59"/>
    </row>
    <row r="2647" spans="1:10" ht="12.6" x14ac:dyDescent="0.25">
      <c r="A2647" s="57"/>
      <c r="B2647" s="59"/>
      <c r="C2647" s="59"/>
      <c r="D2647" s="58"/>
      <c r="E2647" s="58"/>
      <c r="F2647" s="59"/>
      <c r="G2647" s="59"/>
      <c r="H2647" s="58"/>
      <c r="I2647" s="58"/>
      <c r="J2647" s="59"/>
    </row>
    <row r="2648" spans="1:10" ht="12.6" x14ac:dyDescent="0.25">
      <c r="A2648" s="57"/>
      <c r="B2648" s="59"/>
      <c r="C2648" s="59"/>
      <c r="D2648" s="58"/>
      <c r="E2648" s="58"/>
      <c r="F2648" s="59"/>
      <c r="G2648" s="59"/>
      <c r="H2648" s="58"/>
      <c r="I2648" s="58"/>
      <c r="J2648" s="59"/>
    </row>
    <row r="2649" spans="1:10" ht="12.6" x14ac:dyDescent="0.25">
      <c r="A2649" s="57"/>
      <c r="B2649" s="59"/>
      <c r="C2649" s="59"/>
      <c r="D2649" s="58"/>
      <c r="E2649" s="58"/>
      <c r="F2649" s="59"/>
      <c r="G2649" s="59"/>
      <c r="H2649" s="58"/>
      <c r="I2649" s="58"/>
      <c r="J2649" s="59"/>
    </row>
    <row r="2650" spans="1:10" ht="12.6" x14ac:dyDescent="0.25">
      <c r="A2650" s="57"/>
      <c r="B2650" s="59"/>
      <c r="C2650" s="59"/>
      <c r="D2650" s="58"/>
      <c r="E2650" s="58"/>
      <c r="F2650" s="59"/>
      <c r="G2650" s="59"/>
      <c r="H2650" s="58"/>
      <c r="I2650" s="58"/>
      <c r="J2650" s="59"/>
    </row>
    <row r="2651" spans="1:10" ht="12.6" x14ac:dyDescent="0.25">
      <c r="A2651" s="57"/>
      <c r="B2651" s="59"/>
      <c r="C2651" s="59"/>
      <c r="D2651" s="58"/>
      <c r="E2651" s="58"/>
      <c r="F2651" s="59"/>
      <c r="G2651" s="59"/>
      <c r="H2651" s="58"/>
      <c r="I2651" s="58"/>
      <c r="J2651" s="59"/>
    </row>
    <row r="2652" spans="1:10" ht="12.6" x14ac:dyDescent="0.25">
      <c r="A2652" s="57"/>
      <c r="B2652" s="59"/>
      <c r="C2652" s="59"/>
      <c r="D2652" s="58"/>
      <c r="E2652" s="58"/>
      <c r="F2652" s="59"/>
      <c r="G2652" s="59"/>
      <c r="H2652" s="58"/>
      <c r="I2652" s="58"/>
      <c r="J2652" s="59"/>
    </row>
    <row r="2653" spans="1:10" ht="12.6" x14ac:dyDescent="0.25">
      <c r="A2653" s="57"/>
      <c r="B2653" s="59"/>
      <c r="C2653" s="59"/>
      <c r="D2653" s="58"/>
      <c r="E2653" s="58"/>
      <c r="F2653" s="59"/>
      <c r="G2653" s="59"/>
      <c r="H2653" s="58"/>
      <c r="I2653" s="58"/>
      <c r="J2653" s="59"/>
    </row>
    <row r="2654" spans="1:10" ht="12.6" x14ac:dyDescent="0.25">
      <c r="A2654" s="57"/>
      <c r="B2654" s="59"/>
      <c r="C2654" s="59"/>
      <c r="D2654" s="58"/>
      <c r="E2654" s="58"/>
      <c r="F2654" s="59"/>
      <c r="G2654" s="59"/>
      <c r="H2654" s="58"/>
      <c r="I2654" s="58"/>
      <c r="J2654" s="59"/>
    </row>
    <row r="2655" spans="1:10" ht="12.6" x14ac:dyDescent="0.25">
      <c r="A2655" s="57"/>
      <c r="B2655" s="59"/>
      <c r="C2655" s="59"/>
      <c r="D2655" s="58"/>
      <c r="E2655" s="58"/>
      <c r="F2655" s="59"/>
      <c r="G2655" s="59"/>
      <c r="H2655" s="58"/>
      <c r="I2655" s="58"/>
      <c r="J2655" s="59"/>
    </row>
    <row r="2656" spans="1:10" ht="12.6" x14ac:dyDescent="0.25">
      <c r="A2656" s="57"/>
      <c r="B2656" s="59"/>
      <c r="C2656" s="59"/>
      <c r="D2656" s="58"/>
      <c r="E2656" s="58"/>
      <c r="F2656" s="59"/>
      <c r="G2656" s="59"/>
      <c r="H2656" s="58"/>
      <c r="I2656" s="58"/>
      <c r="J2656" s="59"/>
    </row>
    <row r="2657" spans="1:10" ht="12.6" x14ac:dyDescent="0.25">
      <c r="A2657" s="57"/>
      <c r="B2657" s="59"/>
      <c r="C2657" s="59"/>
      <c r="D2657" s="58"/>
      <c r="E2657" s="58"/>
      <c r="F2657" s="59"/>
      <c r="G2657" s="59"/>
      <c r="H2657" s="58"/>
      <c r="I2657" s="58"/>
      <c r="J2657" s="59"/>
    </row>
    <row r="2658" spans="1:10" ht="12.6" x14ac:dyDescent="0.25">
      <c r="A2658" s="57"/>
      <c r="B2658" s="59"/>
      <c r="C2658" s="59"/>
      <c r="D2658" s="58"/>
      <c r="E2658" s="58"/>
      <c r="F2658" s="59"/>
      <c r="G2658" s="59"/>
      <c r="H2658" s="58"/>
      <c r="I2658" s="58"/>
      <c r="J2658" s="59"/>
    </row>
    <row r="2659" spans="1:10" ht="12.6" x14ac:dyDescent="0.25">
      <c r="A2659" s="57"/>
      <c r="B2659" s="59"/>
      <c r="C2659" s="59"/>
      <c r="D2659" s="58"/>
      <c r="E2659" s="58"/>
      <c r="F2659" s="59"/>
      <c r="G2659" s="59"/>
      <c r="H2659" s="58"/>
      <c r="I2659" s="58"/>
      <c r="J2659" s="59"/>
    </row>
    <row r="2660" spans="1:10" ht="12.6" x14ac:dyDescent="0.25">
      <c r="A2660" s="57"/>
      <c r="B2660" s="59"/>
      <c r="C2660" s="59"/>
      <c r="D2660" s="58"/>
      <c r="E2660" s="58"/>
      <c r="F2660" s="59"/>
      <c r="G2660" s="59"/>
      <c r="H2660" s="58"/>
      <c r="I2660" s="58"/>
      <c r="J2660" s="59"/>
    </row>
    <row r="2661" spans="1:10" ht="12.6" x14ac:dyDescent="0.25">
      <c r="A2661" s="57"/>
      <c r="B2661" s="59"/>
      <c r="C2661" s="59"/>
      <c r="D2661" s="58"/>
      <c r="E2661" s="58"/>
      <c r="F2661" s="59"/>
      <c r="G2661" s="59"/>
      <c r="H2661" s="58"/>
      <c r="I2661" s="58"/>
      <c r="J2661" s="59"/>
    </row>
    <row r="2662" spans="1:10" ht="12.6" x14ac:dyDescent="0.25">
      <c r="A2662" s="57"/>
      <c r="B2662" s="59"/>
      <c r="C2662" s="59"/>
      <c r="D2662" s="58"/>
      <c r="E2662" s="58"/>
      <c r="F2662" s="59"/>
      <c r="G2662" s="59"/>
      <c r="H2662" s="58"/>
      <c r="I2662" s="58"/>
      <c r="J2662" s="59"/>
    </row>
    <row r="2663" spans="1:10" ht="12.6" x14ac:dyDescent="0.25">
      <c r="A2663" s="57"/>
      <c r="B2663" s="59"/>
      <c r="C2663" s="59"/>
      <c r="D2663" s="58"/>
      <c r="E2663" s="58"/>
      <c r="F2663" s="59"/>
      <c r="G2663" s="59"/>
      <c r="H2663" s="58"/>
      <c r="I2663" s="58"/>
      <c r="J2663" s="59"/>
    </row>
    <row r="2664" spans="1:10" ht="12.6" x14ac:dyDescent="0.25">
      <c r="A2664" s="57"/>
      <c r="B2664" s="59"/>
      <c r="C2664" s="59"/>
      <c r="D2664" s="58"/>
      <c r="E2664" s="58"/>
      <c r="F2664" s="59"/>
      <c r="G2664" s="59"/>
      <c r="H2664" s="58"/>
      <c r="I2664" s="58"/>
      <c r="J2664" s="59"/>
    </row>
    <row r="2665" spans="1:10" ht="12.6" x14ac:dyDescent="0.25">
      <c r="A2665" s="57"/>
      <c r="B2665" s="59"/>
      <c r="C2665" s="59"/>
      <c r="D2665" s="58"/>
      <c r="E2665" s="58"/>
      <c r="F2665" s="59"/>
      <c r="G2665" s="59"/>
      <c r="H2665" s="58"/>
      <c r="I2665" s="58"/>
      <c r="J2665" s="59"/>
    </row>
    <row r="2666" spans="1:10" ht="12.6" x14ac:dyDescent="0.25">
      <c r="A2666" s="57"/>
      <c r="B2666" s="59"/>
      <c r="C2666" s="59"/>
      <c r="D2666" s="58"/>
      <c r="E2666" s="58"/>
      <c r="F2666" s="59"/>
      <c r="G2666" s="59"/>
      <c r="H2666" s="58"/>
      <c r="I2666" s="58"/>
      <c r="J2666" s="59"/>
    </row>
    <row r="2667" spans="1:10" ht="12.6" x14ac:dyDescent="0.25">
      <c r="A2667" s="57"/>
      <c r="B2667" s="59"/>
      <c r="C2667" s="59"/>
      <c r="D2667" s="58"/>
      <c r="E2667" s="58"/>
      <c r="F2667" s="59"/>
      <c r="G2667" s="59"/>
      <c r="H2667" s="58"/>
      <c r="I2667" s="58"/>
      <c r="J2667" s="59"/>
    </row>
    <row r="2668" spans="1:10" ht="12.6" x14ac:dyDescent="0.25">
      <c r="A2668" s="57"/>
      <c r="B2668" s="59"/>
      <c r="C2668" s="59"/>
      <c r="D2668" s="58"/>
      <c r="E2668" s="58"/>
      <c r="F2668" s="59"/>
      <c r="G2668" s="59"/>
      <c r="H2668" s="58"/>
      <c r="I2668" s="58"/>
      <c r="J2668" s="59"/>
    </row>
    <row r="2669" spans="1:10" ht="12.6" x14ac:dyDescent="0.25">
      <c r="A2669" s="57"/>
      <c r="B2669" s="59"/>
      <c r="C2669" s="59"/>
      <c r="D2669" s="58"/>
      <c r="E2669" s="58"/>
      <c r="F2669" s="59"/>
      <c r="G2669" s="59"/>
      <c r="H2669" s="58"/>
      <c r="I2669" s="58"/>
      <c r="J2669" s="59"/>
    </row>
    <row r="2670" spans="1:10" ht="12.6" x14ac:dyDescent="0.25">
      <c r="A2670" s="57"/>
      <c r="B2670" s="59"/>
      <c r="C2670" s="59"/>
      <c r="D2670" s="58"/>
      <c r="E2670" s="58"/>
      <c r="F2670" s="59"/>
      <c r="G2670" s="59"/>
      <c r="H2670" s="58"/>
      <c r="I2670" s="58"/>
      <c r="J2670" s="59"/>
    </row>
    <row r="2671" spans="1:10" ht="12.6" x14ac:dyDescent="0.25">
      <c r="A2671" s="57"/>
      <c r="B2671" s="59"/>
      <c r="C2671" s="59"/>
      <c r="D2671" s="58"/>
      <c r="E2671" s="58"/>
      <c r="F2671" s="59"/>
      <c r="G2671" s="59"/>
      <c r="H2671" s="58"/>
      <c r="I2671" s="58"/>
      <c r="J2671" s="59"/>
    </row>
    <row r="2672" spans="1:10" ht="12.6" x14ac:dyDescent="0.25">
      <c r="A2672" s="57"/>
      <c r="B2672" s="59"/>
      <c r="C2672" s="59"/>
      <c r="D2672" s="58"/>
      <c r="E2672" s="58"/>
      <c r="F2672" s="59"/>
      <c r="G2672" s="59"/>
      <c r="H2672" s="58"/>
      <c r="I2672" s="58"/>
      <c r="J2672" s="59"/>
    </row>
    <row r="2673" spans="1:10" ht="12.6" x14ac:dyDescent="0.25">
      <c r="A2673" s="57"/>
      <c r="B2673" s="59"/>
      <c r="C2673" s="59"/>
      <c r="D2673" s="58"/>
      <c r="E2673" s="58"/>
      <c r="F2673" s="59"/>
      <c r="G2673" s="59"/>
      <c r="H2673" s="58"/>
      <c r="I2673" s="58"/>
      <c r="J2673" s="59"/>
    </row>
    <row r="2674" spans="1:10" ht="12.6" x14ac:dyDescent="0.25">
      <c r="A2674" s="57"/>
      <c r="B2674" s="59"/>
      <c r="C2674" s="59"/>
      <c r="D2674" s="58"/>
      <c r="E2674" s="58"/>
      <c r="F2674" s="59"/>
      <c r="G2674" s="59"/>
      <c r="H2674" s="58"/>
      <c r="I2674" s="58"/>
      <c r="J2674" s="59"/>
    </row>
    <row r="2675" spans="1:10" ht="12.6" x14ac:dyDescent="0.25">
      <c r="A2675" s="57"/>
      <c r="B2675" s="59"/>
      <c r="C2675" s="59"/>
      <c r="D2675" s="58"/>
      <c r="E2675" s="58"/>
      <c r="F2675" s="59"/>
      <c r="G2675" s="59"/>
      <c r="H2675" s="58"/>
      <c r="I2675" s="58"/>
      <c r="J2675" s="59"/>
    </row>
    <row r="2676" spans="1:10" ht="12.6" x14ac:dyDescent="0.25">
      <c r="A2676" s="57"/>
      <c r="B2676" s="59"/>
      <c r="C2676" s="59"/>
      <c r="D2676" s="58"/>
      <c r="E2676" s="58"/>
      <c r="F2676" s="59"/>
      <c r="G2676" s="59"/>
      <c r="H2676" s="58"/>
      <c r="I2676" s="58"/>
      <c r="J2676" s="59"/>
    </row>
    <row r="2677" spans="1:10" ht="12.6" x14ac:dyDescent="0.25">
      <c r="A2677" s="57"/>
      <c r="B2677" s="59"/>
      <c r="C2677" s="59"/>
      <c r="D2677" s="58"/>
      <c r="E2677" s="58"/>
      <c r="F2677" s="59"/>
      <c r="G2677" s="59"/>
      <c r="H2677" s="58"/>
      <c r="I2677" s="58"/>
      <c r="J2677" s="59"/>
    </row>
    <row r="2678" spans="1:10" ht="12.6" x14ac:dyDescent="0.25">
      <c r="A2678" s="57"/>
      <c r="B2678" s="59"/>
      <c r="C2678" s="59"/>
      <c r="D2678" s="58"/>
      <c r="E2678" s="58"/>
      <c r="F2678" s="59"/>
      <c r="G2678" s="59"/>
      <c r="H2678" s="58"/>
      <c r="I2678" s="58"/>
      <c r="J2678" s="59"/>
    </row>
    <row r="2679" spans="1:10" ht="12.6" x14ac:dyDescent="0.25">
      <c r="A2679" s="57"/>
      <c r="B2679" s="59"/>
      <c r="C2679" s="59"/>
      <c r="D2679" s="58"/>
      <c r="E2679" s="58"/>
      <c r="F2679" s="59"/>
      <c r="G2679" s="59"/>
      <c r="H2679" s="58"/>
      <c r="I2679" s="58"/>
      <c r="J2679" s="59"/>
    </row>
    <row r="2680" spans="1:10" ht="12.6" x14ac:dyDescent="0.25">
      <c r="A2680" s="57"/>
      <c r="B2680" s="59"/>
      <c r="C2680" s="59"/>
      <c r="D2680" s="58"/>
      <c r="E2680" s="58"/>
      <c r="F2680" s="59"/>
      <c r="G2680" s="59"/>
      <c r="H2680" s="58"/>
      <c r="I2680" s="58"/>
      <c r="J2680" s="59"/>
    </row>
    <row r="2681" spans="1:10" ht="12.6" x14ac:dyDescent="0.25">
      <c r="A2681" s="57"/>
      <c r="B2681" s="59"/>
      <c r="C2681" s="59"/>
      <c r="D2681" s="58"/>
      <c r="E2681" s="58"/>
      <c r="F2681" s="59"/>
      <c r="G2681" s="59"/>
      <c r="H2681" s="58"/>
      <c r="I2681" s="58"/>
      <c r="J2681" s="59"/>
    </row>
    <row r="2682" spans="1:10" ht="12.6" x14ac:dyDescent="0.25">
      <c r="A2682" s="57"/>
      <c r="B2682" s="59"/>
      <c r="C2682" s="59"/>
      <c r="D2682" s="58"/>
      <c r="E2682" s="58"/>
      <c r="F2682" s="59"/>
      <c r="G2682" s="59"/>
      <c r="H2682" s="58"/>
      <c r="I2682" s="58"/>
      <c r="J2682" s="59"/>
    </row>
    <row r="2683" spans="1:10" ht="12.6" x14ac:dyDescent="0.25">
      <c r="A2683" s="57"/>
      <c r="B2683" s="59"/>
      <c r="C2683" s="59"/>
      <c r="D2683" s="58"/>
      <c r="E2683" s="58"/>
      <c r="F2683" s="59"/>
      <c r="G2683" s="59"/>
      <c r="H2683" s="58"/>
      <c r="I2683" s="58"/>
      <c r="J2683" s="59"/>
    </row>
    <row r="2684" spans="1:10" ht="12.6" x14ac:dyDescent="0.25">
      <c r="A2684" s="57"/>
      <c r="B2684" s="59"/>
      <c r="C2684" s="59"/>
      <c r="D2684" s="58"/>
      <c r="E2684" s="58"/>
      <c r="F2684" s="59"/>
      <c r="G2684" s="59"/>
      <c r="H2684" s="58"/>
      <c r="I2684" s="58"/>
      <c r="J2684" s="59"/>
    </row>
    <row r="2685" spans="1:10" ht="12.6" x14ac:dyDescent="0.25">
      <c r="A2685" s="57"/>
      <c r="B2685" s="59"/>
      <c r="C2685" s="59"/>
      <c r="D2685" s="58"/>
      <c r="E2685" s="58"/>
      <c r="F2685" s="59"/>
      <c r="G2685" s="59"/>
      <c r="H2685" s="58"/>
      <c r="I2685" s="58"/>
      <c r="J2685" s="59"/>
    </row>
    <row r="2686" spans="1:10" ht="12.6" x14ac:dyDescent="0.25">
      <c r="A2686" s="57"/>
      <c r="B2686" s="59"/>
      <c r="C2686" s="59"/>
      <c r="D2686" s="58"/>
      <c r="E2686" s="58"/>
      <c r="F2686" s="59"/>
      <c r="G2686" s="59"/>
      <c r="H2686" s="58"/>
      <c r="I2686" s="58"/>
      <c r="J2686" s="59"/>
    </row>
    <row r="2687" spans="1:10" ht="12.6" x14ac:dyDescent="0.25">
      <c r="A2687" s="57"/>
      <c r="B2687" s="59"/>
      <c r="C2687" s="59"/>
      <c r="D2687" s="58"/>
      <c r="E2687" s="58"/>
      <c r="F2687" s="59"/>
      <c r="G2687" s="59"/>
      <c r="H2687" s="58"/>
      <c r="I2687" s="58"/>
      <c r="J2687" s="59"/>
    </row>
    <row r="2688" spans="1:10" ht="12.6" x14ac:dyDescent="0.25">
      <c r="A2688" s="57"/>
      <c r="B2688" s="59"/>
      <c r="C2688" s="59"/>
      <c r="D2688" s="58"/>
      <c r="E2688" s="58"/>
      <c r="F2688" s="59"/>
      <c r="G2688" s="59"/>
      <c r="H2688" s="58"/>
      <c r="I2688" s="58"/>
      <c r="J2688" s="59"/>
    </row>
    <row r="2689" spans="1:10" ht="12.6" x14ac:dyDescent="0.25">
      <c r="A2689" s="57"/>
      <c r="B2689" s="59"/>
      <c r="C2689" s="59"/>
      <c r="D2689" s="58"/>
      <c r="E2689" s="58"/>
      <c r="F2689" s="59"/>
      <c r="G2689" s="59"/>
      <c r="H2689" s="58"/>
      <c r="I2689" s="58"/>
      <c r="J2689" s="59"/>
    </row>
    <row r="2690" spans="1:10" ht="12.6" x14ac:dyDescent="0.25">
      <c r="A2690" s="57"/>
      <c r="B2690" s="59"/>
      <c r="C2690" s="59"/>
      <c r="D2690" s="58"/>
      <c r="E2690" s="58"/>
      <c r="F2690" s="59"/>
      <c r="G2690" s="59"/>
      <c r="H2690" s="58"/>
      <c r="I2690" s="58"/>
      <c r="J2690" s="59"/>
    </row>
    <row r="2691" spans="1:10" ht="12.6" x14ac:dyDescent="0.25">
      <c r="A2691" s="57"/>
      <c r="B2691" s="59"/>
      <c r="C2691" s="59"/>
      <c r="D2691" s="58"/>
      <c r="E2691" s="58"/>
      <c r="F2691" s="59"/>
      <c r="G2691" s="59"/>
      <c r="H2691" s="58"/>
      <c r="I2691" s="58"/>
      <c r="J2691" s="59"/>
    </row>
    <row r="2692" spans="1:10" ht="12.6" x14ac:dyDescent="0.25">
      <c r="A2692" s="57"/>
      <c r="B2692" s="59"/>
      <c r="C2692" s="59"/>
      <c r="D2692" s="58"/>
      <c r="E2692" s="58"/>
      <c r="F2692" s="59"/>
      <c r="G2692" s="59"/>
      <c r="H2692" s="58"/>
      <c r="I2692" s="58"/>
      <c r="J2692" s="59"/>
    </row>
    <row r="2693" spans="1:10" ht="12.6" x14ac:dyDescent="0.25">
      <c r="A2693" s="57"/>
      <c r="B2693" s="59"/>
      <c r="C2693" s="59"/>
      <c r="D2693" s="58"/>
      <c r="E2693" s="58"/>
      <c r="F2693" s="59"/>
      <c r="G2693" s="59"/>
      <c r="H2693" s="58"/>
      <c r="I2693" s="58"/>
      <c r="J2693" s="59"/>
    </row>
    <row r="2694" spans="1:10" ht="12.6" x14ac:dyDescent="0.25">
      <c r="A2694" s="57"/>
      <c r="B2694" s="59"/>
      <c r="C2694" s="59"/>
      <c r="D2694" s="58"/>
      <c r="E2694" s="58"/>
      <c r="F2694" s="59"/>
      <c r="G2694" s="59"/>
      <c r="H2694" s="58"/>
      <c r="I2694" s="58"/>
      <c r="J2694" s="59"/>
    </row>
    <row r="2695" spans="1:10" ht="12.6" x14ac:dyDescent="0.25">
      <c r="A2695" s="57"/>
      <c r="B2695" s="59"/>
      <c r="C2695" s="59"/>
      <c r="D2695" s="58"/>
      <c r="E2695" s="58"/>
      <c r="F2695" s="59"/>
      <c r="G2695" s="59"/>
      <c r="H2695" s="58"/>
      <c r="I2695" s="58"/>
      <c r="J2695" s="59"/>
    </row>
    <row r="2696" spans="1:10" ht="12.6" x14ac:dyDescent="0.25">
      <c r="A2696" s="57"/>
      <c r="B2696" s="59"/>
      <c r="C2696" s="59"/>
      <c r="D2696" s="58"/>
      <c r="E2696" s="58"/>
      <c r="F2696" s="59"/>
      <c r="G2696" s="59"/>
      <c r="H2696" s="58"/>
      <c r="I2696" s="58"/>
      <c r="J2696" s="59"/>
    </row>
    <row r="2697" spans="1:10" ht="12.6" x14ac:dyDescent="0.25">
      <c r="A2697" s="57"/>
      <c r="B2697" s="59"/>
      <c r="C2697" s="59"/>
      <c r="D2697" s="58"/>
      <c r="E2697" s="58"/>
      <c r="F2697" s="59"/>
      <c r="G2697" s="59"/>
      <c r="H2697" s="58"/>
      <c r="I2697" s="58"/>
      <c r="J2697" s="59"/>
    </row>
    <row r="2698" spans="1:10" ht="12.6" x14ac:dyDescent="0.25">
      <c r="A2698" s="57"/>
      <c r="B2698" s="59"/>
      <c r="C2698" s="59"/>
      <c r="D2698" s="58"/>
      <c r="E2698" s="58"/>
      <c r="F2698" s="59"/>
      <c r="G2698" s="59"/>
      <c r="H2698" s="58"/>
      <c r="I2698" s="58"/>
      <c r="J2698" s="59"/>
    </row>
    <row r="2699" spans="1:10" ht="12.6" x14ac:dyDescent="0.25">
      <c r="A2699" s="57"/>
      <c r="B2699" s="59"/>
      <c r="C2699" s="59"/>
      <c r="D2699" s="58"/>
      <c r="E2699" s="58"/>
      <c r="F2699" s="59"/>
      <c r="G2699" s="59"/>
      <c r="H2699" s="58"/>
      <c r="I2699" s="58"/>
      <c r="J2699" s="59"/>
    </row>
    <row r="2700" spans="1:10" ht="12.6" x14ac:dyDescent="0.25">
      <c r="A2700" s="57"/>
      <c r="B2700" s="59"/>
      <c r="C2700" s="59"/>
      <c r="D2700" s="58"/>
      <c r="E2700" s="58"/>
      <c r="F2700" s="59"/>
      <c r="G2700" s="59"/>
      <c r="H2700" s="58"/>
      <c r="I2700" s="58"/>
      <c r="J2700" s="59"/>
    </row>
    <row r="2701" spans="1:10" ht="12.6" x14ac:dyDescent="0.25">
      <c r="A2701" s="57"/>
      <c r="B2701" s="59"/>
      <c r="C2701" s="59"/>
      <c r="D2701" s="58"/>
      <c r="E2701" s="58"/>
      <c r="F2701" s="59"/>
      <c r="G2701" s="59"/>
      <c r="H2701" s="58"/>
      <c r="I2701" s="58"/>
      <c r="J2701" s="59"/>
    </row>
    <row r="2702" spans="1:10" ht="12.6" x14ac:dyDescent="0.25">
      <c r="A2702" s="57"/>
      <c r="B2702" s="59"/>
      <c r="C2702" s="59"/>
      <c r="D2702" s="58"/>
      <c r="E2702" s="58"/>
      <c r="F2702" s="59"/>
      <c r="G2702" s="59"/>
      <c r="H2702" s="58"/>
      <c r="I2702" s="58"/>
      <c r="J2702" s="59"/>
    </row>
    <row r="2703" spans="1:10" ht="12.6" x14ac:dyDescent="0.25">
      <c r="A2703" s="57"/>
      <c r="B2703" s="59"/>
      <c r="C2703" s="59"/>
      <c r="D2703" s="58"/>
      <c r="E2703" s="58"/>
      <c r="F2703" s="59"/>
      <c r="G2703" s="59"/>
      <c r="H2703" s="58"/>
      <c r="I2703" s="58"/>
      <c r="J2703" s="59"/>
    </row>
    <row r="2704" spans="1:10" ht="12.6" x14ac:dyDescent="0.25">
      <c r="A2704" s="57"/>
      <c r="B2704" s="59"/>
      <c r="C2704" s="59"/>
      <c r="D2704" s="58"/>
      <c r="E2704" s="58"/>
      <c r="F2704" s="59"/>
      <c r="G2704" s="59"/>
      <c r="H2704" s="58"/>
      <c r="I2704" s="58"/>
      <c r="J2704" s="59"/>
    </row>
    <row r="2705" spans="1:10" ht="12.6" x14ac:dyDescent="0.25">
      <c r="A2705" s="57"/>
      <c r="B2705" s="59"/>
      <c r="C2705" s="59"/>
      <c r="D2705" s="58"/>
      <c r="E2705" s="58"/>
      <c r="F2705" s="59"/>
      <c r="G2705" s="59"/>
      <c r="H2705" s="58"/>
      <c r="I2705" s="58"/>
      <c r="J2705" s="59"/>
    </row>
    <row r="2706" spans="1:10" ht="12.6" x14ac:dyDescent="0.25">
      <c r="A2706" s="57"/>
      <c r="B2706" s="59"/>
      <c r="C2706" s="59"/>
      <c r="D2706" s="58"/>
      <c r="E2706" s="58"/>
      <c r="F2706" s="59"/>
      <c r="G2706" s="59"/>
      <c r="H2706" s="58"/>
      <c r="I2706" s="58"/>
      <c r="J2706" s="59"/>
    </row>
    <row r="2707" spans="1:10" ht="12.6" x14ac:dyDescent="0.25">
      <c r="A2707" s="57"/>
      <c r="B2707" s="59"/>
      <c r="C2707" s="59"/>
      <c r="D2707" s="58"/>
      <c r="E2707" s="58"/>
      <c r="F2707" s="59"/>
      <c r="G2707" s="59"/>
      <c r="H2707" s="58"/>
      <c r="I2707" s="58"/>
      <c r="J2707" s="59"/>
    </row>
    <row r="2708" spans="1:10" ht="12.6" x14ac:dyDescent="0.25">
      <c r="A2708" s="57"/>
      <c r="B2708" s="59"/>
      <c r="C2708" s="59"/>
      <c r="D2708" s="58"/>
      <c r="E2708" s="58"/>
      <c r="F2708" s="59"/>
      <c r="G2708" s="59"/>
      <c r="H2708" s="58"/>
      <c r="I2708" s="58"/>
      <c r="J2708" s="59"/>
    </row>
    <row r="2709" spans="1:10" ht="12.6" x14ac:dyDescent="0.25">
      <c r="A2709" s="57"/>
      <c r="B2709" s="59"/>
      <c r="C2709" s="59"/>
      <c r="D2709" s="58"/>
      <c r="E2709" s="58"/>
      <c r="F2709" s="59"/>
      <c r="G2709" s="59"/>
      <c r="H2709" s="58"/>
      <c r="I2709" s="58"/>
      <c r="J2709" s="59"/>
    </row>
    <row r="2710" spans="1:10" ht="12.6" x14ac:dyDescent="0.25">
      <c r="A2710" s="57"/>
      <c r="B2710" s="59"/>
      <c r="C2710" s="59"/>
      <c r="D2710" s="58"/>
      <c r="E2710" s="58"/>
      <c r="F2710" s="59"/>
      <c r="G2710" s="59"/>
      <c r="H2710" s="58"/>
      <c r="I2710" s="58"/>
      <c r="J2710" s="59"/>
    </row>
    <row r="2711" spans="1:10" ht="12.6" x14ac:dyDescent="0.25">
      <c r="A2711" s="57"/>
      <c r="B2711" s="59"/>
      <c r="C2711" s="59"/>
      <c r="D2711" s="58"/>
      <c r="E2711" s="58"/>
      <c r="F2711" s="59"/>
      <c r="G2711" s="59"/>
      <c r="H2711" s="58"/>
      <c r="I2711" s="58"/>
      <c r="J2711" s="59"/>
    </row>
    <row r="2712" spans="1:10" ht="12.6" x14ac:dyDescent="0.25">
      <c r="A2712" s="57"/>
      <c r="B2712" s="59"/>
      <c r="C2712" s="59"/>
      <c r="D2712" s="58"/>
      <c r="E2712" s="58"/>
      <c r="F2712" s="59"/>
      <c r="G2712" s="59"/>
      <c r="H2712" s="58"/>
      <c r="I2712" s="58"/>
      <c r="J2712" s="59"/>
    </row>
    <row r="2713" spans="1:10" ht="12.6" x14ac:dyDescent="0.25">
      <c r="A2713" s="57"/>
      <c r="B2713" s="59"/>
      <c r="C2713" s="59"/>
      <c r="D2713" s="58"/>
      <c r="E2713" s="58"/>
      <c r="F2713" s="59"/>
      <c r="G2713" s="59"/>
      <c r="H2713" s="58"/>
      <c r="I2713" s="58"/>
      <c r="J2713" s="59"/>
    </row>
    <row r="2714" spans="1:10" ht="12.6" x14ac:dyDescent="0.25">
      <c r="A2714" s="57"/>
      <c r="B2714" s="59"/>
      <c r="C2714" s="59"/>
      <c r="D2714" s="58"/>
      <c r="E2714" s="58"/>
      <c r="F2714" s="59"/>
      <c r="G2714" s="59"/>
      <c r="H2714" s="58"/>
      <c r="I2714" s="58"/>
      <c r="J2714" s="59"/>
    </row>
    <row r="2715" spans="1:10" ht="12.6" x14ac:dyDescent="0.25">
      <c r="A2715" s="57"/>
      <c r="B2715" s="59"/>
      <c r="C2715" s="59"/>
      <c r="D2715" s="58"/>
      <c r="E2715" s="58"/>
      <c r="F2715" s="59"/>
      <c r="G2715" s="59"/>
      <c r="H2715" s="58"/>
      <c r="I2715" s="58"/>
      <c r="J2715" s="59"/>
    </row>
    <row r="2716" spans="1:10" ht="12.6" x14ac:dyDescent="0.25">
      <c r="A2716" s="57"/>
      <c r="B2716" s="59"/>
      <c r="C2716" s="59"/>
      <c r="D2716" s="58"/>
      <c r="E2716" s="58"/>
      <c r="F2716" s="59"/>
      <c r="G2716" s="59"/>
      <c r="H2716" s="58"/>
      <c r="I2716" s="58"/>
      <c r="J2716" s="59"/>
    </row>
    <row r="2717" spans="1:10" ht="12.6" x14ac:dyDescent="0.25">
      <c r="A2717" s="57"/>
      <c r="B2717" s="59"/>
      <c r="C2717" s="59"/>
      <c r="D2717" s="58"/>
      <c r="E2717" s="58"/>
      <c r="F2717" s="59"/>
      <c r="G2717" s="59"/>
      <c r="H2717" s="58"/>
      <c r="I2717" s="58"/>
      <c r="J2717" s="59"/>
    </row>
    <row r="2718" spans="1:10" ht="12.6" x14ac:dyDescent="0.25">
      <c r="A2718" s="57"/>
      <c r="B2718" s="59"/>
      <c r="C2718" s="59"/>
      <c r="D2718" s="58"/>
      <c r="E2718" s="58"/>
      <c r="F2718" s="59"/>
      <c r="G2718" s="59"/>
      <c r="H2718" s="58"/>
      <c r="I2718" s="58"/>
      <c r="J2718" s="59"/>
    </row>
    <row r="2719" spans="1:10" ht="12.6" x14ac:dyDescent="0.25">
      <c r="A2719" s="57"/>
      <c r="B2719" s="59"/>
      <c r="C2719" s="59"/>
      <c r="D2719" s="58"/>
      <c r="E2719" s="58"/>
      <c r="F2719" s="59"/>
      <c r="G2719" s="59"/>
      <c r="H2719" s="58"/>
      <c r="I2719" s="58"/>
      <c r="J2719" s="59"/>
    </row>
    <row r="2720" spans="1:10" ht="12.6" x14ac:dyDescent="0.25">
      <c r="A2720" s="57"/>
      <c r="B2720" s="59"/>
      <c r="C2720" s="59"/>
      <c r="D2720" s="58"/>
      <c r="E2720" s="58"/>
      <c r="F2720" s="59"/>
      <c r="G2720" s="59"/>
      <c r="H2720" s="58"/>
      <c r="I2720" s="58"/>
      <c r="J2720" s="59"/>
    </row>
    <row r="2721" spans="1:10" ht="12.6" x14ac:dyDescent="0.25">
      <c r="A2721" s="57"/>
      <c r="B2721" s="59"/>
      <c r="C2721" s="59"/>
      <c r="D2721" s="58"/>
      <c r="E2721" s="58"/>
      <c r="F2721" s="59"/>
      <c r="G2721" s="59"/>
      <c r="H2721" s="58"/>
      <c r="I2721" s="58"/>
      <c r="J2721" s="59"/>
    </row>
    <row r="2722" spans="1:10" ht="12.6" x14ac:dyDescent="0.25">
      <c r="A2722" s="57"/>
      <c r="B2722" s="59"/>
      <c r="C2722" s="59"/>
      <c r="D2722" s="58"/>
      <c r="E2722" s="58"/>
      <c r="F2722" s="59"/>
      <c r="G2722" s="59"/>
      <c r="H2722" s="58"/>
      <c r="I2722" s="58"/>
      <c r="J2722" s="59"/>
    </row>
    <row r="2723" spans="1:10" ht="12.6" x14ac:dyDescent="0.25">
      <c r="A2723" s="57"/>
      <c r="B2723" s="59"/>
      <c r="C2723" s="59"/>
      <c r="D2723" s="58"/>
      <c r="E2723" s="58"/>
      <c r="F2723" s="59"/>
      <c r="G2723" s="59"/>
      <c r="H2723" s="58"/>
      <c r="I2723" s="58"/>
      <c r="J2723" s="59"/>
    </row>
    <row r="2724" spans="1:10" ht="12.6" x14ac:dyDescent="0.25">
      <c r="A2724" s="57"/>
      <c r="B2724" s="59"/>
      <c r="C2724" s="59"/>
      <c r="D2724" s="58"/>
      <c r="E2724" s="58"/>
      <c r="F2724" s="59"/>
      <c r="G2724" s="59"/>
      <c r="H2724" s="58"/>
      <c r="I2724" s="58"/>
      <c r="J2724" s="59"/>
    </row>
    <row r="2725" spans="1:10" ht="12.6" x14ac:dyDescent="0.25">
      <c r="A2725" s="57"/>
      <c r="B2725" s="59"/>
      <c r="C2725" s="59"/>
      <c r="D2725" s="58"/>
      <c r="E2725" s="58"/>
      <c r="F2725" s="59"/>
      <c r="G2725" s="59"/>
      <c r="H2725" s="58"/>
      <c r="I2725" s="58"/>
      <c r="J2725" s="59"/>
    </row>
    <row r="2726" spans="1:10" ht="12.6" x14ac:dyDescent="0.25">
      <c r="A2726" s="57"/>
      <c r="B2726" s="59"/>
      <c r="C2726" s="59"/>
      <c r="D2726" s="58"/>
      <c r="E2726" s="58"/>
      <c r="F2726" s="59"/>
      <c r="G2726" s="59"/>
      <c r="H2726" s="58"/>
      <c r="I2726" s="58"/>
      <c r="J2726" s="59"/>
    </row>
    <row r="2727" spans="1:10" ht="12.6" x14ac:dyDescent="0.25">
      <c r="A2727" s="57"/>
      <c r="B2727" s="59"/>
      <c r="C2727" s="59"/>
      <c r="D2727" s="58"/>
      <c r="E2727" s="58"/>
      <c r="F2727" s="59"/>
      <c r="G2727" s="59"/>
      <c r="H2727" s="58"/>
      <c r="I2727" s="58"/>
      <c r="J2727" s="59"/>
    </row>
    <row r="2728" spans="1:10" ht="12.6" x14ac:dyDescent="0.25">
      <c r="A2728" s="57"/>
      <c r="B2728" s="59"/>
      <c r="C2728" s="59"/>
      <c r="D2728" s="58"/>
      <c r="E2728" s="58"/>
      <c r="F2728" s="59"/>
      <c r="G2728" s="59"/>
      <c r="H2728" s="58"/>
      <c r="I2728" s="58"/>
      <c r="J2728" s="59"/>
    </row>
    <row r="2729" spans="1:10" ht="12.6" x14ac:dyDescent="0.25">
      <c r="A2729" s="57"/>
      <c r="B2729" s="59"/>
      <c r="C2729" s="59"/>
      <c r="D2729" s="58"/>
      <c r="E2729" s="58"/>
      <c r="F2729" s="59"/>
      <c r="G2729" s="59"/>
      <c r="H2729" s="58"/>
      <c r="I2729" s="58"/>
      <c r="J2729" s="59"/>
    </row>
    <row r="2730" spans="1:10" ht="12.6" x14ac:dyDescent="0.25">
      <c r="A2730" s="57"/>
      <c r="B2730" s="59"/>
      <c r="C2730" s="59"/>
      <c r="D2730" s="58"/>
      <c r="E2730" s="58"/>
      <c r="F2730" s="59"/>
      <c r="G2730" s="59"/>
      <c r="H2730" s="58"/>
      <c r="I2730" s="58"/>
      <c r="J2730" s="59"/>
    </row>
    <row r="2731" spans="1:10" ht="12.6" x14ac:dyDescent="0.25">
      <c r="A2731" s="57"/>
      <c r="B2731" s="59"/>
      <c r="C2731" s="59"/>
      <c r="D2731" s="58"/>
      <c r="E2731" s="58"/>
      <c r="F2731" s="59"/>
      <c r="G2731" s="59"/>
      <c r="H2731" s="58"/>
      <c r="I2731" s="58"/>
      <c r="J2731" s="59"/>
    </row>
    <row r="2732" spans="1:10" ht="12.6" x14ac:dyDescent="0.25">
      <c r="A2732" s="57"/>
      <c r="B2732" s="59"/>
      <c r="C2732" s="59"/>
      <c r="D2732" s="58"/>
      <c r="E2732" s="58"/>
      <c r="F2732" s="59"/>
      <c r="G2732" s="59"/>
      <c r="H2732" s="58"/>
      <c r="I2732" s="58"/>
      <c r="J2732" s="59"/>
    </row>
    <row r="2733" spans="1:10" ht="12.6" x14ac:dyDescent="0.25">
      <c r="A2733" s="57"/>
      <c r="B2733" s="59"/>
      <c r="C2733" s="59"/>
      <c r="D2733" s="58"/>
      <c r="E2733" s="58"/>
      <c r="F2733" s="59"/>
      <c r="G2733" s="59"/>
      <c r="H2733" s="58"/>
      <c r="I2733" s="58"/>
      <c r="J2733" s="59"/>
    </row>
    <row r="2734" spans="1:10" ht="12.6" x14ac:dyDescent="0.25">
      <c r="A2734" s="57"/>
      <c r="B2734" s="59"/>
      <c r="C2734" s="59"/>
      <c r="D2734" s="58"/>
      <c r="E2734" s="58"/>
      <c r="F2734" s="59"/>
      <c r="G2734" s="59"/>
      <c r="H2734" s="58"/>
      <c r="I2734" s="58"/>
      <c r="J2734" s="59"/>
    </row>
    <row r="2735" spans="1:10" ht="12.6" x14ac:dyDescent="0.25">
      <c r="A2735" s="57"/>
      <c r="B2735" s="59"/>
      <c r="C2735" s="59"/>
      <c r="D2735" s="58"/>
      <c r="E2735" s="58"/>
      <c r="F2735" s="59"/>
      <c r="G2735" s="59"/>
      <c r="H2735" s="58"/>
      <c r="I2735" s="58"/>
      <c r="J2735" s="59"/>
    </row>
    <row r="2736" spans="1:10" ht="12.6" x14ac:dyDescent="0.25">
      <c r="A2736" s="57"/>
      <c r="B2736" s="59"/>
      <c r="C2736" s="59"/>
      <c r="D2736" s="58"/>
      <c r="E2736" s="58"/>
      <c r="F2736" s="59"/>
      <c r="G2736" s="59"/>
      <c r="H2736" s="58"/>
      <c r="I2736" s="58"/>
      <c r="J2736" s="59"/>
    </row>
    <row r="2737" spans="1:10" ht="12.6" x14ac:dyDescent="0.25">
      <c r="A2737" s="57"/>
      <c r="B2737" s="59"/>
      <c r="C2737" s="59"/>
      <c r="D2737" s="58"/>
      <c r="E2737" s="58"/>
      <c r="F2737" s="59"/>
      <c r="G2737" s="59"/>
      <c r="H2737" s="58"/>
      <c r="I2737" s="58"/>
      <c r="J2737" s="59"/>
    </row>
    <row r="2738" spans="1:10" ht="12.6" x14ac:dyDescent="0.25">
      <c r="A2738" s="57"/>
      <c r="B2738" s="59"/>
      <c r="C2738" s="59"/>
      <c r="D2738" s="58"/>
      <c r="E2738" s="58"/>
      <c r="F2738" s="59"/>
      <c r="G2738" s="59"/>
      <c r="H2738" s="58"/>
      <c r="I2738" s="58"/>
      <c r="J2738" s="59"/>
    </row>
    <row r="2739" spans="1:10" ht="12.6" x14ac:dyDescent="0.25">
      <c r="A2739" s="57"/>
      <c r="B2739" s="59"/>
      <c r="C2739" s="59"/>
      <c r="D2739" s="58"/>
      <c r="E2739" s="58"/>
      <c r="F2739" s="59"/>
      <c r="G2739" s="59"/>
      <c r="H2739" s="58"/>
      <c r="I2739" s="58"/>
      <c r="J2739" s="59"/>
    </row>
    <row r="2740" spans="1:10" ht="12.6" x14ac:dyDescent="0.25">
      <c r="A2740" s="57"/>
      <c r="B2740" s="59"/>
      <c r="C2740" s="59"/>
      <c r="D2740" s="58"/>
      <c r="E2740" s="58"/>
      <c r="F2740" s="59"/>
      <c r="G2740" s="59"/>
      <c r="H2740" s="58"/>
      <c r="I2740" s="58"/>
      <c r="J2740" s="59"/>
    </row>
    <row r="2741" spans="1:10" ht="12.6" x14ac:dyDescent="0.25">
      <c r="A2741" s="57"/>
      <c r="B2741" s="59"/>
      <c r="C2741" s="59"/>
      <c r="D2741" s="58"/>
      <c r="E2741" s="58"/>
      <c r="F2741" s="59"/>
      <c r="G2741" s="59"/>
      <c r="H2741" s="58"/>
      <c r="I2741" s="58"/>
      <c r="J2741" s="59"/>
    </row>
    <row r="2742" spans="1:10" ht="12.6" x14ac:dyDescent="0.25">
      <c r="A2742" s="57"/>
      <c r="B2742" s="59"/>
      <c r="C2742" s="59"/>
      <c r="D2742" s="58"/>
      <c r="E2742" s="58"/>
      <c r="F2742" s="59"/>
      <c r="G2742" s="59"/>
      <c r="H2742" s="58"/>
      <c r="I2742" s="58"/>
      <c r="J2742" s="59"/>
    </row>
    <row r="2743" spans="1:10" ht="12.6" x14ac:dyDescent="0.25">
      <c r="A2743" s="57"/>
      <c r="B2743" s="59"/>
      <c r="C2743" s="59"/>
      <c r="D2743" s="58"/>
      <c r="E2743" s="58"/>
      <c r="F2743" s="59"/>
      <c r="G2743" s="59"/>
      <c r="H2743" s="58"/>
      <c r="I2743" s="58"/>
      <c r="J2743" s="59"/>
    </row>
    <row r="2744" spans="1:10" ht="12.6" x14ac:dyDescent="0.25">
      <c r="A2744" s="57"/>
      <c r="B2744" s="59"/>
      <c r="C2744" s="59"/>
      <c r="D2744" s="58"/>
      <c r="E2744" s="58"/>
      <c r="F2744" s="59"/>
      <c r="G2744" s="59"/>
      <c r="H2744" s="58"/>
      <c r="I2744" s="58"/>
      <c r="J2744" s="59"/>
    </row>
    <row r="2745" spans="1:10" ht="12.6" x14ac:dyDescent="0.25">
      <c r="A2745" s="57"/>
      <c r="B2745" s="59"/>
      <c r="C2745" s="59"/>
      <c r="D2745" s="58"/>
      <c r="E2745" s="58"/>
      <c r="F2745" s="59"/>
      <c r="G2745" s="59"/>
      <c r="H2745" s="58"/>
      <c r="I2745" s="58"/>
      <c r="J2745" s="59"/>
    </row>
    <row r="2746" spans="1:10" ht="12.6" x14ac:dyDescent="0.25">
      <c r="A2746" s="57"/>
      <c r="B2746" s="59"/>
      <c r="C2746" s="59"/>
      <c r="D2746" s="58"/>
      <c r="E2746" s="58"/>
      <c r="F2746" s="59"/>
      <c r="G2746" s="59"/>
      <c r="H2746" s="58"/>
      <c r="I2746" s="58"/>
      <c r="J2746" s="59"/>
    </row>
    <row r="2747" spans="1:10" ht="12.6" x14ac:dyDescent="0.25">
      <c r="A2747" s="57"/>
      <c r="B2747" s="59"/>
      <c r="C2747" s="59"/>
      <c r="D2747" s="58"/>
      <c r="E2747" s="58"/>
      <c r="F2747" s="59"/>
      <c r="G2747" s="59"/>
      <c r="H2747" s="58"/>
      <c r="I2747" s="58"/>
      <c r="J2747" s="59"/>
    </row>
    <row r="2748" spans="1:10" ht="12.6" x14ac:dyDescent="0.25">
      <c r="A2748" s="57"/>
      <c r="B2748" s="59"/>
      <c r="C2748" s="59"/>
      <c r="D2748" s="58"/>
      <c r="E2748" s="58"/>
      <c r="F2748" s="59"/>
      <c r="G2748" s="59"/>
      <c r="H2748" s="58"/>
      <c r="I2748" s="58"/>
      <c r="J2748" s="59"/>
    </row>
    <row r="2749" spans="1:10" ht="12.6" x14ac:dyDescent="0.25">
      <c r="A2749" s="57"/>
      <c r="B2749" s="59"/>
      <c r="C2749" s="59"/>
      <c r="D2749" s="58"/>
      <c r="E2749" s="58"/>
      <c r="F2749" s="59"/>
      <c r="G2749" s="59"/>
      <c r="H2749" s="58"/>
      <c r="I2749" s="58"/>
      <c r="J2749" s="59"/>
    </row>
    <row r="2750" spans="1:10" ht="12.6" x14ac:dyDescent="0.25">
      <c r="A2750" s="57"/>
      <c r="B2750" s="59"/>
      <c r="C2750" s="59"/>
      <c r="D2750" s="58"/>
      <c r="E2750" s="58"/>
      <c r="F2750" s="59"/>
      <c r="G2750" s="59"/>
      <c r="H2750" s="58"/>
      <c r="I2750" s="58"/>
      <c r="J2750" s="59"/>
    </row>
    <row r="2751" spans="1:10" ht="12.6" x14ac:dyDescent="0.25">
      <c r="A2751" s="57"/>
      <c r="B2751" s="59"/>
      <c r="C2751" s="59"/>
      <c r="D2751" s="58"/>
      <c r="E2751" s="58"/>
      <c r="F2751" s="59"/>
      <c r="G2751" s="59"/>
      <c r="H2751" s="58"/>
      <c r="I2751" s="58"/>
      <c r="J2751" s="59"/>
    </row>
    <row r="2752" spans="1:10" ht="12.6" x14ac:dyDescent="0.25">
      <c r="A2752" s="57"/>
      <c r="B2752" s="59"/>
      <c r="C2752" s="59"/>
      <c r="D2752" s="58"/>
      <c r="E2752" s="58"/>
      <c r="F2752" s="59"/>
      <c r="G2752" s="59"/>
      <c r="H2752" s="58"/>
      <c r="I2752" s="58"/>
      <c r="J2752" s="59"/>
    </row>
    <row r="2753" spans="1:10" ht="12.6" x14ac:dyDescent="0.25">
      <c r="A2753" s="57"/>
      <c r="B2753" s="59"/>
      <c r="C2753" s="59"/>
      <c r="D2753" s="58"/>
      <c r="E2753" s="58"/>
      <c r="F2753" s="59"/>
      <c r="G2753" s="59"/>
      <c r="H2753" s="58"/>
      <c r="I2753" s="58"/>
      <c r="J2753" s="59"/>
    </row>
    <row r="2754" spans="1:10" ht="12.6" x14ac:dyDescent="0.25">
      <c r="A2754" s="57"/>
      <c r="B2754" s="59"/>
      <c r="C2754" s="59"/>
      <c r="D2754" s="58"/>
      <c r="E2754" s="58"/>
      <c r="F2754" s="59"/>
      <c r="G2754" s="59"/>
      <c r="H2754" s="58"/>
      <c r="I2754" s="58"/>
      <c r="J2754" s="59"/>
    </row>
    <row r="2755" spans="1:10" ht="12.6" x14ac:dyDescent="0.25">
      <c r="A2755" s="57"/>
      <c r="B2755" s="59"/>
      <c r="C2755" s="59"/>
      <c r="D2755" s="58"/>
      <c r="E2755" s="58"/>
      <c r="F2755" s="59"/>
      <c r="G2755" s="59"/>
      <c r="H2755" s="58"/>
      <c r="I2755" s="58"/>
      <c r="J2755" s="59"/>
    </row>
    <row r="2756" spans="1:10" ht="12.6" x14ac:dyDescent="0.25">
      <c r="A2756" s="57"/>
      <c r="B2756" s="59"/>
      <c r="C2756" s="59"/>
      <c r="D2756" s="58"/>
      <c r="E2756" s="58"/>
      <c r="F2756" s="59"/>
      <c r="G2756" s="59"/>
      <c r="H2756" s="58"/>
      <c r="I2756" s="58"/>
      <c r="J2756" s="59"/>
    </row>
    <row r="2757" spans="1:10" ht="12.6" x14ac:dyDescent="0.25">
      <c r="A2757" s="57"/>
      <c r="B2757" s="59"/>
      <c r="C2757" s="59"/>
      <c r="D2757" s="58"/>
      <c r="E2757" s="58"/>
      <c r="F2757" s="59"/>
      <c r="G2757" s="59"/>
      <c r="H2757" s="58"/>
      <c r="I2757" s="58"/>
      <c r="J2757" s="59"/>
    </row>
    <row r="2758" spans="1:10" ht="12.6" x14ac:dyDescent="0.25">
      <c r="A2758" s="57"/>
      <c r="B2758" s="59"/>
      <c r="C2758" s="59"/>
      <c r="D2758" s="58"/>
      <c r="E2758" s="58"/>
      <c r="F2758" s="59"/>
      <c r="G2758" s="59"/>
      <c r="H2758" s="58"/>
      <c r="I2758" s="58"/>
      <c r="J2758" s="59"/>
    </row>
    <row r="2759" spans="1:10" ht="12.6" x14ac:dyDescent="0.25">
      <c r="A2759" s="57"/>
      <c r="B2759" s="59"/>
      <c r="C2759" s="59"/>
      <c r="D2759" s="58"/>
      <c r="E2759" s="58"/>
      <c r="F2759" s="59"/>
      <c r="G2759" s="59"/>
      <c r="H2759" s="58"/>
      <c r="I2759" s="58"/>
      <c r="J2759" s="59"/>
    </row>
    <row r="2760" spans="1:10" ht="12.6" x14ac:dyDescent="0.25">
      <c r="A2760" s="57"/>
      <c r="B2760" s="59"/>
      <c r="C2760" s="59"/>
      <c r="D2760" s="58"/>
      <c r="E2760" s="58"/>
      <c r="F2760" s="59"/>
      <c r="G2760" s="59"/>
      <c r="H2760" s="58"/>
      <c r="I2760" s="58"/>
      <c r="J2760" s="59"/>
    </row>
    <row r="2761" spans="1:10" ht="12.6" x14ac:dyDescent="0.25">
      <c r="A2761" s="57"/>
      <c r="B2761" s="59"/>
      <c r="C2761" s="59"/>
      <c r="D2761" s="58"/>
      <c r="E2761" s="58"/>
      <c r="F2761" s="59"/>
      <c r="G2761" s="59"/>
      <c r="H2761" s="58"/>
      <c r="I2761" s="58"/>
      <c r="J2761" s="59"/>
    </row>
    <row r="2762" spans="1:10" ht="12.6" x14ac:dyDescent="0.25">
      <c r="A2762" s="57"/>
      <c r="B2762" s="59"/>
      <c r="C2762" s="59"/>
      <c r="D2762" s="58"/>
      <c r="E2762" s="58"/>
      <c r="F2762" s="59"/>
      <c r="G2762" s="59"/>
      <c r="H2762" s="58"/>
      <c r="I2762" s="58"/>
      <c r="J2762" s="59"/>
    </row>
    <row r="2763" spans="1:10" ht="12.6" x14ac:dyDescent="0.25">
      <c r="A2763" s="57"/>
      <c r="B2763" s="59"/>
      <c r="C2763" s="59"/>
      <c r="D2763" s="58"/>
      <c r="E2763" s="58"/>
      <c r="F2763" s="59"/>
      <c r="G2763" s="59"/>
      <c r="H2763" s="58"/>
      <c r="I2763" s="58"/>
      <c r="J2763" s="59"/>
    </row>
    <row r="2764" spans="1:10" ht="12.6" x14ac:dyDescent="0.25">
      <c r="A2764" s="57"/>
      <c r="B2764" s="59"/>
      <c r="C2764" s="59"/>
      <c r="D2764" s="58"/>
      <c r="E2764" s="58"/>
      <c r="F2764" s="59"/>
      <c r="G2764" s="59"/>
      <c r="H2764" s="58"/>
      <c r="I2764" s="58"/>
      <c r="J2764" s="59"/>
    </row>
    <row r="2765" spans="1:10" ht="12.6" x14ac:dyDescent="0.25">
      <c r="A2765" s="57"/>
      <c r="B2765" s="59"/>
      <c r="C2765" s="59"/>
      <c r="D2765" s="58"/>
      <c r="E2765" s="58"/>
      <c r="F2765" s="59"/>
      <c r="G2765" s="59"/>
      <c r="H2765" s="58"/>
      <c r="I2765" s="58"/>
      <c r="J2765" s="59"/>
    </row>
    <row r="2766" spans="1:10" ht="12.6" x14ac:dyDescent="0.25">
      <c r="A2766" s="57"/>
      <c r="B2766" s="59"/>
      <c r="C2766" s="59"/>
      <c r="D2766" s="58"/>
      <c r="E2766" s="58"/>
      <c r="F2766" s="59"/>
      <c r="G2766" s="59"/>
      <c r="H2766" s="58"/>
      <c r="I2766" s="58"/>
      <c r="J2766" s="59"/>
    </row>
    <row r="2767" spans="1:10" ht="12.6" x14ac:dyDescent="0.25">
      <c r="A2767" s="57"/>
      <c r="B2767" s="59"/>
      <c r="C2767" s="59"/>
      <c r="D2767" s="58"/>
      <c r="E2767" s="58"/>
      <c r="F2767" s="59"/>
      <c r="G2767" s="59"/>
      <c r="H2767" s="58"/>
      <c r="I2767" s="58"/>
      <c r="J2767" s="59"/>
    </row>
    <row r="2768" spans="1:10" ht="12.6" x14ac:dyDescent="0.25">
      <c r="A2768" s="57"/>
      <c r="B2768" s="59"/>
      <c r="C2768" s="59"/>
      <c r="D2768" s="58"/>
      <c r="E2768" s="58"/>
      <c r="F2768" s="59"/>
      <c r="G2768" s="59"/>
      <c r="H2768" s="58"/>
      <c r="I2768" s="58"/>
      <c r="J2768" s="59"/>
    </row>
    <row r="2769" spans="1:10" ht="12.6" x14ac:dyDescent="0.25">
      <c r="A2769" s="57"/>
      <c r="B2769" s="59"/>
      <c r="C2769" s="59"/>
      <c r="D2769" s="58"/>
      <c r="E2769" s="58"/>
      <c r="F2769" s="59"/>
      <c r="G2769" s="59"/>
      <c r="H2769" s="58"/>
      <c r="I2769" s="58"/>
      <c r="J2769" s="59"/>
    </row>
    <row r="2770" spans="1:10" ht="12.6" x14ac:dyDescent="0.25">
      <c r="A2770" s="57"/>
      <c r="B2770" s="59"/>
      <c r="C2770" s="59"/>
      <c r="D2770" s="58"/>
      <c r="E2770" s="58"/>
      <c r="F2770" s="59"/>
      <c r="G2770" s="59"/>
      <c r="H2770" s="58"/>
      <c r="I2770" s="58"/>
      <c r="J2770" s="59"/>
    </row>
    <row r="2771" spans="1:10" ht="12.6" x14ac:dyDescent="0.25">
      <c r="A2771" s="57"/>
      <c r="B2771" s="59"/>
      <c r="C2771" s="59"/>
      <c r="D2771" s="58"/>
      <c r="E2771" s="58"/>
      <c r="F2771" s="59"/>
      <c r="G2771" s="59"/>
      <c r="H2771" s="58"/>
      <c r="I2771" s="58"/>
      <c r="J2771" s="59"/>
    </row>
    <row r="2772" spans="1:10" ht="12.6" x14ac:dyDescent="0.25">
      <c r="A2772" s="57"/>
      <c r="B2772" s="59"/>
      <c r="C2772" s="59"/>
      <c r="D2772" s="58"/>
      <c r="E2772" s="58"/>
      <c r="F2772" s="59"/>
      <c r="G2772" s="59"/>
      <c r="H2772" s="58"/>
      <c r="I2772" s="58"/>
      <c r="J2772" s="59"/>
    </row>
    <row r="2773" spans="1:10" ht="12.6" x14ac:dyDescent="0.25">
      <c r="A2773" s="57"/>
      <c r="B2773" s="59"/>
      <c r="C2773" s="59"/>
      <c r="D2773" s="58"/>
      <c r="E2773" s="58"/>
      <c r="F2773" s="59"/>
      <c r="G2773" s="59"/>
      <c r="H2773" s="58"/>
      <c r="I2773" s="58"/>
      <c r="J2773" s="59"/>
    </row>
    <row r="2774" spans="1:10" ht="12.6" x14ac:dyDescent="0.25">
      <c r="A2774" s="57"/>
      <c r="B2774" s="59"/>
      <c r="C2774" s="59"/>
      <c r="D2774" s="58"/>
      <c r="E2774" s="58"/>
      <c r="F2774" s="59"/>
      <c r="G2774" s="59"/>
      <c r="H2774" s="58"/>
      <c r="I2774" s="58"/>
      <c r="J2774" s="59"/>
    </row>
    <row r="2775" spans="1:10" ht="12.6" x14ac:dyDescent="0.25">
      <c r="A2775" s="57"/>
      <c r="B2775" s="59"/>
      <c r="C2775" s="59"/>
      <c r="D2775" s="58"/>
      <c r="E2775" s="58"/>
      <c r="F2775" s="59"/>
      <c r="G2775" s="59"/>
      <c r="H2775" s="58"/>
      <c r="I2775" s="58"/>
      <c r="J2775" s="59"/>
    </row>
    <row r="2776" spans="1:10" ht="12.6" x14ac:dyDescent="0.25">
      <c r="A2776" s="57"/>
      <c r="B2776" s="59"/>
      <c r="C2776" s="59"/>
      <c r="D2776" s="58"/>
      <c r="E2776" s="58"/>
      <c r="F2776" s="59"/>
      <c r="G2776" s="59"/>
      <c r="H2776" s="58"/>
      <c r="I2776" s="58"/>
      <c r="J2776" s="59"/>
    </row>
    <row r="2777" spans="1:10" ht="12.6" x14ac:dyDescent="0.25">
      <c r="A2777" s="57"/>
      <c r="B2777" s="59"/>
      <c r="C2777" s="59"/>
      <c r="D2777" s="58"/>
      <c r="E2777" s="58"/>
      <c r="F2777" s="59"/>
      <c r="G2777" s="59"/>
      <c r="H2777" s="58"/>
      <c r="I2777" s="58"/>
      <c r="J2777" s="59"/>
    </row>
    <row r="2778" spans="1:10" ht="12.6" x14ac:dyDescent="0.25">
      <c r="A2778" s="57"/>
      <c r="B2778" s="59"/>
      <c r="C2778" s="59"/>
      <c r="D2778" s="58"/>
      <c r="E2778" s="58"/>
      <c r="F2778" s="59"/>
      <c r="G2778" s="59"/>
      <c r="H2778" s="58"/>
      <c r="I2778" s="58"/>
      <c r="J2778" s="59"/>
    </row>
    <row r="2779" spans="1:10" ht="12.6" x14ac:dyDescent="0.25">
      <c r="A2779" s="57"/>
      <c r="B2779" s="59"/>
      <c r="C2779" s="59"/>
      <c r="D2779" s="58"/>
      <c r="E2779" s="58"/>
      <c r="F2779" s="59"/>
      <c r="G2779" s="59"/>
      <c r="H2779" s="58"/>
      <c r="I2779" s="58"/>
      <c r="J2779" s="59"/>
    </row>
    <row r="2780" spans="1:10" ht="12.6" x14ac:dyDescent="0.25">
      <c r="A2780" s="57"/>
      <c r="B2780" s="59"/>
      <c r="C2780" s="59"/>
      <c r="D2780" s="58"/>
      <c r="E2780" s="58"/>
      <c r="F2780" s="59"/>
      <c r="G2780" s="59"/>
      <c r="H2780" s="58"/>
      <c r="I2780" s="58"/>
      <c r="J2780" s="59"/>
    </row>
    <row r="2781" spans="1:10" ht="12.6" x14ac:dyDescent="0.25">
      <c r="A2781" s="57"/>
      <c r="B2781" s="59"/>
      <c r="C2781" s="59"/>
      <c r="D2781" s="58"/>
      <c r="E2781" s="58"/>
      <c r="F2781" s="59"/>
      <c r="G2781" s="59"/>
      <c r="H2781" s="58"/>
      <c r="I2781" s="58"/>
      <c r="J2781" s="59"/>
    </row>
    <row r="2782" spans="1:10" ht="12.6" x14ac:dyDescent="0.25">
      <c r="A2782" s="57"/>
      <c r="B2782" s="59"/>
      <c r="C2782" s="59"/>
      <c r="D2782" s="58"/>
      <c r="E2782" s="58"/>
      <c r="F2782" s="59"/>
      <c r="G2782" s="59"/>
      <c r="H2782" s="58"/>
      <c r="I2782" s="58"/>
      <c r="J2782" s="59"/>
    </row>
    <row r="2783" spans="1:10" ht="12.6" x14ac:dyDescent="0.25">
      <c r="A2783" s="57"/>
      <c r="B2783" s="59"/>
      <c r="C2783" s="59"/>
      <c r="D2783" s="58"/>
      <c r="E2783" s="58"/>
      <c r="F2783" s="59"/>
      <c r="G2783" s="59"/>
      <c r="H2783" s="58"/>
      <c r="I2783" s="58"/>
      <c r="J2783" s="59"/>
    </row>
    <row r="2784" spans="1:10" ht="12.6" x14ac:dyDescent="0.25">
      <c r="A2784" s="57"/>
      <c r="B2784" s="59"/>
      <c r="C2784" s="59"/>
      <c r="D2784" s="58"/>
      <c r="E2784" s="58"/>
      <c r="F2784" s="59"/>
      <c r="G2784" s="59"/>
      <c r="H2784" s="58"/>
      <c r="I2784" s="58"/>
      <c r="J2784" s="59"/>
    </row>
    <row r="2785" spans="1:10" ht="12.6" x14ac:dyDescent="0.25">
      <c r="A2785" s="57"/>
      <c r="B2785" s="59"/>
      <c r="C2785" s="59"/>
      <c r="D2785" s="58"/>
      <c r="E2785" s="58"/>
      <c r="F2785" s="59"/>
      <c r="G2785" s="59"/>
      <c r="H2785" s="58"/>
      <c r="I2785" s="58"/>
      <c r="J2785" s="59"/>
    </row>
    <row r="2786" spans="1:10" ht="12.6" x14ac:dyDescent="0.25">
      <c r="A2786" s="57"/>
      <c r="B2786" s="59"/>
      <c r="C2786" s="59"/>
      <c r="D2786" s="58"/>
      <c r="E2786" s="58"/>
      <c r="F2786" s="59"/>
      <c r="G2786" s="59"/>
      <c r="H2786" s="58"/>
      <c r="I2786" s="58"/>
      <c r="J2786" s="59"/>
    </row>
    <row r="2787" spans="1:10" ht="12.6" x14ac:dyDescent="0.25">
      <c r="A2787" s="57"/>
      <c r="B2787" s="59"/>
      <c r="C2787" s="59"/>
      <c r="D2787" s="58"/>
      <c r="E2787" s="58"/>
      <c r="F2787" s="59"/>
      <c r="G2787" s="59"/>
      <c r="H2787" s="58"/>
      <c r="I2787" s="58"/>
      <c r="J2787" s="59"/>
    </row>
    <row r="2788" spans="1:10" ht="12.6" x14ac:dyDescent="0.25">
      <c r="A2788" s="57"/>
      <c r="B2788" s="59"/>
      <c r="C2788" s="59"/>
      <c r="D2788" s="58"/>
      <c r="E2788" s="58"/>
      <c r="F2788" s="59"/>
      <c r="G2788" s="59"/>
      <c r="H2788" s="58"/>
      <c r="I2788" s="58"/>
      <c r="J2788" s="59"/>
    </row>
    <row r="2789" spans="1:10" ht="12.6" x14ac:dyDescent="0.25">
      <c r="A2789" s="57"/>
      <c r="B2789" s="59"/>
      <c r="C2789" s="59"/>
      <c r="D2789" s="58"/>
      <c r="E2789" s="58"/>
      <c r="F2789" s="59"/>
      <c r="G2789" s="59"/>
      <c r="H2789" s="58"/>
      <c r="I2789" s="58"/>
      <c r="J2789" s="59"/>
    </row>
    <row r="2790" spans="1:10" ht="12.6" x14ac:dyDescent="0.25">
      <c r="A2790" s="57"/>
      <c r="B2790" s="59"/>
      <c r="C2790" s="59"/>
      <c r="D2790" s="58"/>
      <c r="E2790" s="58"/>
      <c r="F2790" s="59"/>
      <c r="G2790" s="59"/>
      <c r="H2790" s="58"/>
      <c r="I2790" s="58"/>
      <c r="J2790" s="59"/>
    </row>
    <row r="2791" spans="1:10" ht="12.6" x14ac:dyDescent="0.25">
      <c r="A2791" s="57"/>
      <c r="B2791" s="59"/>
      <c r="C2791" s="59"/>
      <c r="D2791" s="58"/>
      <c r="E2791" s="58"/>
      <c r="F2791" s="59"/>
      <c r="G2791" s="59"/>
      <c r="H2791" s="58"/>
      <c r="I2791" s="58"/>
      <c r="J2791" s="59"/>
    </row>
    <row r="2792" spans="1:10" ht="12.6" x14ac:dyDescent="0.25">
      <c r="A2792" s="57"/>
      <c r="B2792" s="59"/>
      <c r="C2792" s="59"/>
      <c r="D2792" s="58"/>
      <c r="E2792" s="58"/>
      <c r="F2792" s="59"/>
      <c r="G2792" s="59"/>
      <c r="H2792" s="58"/>
      <c r="I2792" s="58"/>
      <c r="J2792" s="59"/>
    </row>
    <row r="2793" spans="1:10" ht="12.6" x14ac:dyDescent="0.25">
      <c r="A2793" s="57"/>
      <c r="B2793" s="59"/>
      <c r="C2793" s="59"/>
      <c r="D2793" s="58"/>
      <c r="E2793" s="58"/>
      <c r="F2793" s="59"/>
      <c r="G2793" s="59"/>
      <c r="H2793" s="58"/>
      <c r="I2793" s="58"/>
      <c r="J2793" s="59"/>
    </row>
    <row r="2794" spans="1:10" ht="12.6" x14ac:dyDescent="0.25">
      <c r="A2794" s="57"/>
      <c r="B2794" s="59"/>
      <c r="C2794" s="59"/>
      <c r="D2794" s="58"/>
      <c r="E2794" s="58"/>
      <c r="F2794" s="59"/>
      <c r="G2794" s="59"/>
      <c r="H2794" s="58"/>
      <c r="I2794" s="58"/>
      <c r="J2794" s="59"/>
    </row>
    <row r="2795" spans="1:10" ht="12.6" x14ac:dyDescent="0.25">
      <c r="A2795" s="57"/>
      <c r="B2795" s="59"/>
      <c r="C2795" s="59"/>
      <c r="D2795" s="58"/>
      <c r="E2795" s="58"/>
      <c r="F2795" s="59"/>
      <c r="G2795" s="59"/>
      <c r="H2795" s="58"/>
      <c r="I2795" s="58"/>
      <c r="J2795" s="59"/>
    </row>
    <row r="2796" spans="1:10" ht="12.6" x14ac:dyDescent="0.25">
      <c r="A2796" s="57"/>
      <c r="B2796" s="59"/>
      <c r="C2796" s="59"/>
      <c r="D2796" s="58"/>
      <c r="E2796" s="58"/>
      <c r="F2796" s="59"/>
      <c r="G2796" s="59"/>
      <c r="H2796" s="58"/>
      <c r="I2796" s="58"/>
      <c r="J2796" s="59"/>
    </row>
    <row r="2797" spans="1:10" ht="12.6" x14ac:dyDescent="0.25">
      <c r="A2797" s="57"/>
      <c r="B2797" s="59"/>
      <c r="C2797" s="59"/>
      <c r="D2797" s="58"/>
      <c r="E2797" s="58"/>
      <c r="F2797" s="59"/>
      <c r="G2797" s="59"/>
      <c r="H2797" s="58"/>
      <c r="I2797" s="58"/>
      <c r="J2797" s="59"/>
    </row>
    <row r="2798" spans="1:10" ht="12.6" x14ac:dyDescent="0.25">
      <c r="A2798" s="57"/>
      <c r="B2798" s="59"/>
      <c r="C2798" s="59"/>
      <c r="D2798" s="58"/>
      <c r="E2798" s="58"/>
      <c r="F2798" s="59"/>
      <c r="G2798" s="59"/>
      <c r="H2798" s="58"/>
      <c r="I2798" s="58"/>
      <c r="J2798" s="59"/>
    </row>
    <row r="2799" spans="1:10" ht="12.6" x14ac:dyDescent="0.25">
      <c r="A2799" s="57"/>
      <c r="B2799" s="59"/>
      <c r="C2799" s="59"/>
      <c r="D2799" s="58"/>
      <c r="E2799" s="58"/>
      <c r="F2799" s="59"/>
      <c r="G2799" s="59"/>
      <c r="H2799" s="58"/>
      <c r="I2799" s="58"/>
      <c r="J2799" s="59"/>
    </row>
    <row r="2800" spans="1:10" ht="12.6" x14ac:dyDescent="0.25">
      <c r="A2800" s="57"/>
      <c r="B2800" s="59"/>
      <c r="C2800" s="59"/>
      <c r="D2800" s="58"/>
      <c r="E2800" s="58"/>
      <c r="F2800" s="59"/>
      <c r="G2800" s="59"/>
      <c r="H2800" s="58"/>
      <c r="I2800" s="58"/>
      <c r="J2800" s="59"/>
    </row>
    <row r="2801" spans="1:10" ht="12.6" x14ac:dyDescent="0.25">
      <c r="A2801" s="57"/>
      <c r="B2801" s="59"/>
      <c r="C2801" s="59"/>
      <c r="D2801" s="58"/>
      <c r="E2801" s="58"/>
      <c r="F2801" s="59"/>
      <c r="G2801" s="59"/>
      <c r="H2801" s="58"/>
      <c r="I2801" s="58"/>
      <c r="J2801" s="59"/>
    </row>
    <row r="2802" spans="1:10" ht="12.6" x14ac:dyDescent="0.25">
      <c r="A2802" s="57"/>
      <c r="B2802" s="59"/>
      <c r="C2802" s="59"/>
      <c r="D2802" s="58"/>
      <c r="E2802" s="58"/>
      <c r="F2802" s="59"/>
      <c r="G2802" s="59"/>
      <c r="H2802" s="58"/>
      <c r="I2802" s="58"/>
      <c r="J2802" s="59"/>
    </row>
    <row r="2803" spans="1:10" ht="12.6" x14ac:dyDescent="0.25">
      <c r="A2803" s="57"/>
      <c r="B2803" s="59"/>
      <c r="C2803" s="59"/>
      <c r="D2803" s="58"/>
      <c r="E2803" s="58"/>
      <c r="F2803" s="59"/>
      <c r="G2803" s="59"/>
      <c r="H2803" s="58"/>
      <c r="I2803" s="58"/>
      <c r="J2803" s="59"/>
    </row>
    <row r="2804" spans="1:10" ht="12.6" x14ac:dyDescent="0.25">
      <c r="A2804" s="57"/>
      <c r="B2804" s="59"/>
      <c r="C2804" s="59"/>
      <c r="D2804" s="58"/>
      <c r="E2804" s="58"/>
      <c r="F2804" s="59"/>
      <c r="G2804" s="59"/>
      <c r="H2804" s="58"/>
      <c r="I2804" s="58"/>
      <c r="J2804" s="59"/>
    </row>
    <row r="2805" spans="1:10" ht="12.6" x14ac:dyDescent="0.25">
      <c r="A2805" s="57"/>
      <c r="B2805" s="59"/>
      <c r="C2805" s="59"/>
      <c r="D2805" s="58"/>
      <c r="E2805" s="58"/>
      <c r="F2805" s="59"/>
      <c r="G2805" s="59"/>
      <c r="H2805" s="58"/>
      <c r="I2805" s="58"/>
      <c r="J2805" s="59"/>
    </row>
    <row r="2806" spans="1:10" ht="12.6" x14ac:dyDescent="0.25">
      <c r="A2806" s="57"/>
      <c r="B2806" s="59"/>
      <c r="C2806" s="59"/>
      <c r="D2806" s="58"/>
      <c r="E2806" s="58"/>
      <c r="F2806" s="59"/>
      <c r="G2806" s="59"/>
      <c r="H2806" s="58"/>
      <c r="I2806" s="58"/>
      <c r="J2806" s="59"/>
    </row>
    <row r="2807" spans="1:10" ht="12.6" x14ac:dyDescent="0.25">
      <c r="A2807" s="57"/>
      <c r="B2807" s="59"/>
      <c r="C2807" s="59"/>
      <c r="D2807" s="58"/>
      <c r="E2807" s="58"/>
      <c r="F2807" s="59"/>
      <c r="G2807" s="59"/>
      <c r="H2807" s="58"/>
      <c r="I2807" s="58"/>
      <c r="J2807" s="59"/>
    </row>
    <row r="2808" spans="1:10" ht="12.6" x14ac:dyDescent="0.25">
      <c r="A2808" s="57"/>
      <c r="B2808" s="59"/>
      <c r="C2808" s="59"/>
      <c r="D2808" s="58"/>
      <c r="E2808" s="58"/>
      <c r="F2808" s="59"/>
      <c r="G2808" s="59"/>
      <c r="H2808" s="58"/>
      <c r="I2808" s="58"/>
      <c r="J2808" s="59"/>
    </row>
    <row r="2809" spans="1:10" ht="12.6" x14ac:dyDescent="0.25">
      <c r="A2809" s="57"/>
      <c r="B2809" s="59"/>
      <c r="C2809" s="59"/>
      <c r="D2809" s="58"/>
      <c r="E2809" s="58"/>
      <c r="F2809" s="59"/>
      <c r="G2809" s="59"/>
      <c r="H2809" s="58"/>
      <c r="I2809" s="58"/>
      <c r="J2809" s="59"/>
    </row>
    <row r="2810" spans="1:10" ht="12.6" x14ac:dyDescent="0.25">
      <c r="A2810" s="57"/>
      <c r="B2810" s="59"/>
      <c r="C2810" s="59"/>
      <c r="D2810" s="58"/>
      <c r="E2810" s="58"/>
      <c r="F2810" s="59"/>
      <c r="G2810" s="59"/>
      <c r="H2810" s="58"/>
      <c r="I2810" s="58"/>
      <c r="J2810" s="59"/>
    </row>
    <row r="2811" spans="1:10" ht="12.6" x14ac:dyDescent="0.25">
      <c r="A2811" s="57"/>
      <c r="B2811" s="59"/>
      <c r="C2811" s="59"/>
      <c r="D2811" s="58"/>
      <c r="E2811" s="58"/>
      <c r="F2811" s="59"/>
      <c r="G2811" s="59"/>
      <c r="H2811" s="58"/>
      <c r="I2811" s="58"/>
      <c r="J2811" s="59"/>
    </row>
    <row r="2812" spans="1:10" ht="12.6" x14ac:dyDescent="0.25">
      <c r="A2812" s="57"/>
      <c r="B2812" s="59"/>
      <c r="C2812" s="59"/>
      <c r="D2812" s="58"/>
      <c r="E2812" s="58"/>
      <c r="F2812" s="59"/>
      <c r="G2812" s="59"/>
      <c r="H2812" s="58"/>
      <c r="I2812" s="58"/>
      <c r="J2812" s="59"/>
    </row>
    <row r="2813" spans="1:10" ht="12.6" x14ac:dyDescent="0.25">
      <c r="A2813" s="57"/>
      <c r="B2813" s="59"/>
      <c r="C2813" s="59"/>
      <c r="D2813" s="58"/>
      <c r="E2813" s="58"/>
      <c r="F2813" s="59"/>
      <c r="G2813" s="59"/>
      <c r="H2813" s="58"/>
      <c r="I2813" s="58"/>
      <c r="J2813" s="59"/>
    </row>
    <row r="2814" spans="1:10" ht="12.6" x14ac:dyDescent="0.25">
      <c r="A2814" s="57"/>
      <c r="B2814" s="59"/>
      <c r="C2814" s="59"/>
      <c r="D2814" s="58"/>
      <c r="E2814" s="58"/>
      <c r="F2814" s="59"/>
      <c r="G2814" s="59"/>
      <c r="H2814" s="58"/>
      <c r="I2814" s="58"/>
      <c r="J2814" s="59"/>
    </row>
    <row r="2815" spans="1:10" ht="12.6" x14ac:dyDescent="0.25">
      <c r="A2815" s="57"/>
      <c r="B2815" s="59"/>
      <c r="C2815" s="59"/>
      <c r="D2815" s="58"/>
      <c r="E2815" s="58"/>
      <c r="F2815" s="59"/>
      <c r="G2815" s="59"/>
      <c r="H2815" s="58"/>
      <c r="I2815" s="58"/>
      <c r="J2815" s="59"/>
    </row>
    <row r="2816" spans="1:10" ht="12.6" x14ac:dyDescent="0.25">
      <c r="A2816" s="57"/>
      <c r="B2816" s="59"/>
      <c r="C2816" s="59"/>
      <c r="D2816" s="58"/>
      <c r="E2816" s="58"/>
      <c r="F2816" s="59"/>
      <c r="G2816" s="59"/>
      <c r="H2816" s="58"/>
      <c r="I2816" s="58"/>
      <c r="J2816" s="59"/>
    </row>
    <row r="2817" spans="1:10" ht="12.6" x14ac:dyDescent="0.25">
      <c r="A2817" s="57"/>
      <c r="B2817" s="59"/>
      <c r="C2817" s="59"/>
      <c r="D2817" s="58"/>
      <c r="E2817" s="58"/>
      <c r="F2817" s="59"/>
      <c r="G2817" s="59"/>
      <c r="H2817" s="58"/>
      <c r="I2817" s="58"/>
      <c r="J2817" s="59"/>
    </row>
    <row r="2818" spans="1:10" ht="12.6" x14ac:dyDescent="0.25">
      <c r="A2818" s="57"/>
      <c r="B2818" s="59"/>
      <c r="C2818" s="59"/>
      <c r="D2818" s="58"/>
      <c r="E2818" s="58"/>
      <c r="F2818" s="59"/>
      <c r="G2818" s="59"/>
      <c r="H2818" s="58"/>
      <c r="I2818" s="58"/>
      <c r="J2818" s="59"/>
    </row>
    <row r="2819" spans="1:10" ht="12.6" x14ac:dyDescent="0.25">
      <c r="A2819" s="57"/>
      <c r="B2819" s="59"/>
      <c r="C2819" s="59"/>
      <c r="D2819" s="58"/>
      <c r="E2819" s="58"/>
      <c r="F2819" s="59"/>
      <c r="G2819" s="59"/>
      <c r="H2819" s="58"/>
      <c r="I2819" s="58"/>
      <c r="J2819" s="59"/>
    </row>
    <row r="2820" spans="1:10" ht="12.6" x14ac:dyDescent="0.25">
      <c r="A2820" s="57"/>
      <c r="B2820" s="59"/>
      <c r="C2820" s="59"/>
      <c r="D2820" s="58"/>
      <c r="E2820" s="58"/>
      <c r="F2820" s="59"/>
      <c r="G2820" s="59"/>
      <c r="H2820" s="58"/>
      <c r="I2820" s="58"/>
      <c r="J2820" s="59"/>
    </row>
    <row r="2821" spans="1:10" ht="12.6" x14ac:dyDescent="0.25">
      <c r="A2821" s="57"/>
      <c r="B2821" s="59"/>
      <c r="C2821" s="59"/>
      <c r="D2821" s="58"/>
      <c r="E2821" s="58"/>
      <c r="F2821" s="59"/>
      <c r="G2821" s="59"/>
      <c r="H2821" s="58"/>
      <c r="I2821" s="58"/>
      <c r="J2821" s="59"/>
    </row>
    <row r="2822" spans="1:10" ht="12.6" x14ac:dyDescent="0.25">
      <c r="A2822" s="57"/>
      <c r="B2822" s="59"/>
      <c r="C2822" s="59"/>
      <c r="D2822" s="58"/>
      <c r="E2822" s="58"/>
      <c r="F2822" s="59"/>
      <c r="G2822" s="59"/>
      <c r="H2822" s="58"/>
      <c r="I2822" s="58"/>
      <c r="J2822" s="59"/>
    </row>
    <row r="2823" spans="1:10" ht="12.6" x14ac:dyDescent="0.25">
      <c r="A2823" s="57"/>
      <c r="B2823" s="59"/>
      <c r="C2823" s="59"/>
      <c r="D2823" s="58"/>
      <c r="E2823" s="58"/>
      <c r="F2823" s="59"/>
      <c r="G2823" s="59"/>
      <c r="H2823" s="58"/>
      <c r="I2823" s="58"/>
      <c r="J2823" s="59"/>
    </row>
    <row r="2824" spans="1:10" ht="12.6" x14ac:dyDescent="0.25">
      <c r="A2824" s="57"/>
      <c r="B2824" s="59"/>
      <c r="C2824" s="59"/>
      <c r="D2824" s="58"/>
      <c r="E2824" s="58"/>
      <c r="F2824" s="59"/>
      <c r="G2824" s="59"/>
      <c r="H2824" s="58"/>
      <c r="I2824" s="58"/>
      <c r="J2824" s="59"/>
    </row>
    <row r="2825" spans="1:10" ht="12.6" x14ac:dyDescent="0.25">
      <c r="A2825" s="57"/>
      <c r="B2825" s="59"/>
      <c r="C2825" s="59"/>
      <c r="D2825" s="58"/>
      <c r="E2825" s="58"/>
      <c r="F2825" s="59"/>
      <c r="G2825" s="59"/>
      <c r="H2825" s="58"/>
      <c r="I2825" s="58"/>
      <c r="J2825" s="59"/>
    </row>
    <row r="2826" spans="1:10" ht="12.6" x14ac:dyDescent="0.25">
      <c r="A2826" s="57"/>
      <c r="B2826" s="59"/>
      <c r="C2826" s="59"/>
      <c r="D2826" s="58"/>
      <c r="E2826" s="58"/>
      <c r="F2826" s="59"/>
      <c r="G2826" s="59"/>
      <c r="H2826" s="58"/>
      <c r="I2826" s="58"/>
      <c r="J2826" s="59"/>
    </row>
    <row r="2827" spans="1:10" ht="12.6" x14ac:dyDescent="0.25">
      <c r="A2827" s="57"/>
      <c r="B2827" s="59"/>
      <c r="C2827" s="59"/>
      <c r="D2827" s="58"/>
      <c r="E2827" s="58"/>
      <c r="F2827" s="59"/>
      <c r="G2827" s="59"/>
      <c r="H2827" s="58"/>
      <c r="I2827" s="58"/>
      <c r="J2827" s="59"/>
    </row>
    <row r="2828" spans="1:10" ht="12.6" x14ac:dyDescent="0.25">
      <c r="A2828" s="57"/>
      <c r="B2828" s="59"/>
      <c r="C2828" s="59"/>
      <c r="D2828" s="58"/>
      <c r="E2828" s="58"/>
      <c r="F2828" s="59"/>
      <c r="G2828" s="59"/>
      <c r="H2828" s="58"/>
      <c r="I2828" s="58"/>
      <c r="J2828" s="59"/>
    </row>
    <row r="2829" spans="1:10" ht="12.6" x14ac:dyDescent="0.25">
      <c r="A2829" s="57"/>
      <c r="B2829" s="59"/>
      <c r="C2829" s="59"/>
      <c r="D2829" s="58"/>
      <c r="E2829" s="58"/>
      <c r="F2829" s="59"/>
      <c r="G2829" s="59"/>
      <c r="H2829" s="58"/>
      <c r="I2829" s="58"/>
      <c r="J2829" s="59"/>
    </row>
    <row r="2830" spans="1:10" ht="12.6" x14ac:dyDescent="0.25">
      <c r="A2830" s="57"/>
      <c r="B2830" s="59"/>
      <c r="C2830" s="59"/>
      <c r="D2830" s="58"/>
      <c r="E2830" s="58"/>
      <c r="F2830" s="59"/>
      <c r="G2830" s="59"/>
      <c r="H2830" s="58"/>
      <c r="I2830" s="58"/>
      <c r="J2830" s="59"/>
    </row>
    <row r="2831" spans="1:10" ht="12.6" x14ac:dyDescent="0.25">
      <c r="A2831" s="57"/>
      <c r="B2831" s="59"/>
      <c r="C2831" s="59"/>
      <c r="D2831" s="58"/>
      <c r="E2831" s="58"/>
      <c r="F2831" s="59"/>
      <c r="G2831" s="59"/>
      <c r="H2831" s="58"/>
      <c r="I2831" s="58"/>
      <c r="J2831" s="59"/>
    </row>
    <row r="2832" spans="1:10" ht="12.6" x14ac:dyDescent="0.25">
      <c r="A2832" s="57"/>
      <c r="B2832" s="59"/>
      <c r="C2832" s="59"/>
      <c r="D2832" s="58"/>
      <c r="E2832" s="58"/>
      <c r="F2832" s="59"/>
      <c r="G2832" s="59"/>
      <c r="H2832" s="58"/>
      <c r="I2832" s="58"/>
      <c r="J2832" s="59"/>
    </row>
    <row r="2833" spans="1:10" ht="12.6" x14ac:dyDescent="0.25">
      <c r="A2833" s="57"/>
      <c r="B2833" s="59"/>
      <c r="C2833" s="59"/>
      <c r="D2833" s="58"/>
      <c r="E2833" s="58"/>
      <c r="F2833" s="59"/>
      <c r="G2833" s="59"/>
      <c r="H2833" s="58"/>
      <c r="I2833" s="58"/>
      <c r="J2833" s="59"/>
    </row>
    <row r="2834" spans="1:10" ht="12.6" x14ac:dyDescent="0.25">
      <c r="A2834" s="57"/>
      <c r="B2834" s="59"/>
      <c r="C2834" s="59"/>
      <c r="D2834" s="58"/>
      <c r="E2834" s="58"/>
      <c r="F2834" s="59"/>
      <c r="G2834" s="59"/>
      <c r="H2834" s="58"/>
      <c r="I2834" s="58"/>
      <c r="J2834" s="59"/>
    </row>
    <row r="2835" spans="1:10" ht="12.6" x14ac:dyDescent="0.25">
      <c r="A2835" s="57"/>
      <c r="B2835" s="59"/>
      <c r="C2835" s="59"/>
      <c r="D2835" s="58"/>
      <c r="E2835" s="58"/>
      <c r="F2835" s="59"/>
      <c r="G2835" s="59"/>
      <c r="H2835" s="58"/>
      <c r="I2835" s="58"/>
      <c r="J2835" s="59"/>
    </row>
    <row r="2836" spans="1:10" ht="12.6" x14ac:dyDescent="0.25">
      <c r="A2836" s="57"/>
      <c r="B2836" s="59"/>
      <c r="C2836" s="59"/>
      <c r="D2836" s="58"/>
      <c r="E2836" s="58"/>
      <c r="F2836" s="59"/>
      <c r="G2836" s="59"/>
      <c r="H2836" s="58"/>
      <c r="I2836" s="58"/>
      <c r="J2836" s="59"/>
    </row>
    <row r="2837" spans="1:10" ht="12.6" x14ac:dyDescent="0.25">
      <c r="A2837" s="57"/>
      <c r="B2837" s="59"/>
      <c r="C2837" s="59"/>
      <c r="D2837" s="58"/>
      <c r="E2837" s="58"/>
      <c r="F2837" s="59"/>
      <c r="G2837" s="59"/>
      <c r="H2837" s="58"/>
      <c r="I2837" s="58"/>
      <c r="J2837" s="59"/>
    </row>
    <row r="2838" spans="1:10" ht="12.6" x14ac:dyDescent="0.25">
      <c r="A2838" s="57"/>
      <c r="B2838" s="59"/>
      <c r="C2838" s="59"/>
      <c r="D2838" s="58"/>
      <c r="E2838" s="58"/>
      <c r="F2838" s="59"/>
      <c r="G2838" s="59"/>
      <c r="H2838" s="58"/>
      <c r="I2838" s="58"/>
      <c r="J2838" s="59"/>
    </row>
    <row r="2839" spans="1:10" ht="12.6" x14ac:dyDescent="0.25">
      <c r="A2839" s="57"/>
      <c r="B2839" s="59"/>
      <c r="C2839" s="59"/>
      <c r="D2839" s="58"/>
      <c r="E2839" s="58"/>
      <c r="F2839" s="59"/>
      <c r="G2839" s="59"/>
      <c r="H2839" s="58"/>
      <c r="I2839" s="58"/>
      <c r="J2839" s="59"/>
    </row>
    <row r="2840" spans="1:10" ht="12.6" x14ac:dyDescent="0.25">
      <c r="A2840" s="57"/>
      <c r="B2840" s="59"/>
      <c r="C2840" s="59"/>
      <c r="D2840" s="58"/>
      <c r="E2840" s="58"/>
      <c r="F2840" s="59"/>
      <c r="G2840" s="59"/>
      <c r="H2840" s="58"/>
      <c r="I2840" s="58"/>
      <c r="J2840" s="59"/>
    </row>
    <row r="2841" spans="1:10" ht="12.6" x14ac:dyDescent="0.25">
      <c r="A2841" s="57"/>
      <c r="B2841" s="59"/>
      <c r="C2841" s="59"/>
      <c r="D2841" s="58"/>
      <c r="E2841" s="58"/>
      <c r="F2841" s="59"/>
      <c r="G2841" s="59"/>
      <c r="H2841" s="58"/>
      <c r="I2841" s="58"/>
      <c r="J2841" s="59"/>
    </row>
    <row r="2842" spans="1:10" ht="12.6" x14ac:dyDescent="0.25">
      <c r="A2842" s="57"/>
      <c r="B2842" s="59"/>
      <c r="C2842" s="59"/>
      <c r="D2842" s="58"/>
      <c r="E2842" s="58"/>
      <c r="F2842" s="59"/>
      <c r="G2842" s="59"/>
      <c r="H2842" s="58"/>
      <c r="I2842" s="58"/>
      <c r="J2842" s="59"/>
    </row>
    <row r="2843" spans="1:10" ht="12.6" x14ac:dyDescent="0.25">
      <c r="A2843" s="57"/>
      <c r="B2843" s="59"/>
      <c r="C2843" s="59"/>
      <c r="D2843" s="58"/>
      <c r="E2843" s="58"/>
      <c r="F2843" s="59"/>
      <c r="G2843" s="59"/>
      <c r="H2843" s="58"/>
      <c r="I2843" s="58"/>
      <c r="J2843" s="59"/>
    </row>
    <row r="2844" spans="1:10" ht="12.6" x14ac:dyDescent="0.25">
      <c r="A2844" s="57"/>
      <c r="B2844" s="59"/>
      <c r="C2844" s="59"/>
      <c r="D2844" s="58"/>
      <c r="E2844" s="58"/>
      <c r="F2844" s="59"/>
      <c r="G2844" s="59"/>
      <c r="H2844" s="58"/>
      <c r="I2844" s="58"/>
      <c r="J2844" s="59"/>
    </row>
    <row r="2845" spans="1:10" ht="12.6" x14ac:dyDescent="0.25">
      <c r="A2845" s="57"/>
      <c r="B2845" s="59"/>
      <c r="C2845" s="59"/>
      <c r="D2845" s="58"/>
      <c r="E2845" s="58"/>
      <c r="F2845" s="59"/>
      <c r="G2845" s="59"/>
      <c r="H2845" s="58"/>
      <c r="I2845" s="58"/>
      <c r="J2845" s="59"/>
    </row>
    <row r="2846" spans="1:10" ht="12.6" x14ac:dyDescent="0.25">
      <c r="A2846" s="57"/>
      <c r="B2846" s="59"/>
      <c r="C2846" s="59"/>
      <c r="D2846" s="58"/>
      <c r="E2846" s="58"/>
      <c r="F2846" s="59"/>
      <c r="G2846" s="59"/>
      <c r="H2846" s="58"/>
      <c r="I2846" s="58"/>
      <c r="J2846" s="59"/>
    </row>
    <row r="2847" spans="1:10" ht="12.6" x14ac:dyDescent="0.25">
      <c r="A2847" s="57"/>
      <c r="B2847" s="59"/>
      <c r="C2847" s="59"/>
      <c r="D2847" s="58"/>
      <c r="E2847" s="58"/>
      <c r="F2847" s="59"/>
      <c r="G2847" s="59"/>
      <c r="H2847" s="58"/>
      <c r="I2847" s="58"/>
      <c r="J2847" s="59"/>
    </row>
    <row r="2848" spans="1:10" ht="12.6" x14ac:dyDescent="0.25">
      <c r="A2848" s="57"/>
      <c r="B2848" s="59"/>
      <c r="C2848" s="59"/>
      <c r="D2848" s="58"/>
      <c r="E2848" s="58"/>
      <c r="F2848" s="59"/>
      <c r="G2848" s="59"/>
      <c r="H2848" s="58"/>
      <c r="I2848" s="58"/>
      <c r="J2848" s="59"/>
    </row>
    <row r="2849" spans="1:10" ht="12.6" x14ac:dyDescent="0.25">
      <c r="A2849" s="57"/>
      <c r="B2849" s="59"/>
      <c r="C2849" s="59"/>
      <c r="D2849" s="58"/>
      <c r="E2849" s="58"/>
      <c r="F2849" s="59"/>
      <c r="G2849" s="59"/>
      <c r="H2849" s="58"/>
      <c r="I2849" s="58"/>
      <c r="J2849" s="59"/>
    </row>
    <row r="2850" spans="1:10" ht="12.6" x14ac:dyDescent="0.25">
      <c r="A2850" s="57"/>
      <c r="B2850" s="59"/>
      <c r="C2850" s="59"/>
      <c r="D2850" s="58"/>
      <c r="E2850" s="58"/>
      <c r="F2850" s="59"/>
      <c r="G2850" s="59"/>
      <c r="H2850" s="58"/>
      <c r="I2850" s="58"/>
      <c r="J2850" s="59"/>
    </row>
    <row r="2851" spans="1:10" ht="12.6" x14ac:dyDescent="0.25">
      <c r="A2851" s="57"/>
      <c r="B2851" s="59"/>
      <c r="C2851" s="59"/>
      <c r="D2851" s="58"/>
      <c r="E2851" s="58"/>
      <c r="F2851" s="59"/>
      <c r="G2851" s="59"/>
      <c r="H2851" s="58"/>
      <c r="I2851" s="58"/>
      <c r="J2851" s="59"/>
    </row>
    <row r="2852" spans="1:10" ht="12.6" x14ac:dyDescent="0.25">
      <c r="A2852" s="57"/>
      <c r="B2852" s="59"/>
      <c r="C2852" s="59"/>
      <c r="D2852" s="58"/>
      <c r="E2852" s="58"/>
      <c r="F2852" s="59"/>
      <c r="G2852" s="59"/>
      <c r="H2852" s="58"/>
      <c r="I2852" s="58"/>
      <c r="J2852" s="59"/>
    </row>
    <row r="2853" spans="1:10" ht="12.6" x14ac:dyDescent="0.25">
      <c r="A2853" s="57"/>
      <c r="B2853" s="59"/>
      <c r="C2853" s="59"/>
      <c r="D2853" s="58"/>
      <c r="E2853" s="58"/>
      <c r="F2853" s="59"/>
      <c r="G2853" s="59"/>
      <c r="H2853" s="58"/>
      <c r="I2853" s="58"/>
      <c r="J2853" s="59"/>
    </row>
    <row r="2854" spans="1:10" ht="12.6" x14ac:dyDescent="0.25">
      <c r="A2854" s="57"/>
      <c r="B2854" s="59"/>
      <c r="C2854" s="59"/>
      <c r="D2854" s="58"/>
      <c r="E2854" s="58"/>
      <c r="F2854" s="59"/>
      <c r="G2854" s="59"/>
      <c r="H2854" s="58"/>
      <c r="I2854" s="58"/>
      <c r="J2854" s="59"/>
    </row>
    <row r="2855" spans="1:10" ht="12.6" x14ac:dyDescent="0.25">
      <c r="A2855" s="57"/>
      <c r="B2855" s="59"/>
      <c r="C2855" s="59"/>
      <c r="D2855" s="58"/>
      <c r="E2855" s="58"/>
      <c r="F2855" s="59"/>
      <c r="G2855" s="59"/>
      <c r="H2855" s="58"/>
      <c r="I2855" s="58"/>
      <c r="J2855" s="59"/>
    </row>
    <row r="2856" spans="1:10" ht="12.6" x14ac:dyDescent="0.25">
      <c r="A2856" s="57"/>
      <c r="B2856" s="59"/>
      <c r="C2856" s="59"/>
      <c r="D2856" s="58"/>
      <c r="E2856" s="58"/>
      <c r="F2856" s="59"/>
      <c r="G2856" s="59"/>
      <c r="H2856" s="58"/>
      <c r="I2856" s="58"/>
      <c r="J2856" s="59"/>
    </row>
    <row r="2857" spans="1:10" ht="12.6" x14ac:dyDescent="0.25">
      <c r="A2857" s="57"/>
      <c r="B2857" s="59"/>
      <c r="C2857" s="59"/>
      <c r="D2857" s="58"/>
      <c r="E2857" s="58"/>
      <c r="F2857" s="59"/>
      <c r="G2857" s="59"/>
      <c r="H2857" s="58"/>
      <c r="I2857" s="58"/>
      <c r="J2857" s="59"/>
    </row>
    <row r="2858" spans="1:10" ht="12.6" x14ac:dyDescent="0.25">
      <c r="A2858" s="57"/>
      <c r="B2858" s="59"/>
      <c r="C2858" s="59"/>
      <c r="D2858" s="58"/>
      <c r="E2858" s="58"/>
      <c r="F2858" s="59"/>
      <c r="G2858" s="59"/>
      <c r="H2858" s="58"/>
      <c r="I2858" s="58"/>
      <c r="J2858" s="59"/>
    </row>
    <row r="2859" spans="1:10" ht="12.6" x14ac:dyDescent="0.25">
      <c r="A2859" s="57"/>
      <c r="B2859" s="59"/>
      <c r="C2859" s="59"/>
      <c r="D2859" s="58"/>
      <c r="E2859" s="58"/>
      <c r="F2859" s="59"/>
      <c r="G2859" s="59"/>
      <c r="H2859" s="58"/>
      <c r="I2859" s="58"/>
      <c r="J2859" s="59"/>
    </row>
    <row r="2860" spans="1:10" ht="12.6" x14ac:dyDescent="0.25">
      <c r="A2860" s="57"/>
      <c r="B2860" s="59"/>
      <c r="C2860" s="59"/>
      <c r="D2860" s="58"/>
      <c r="E2860" s="58"/>
      <c r="F2860" s="59"/>
      <c r="G2860" s="59"/>
      <c r="H2860" s="58"/>
      <c r="I2860" s="58"/>
      <c r="J2860" s="59"/>
    </row>
    <row r="2861" spans="1:10" ht="12.6" x14ac:dyDescent="0.25">
      <c r="A2861" s="57"/>
      <c r="B2861" s="59"/>
      <c r="C2861" s="59"/>
      <c r="D2861" s="58"/>
      <c r="E2861" s="58"/>
      <c r="F2861" s="59"/>
      <c r="G2861" s="59"/>
      <c r="H2861" s="58"/>
      <c r="I2861" s="58"/>
      <c r="J2861" s="59"/>
    </row>
    <row r="2862" spans="1:10" ht="12.6" x14ac:dyDescent="0.25">
      <c r="A2862" s="57"/>
      <c r="B2862" s="59"/>
      <c r="C2862" s="59"/>
      <c r="D2862" s="58"/>
      <c r="E2862" s="58"/>
      <c r="F2862" s="59"/>
      <c r="G2862" s="59"/>
      <c r="H2862" s="58"/>
      <c r="I2862" s="58"/>
      <c r="J2862" s="59"/>
    </row>
    <row r="2863" spans="1:10" ht="12.6" x14ac:dyDescent="0.25">
      <c r="A2863"/>
    </row>
    <row r="2864" spans="1:10" ht="12.6" x14ac:dyDescent="0.25">
      <c r="A2864"/>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sheetData>
  <sortState ref="I73:I84">
    <sortCondition ref="I73:I84"/>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13" type="noConversion"/>
  <conditionalFormatting sqref="B6:F16">
    <cfRule type="cellIs" dxfId="38" priority="5" stopIfTrue="1" operator="equal">
      <formula>""" """</formula>
    </cfRule>
    <cfRule type="cellIs" dxfId="37" priority="6" stopIfTrue="1" operator="equal">
      <formula>0</formula>
    </cfRule>
  </conditionalFormatting>
  <conditionalFormatting sqref="B17:F17">
    <cfRule type="cellIs" dxfId="36" priority="3" stopIfTrue="1" operator="equal">
      <formula>""" """</formula>
    </cfRule>
    <cfRule type="cellIs" dxfId="35" priority="4" stopIfTrue="1" operator="equal">
      <formula>0</formula>
    </cfRule>
  </conditionalFormatting>
  <conditionalFormatting sqref="B18">
    <cfRule type="cellIs" dxfId="34" priority="1" stopIfTrue="1" operator="equal">
      <formula>""" """</formula>
    </cfRule>
    <cfRule type="cellIs" dxfId="33" priority="2" stopIfTrue="1" operator="equal">
      <formula>0</formula>
    </cfRule>
  </conditionalFormatting>
  <pageMargins left="0.25" right="0.25" top="0.5" bottom="0.5" header="0.5" footer="0.5"/>
  <pageSetup scale="91" fitToHeight="2" orientation="landscape" r:id="rId1"/>
  <headerFooter alignWithMargins="0">
    <oddFooter>&amp;C&amp;"Arial,Regular"
Page &amp;P of &amp;N&amp;R&amp;"Arial,Regular"&amp;9
&amp;F</oddFooter>
  </headerFooter>
  <rowBreaks count="1" manualBreakCount="1">
    <brk id="50"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6703"/>
  <sheetViews>
    <sheetView workbookViewId="0">
      <selection activeCell="B1" sqref="B1"/>
    </sheetView>
  </sheetViews>
  <sheetFormatPr defaultRowHeight="13.2" x14ac:dyDescent="0.25"/>
  <cols>
    <col min="1" max="1" width="39.109375" style="67" bestFit="1" customWidth="1"/>
    <col min="2" max="2" width="58" style="67" customWidth="1"/>
    <col min="3" max="3" width="8.88671875" style="67"/>
    <col min="4" max="4" width="18.109375" style="67" bestFit="1" customWidth="1"/>
    <col min="5" max="5" width="8.88671875" style="67"/>
    <col min="6" max="6" width="54.21875" style="67" customWidth="1"/>
    <col min="7" max="16384" width="8.88671875" style="67"/>
  </cols>
  <sheetData>
    <row r="1" spans="1:9" ht="13.2" customHeight="1" x14ac:dyDescent="0.25">
      <c r="A1"/>
      <c r="B1"/>
      <c r="F1" s="64"/>
      <c r="G1" s="64"/>
      <c r="H1" s="64"/>
      <c r="I1" s="64"/>
    </row>
    <row r="2" spans="1:9" x14ac:dyDescent="0.25">
      <c r="A2"/>
      <c r="B2"/>
    </row>
    <row r="3" spans="1:9" x14ac:dyDescent="0.25">
      <c r="A3" s="65" t="s">
        <v>2750</v>
      </c>
      <c r="B3" s="66" t="s">
        <v>180</v>
      </c>
      <c r="D3" s="68" t="s">
        <v>2013</v>
      </c>
    </row>
    <row r="4" spans="1:9" ht="13.2" customHeight="1" x14ac:dyDescent="0.25">
      <c r="A4" s="65" t="s">
        <v>1428</v>
      </c>
      <c r="B4" s="66" t="s">
        <v>180</v>
      </c>
      <c r="F4" s="55"/>
      <c r="G4" s="55"/>
    </row>
    <row r="5" spans="1:9" x14ac:dyDescent="0.25">
      <c r="A5" s="65" t="s">
        <v>1429</v>
      </c>
      <c r="B5" s="66" t="s">
        <v>180</v>
      </c>
      <c r="F5" s="55"/>
      <c r="G5" s="55"/>
    </row>
    <row r="6" spans="1:9" x14ac:dyDescent="0.25">
      <c r="A6" s="65" t="s">
        <v>1430</v>
      </c>
      <c r="B6" s="66" t="s">
        <v>180</v>
      </c>
      <c r="F6" s="55"/>
      <c r="G6" s="63"/>
    </row>
    <row r="7" spans="1:9" ht="13.2" customHeight="1" x14ac:dyDescent="0.25">
      <c r="A7" s="65" t="s">
        <v>2868</v>
      </c>
      <c r="B7" s="66" t="s">
        <v>180</v>
      </c>
    </row>
    <row r="8" spans="1:9" ht="13.2" customHeight="1" x14ac:dyDescent="0.25"/>
    <row r="9" spans="1:9" ht="13.2" customHeight="1" x14ac:dyDescent="0.25">
      <c r="A9" s="69"/>
      <c r="B9" s="70" t="s">
        <v>181</v>
      </c>
      <c r="C9"/>
    </row>
    <row r="10" spans="1:9" ht="13.2" customHeight="1" x14ac:dyDescent="0.25">
      <c r="A10" s="71" t="s">
        <v>1269</v>
      </c>
      <c r="B10" s="72">
        <v>447</v>
      </c>
      <c r="C10"/>
    </row>
    <row r="11" spans="1:9" hidden="1" x14ac:dyDescent="0.25">
      <c r="A11" s="73" t="s">
        <v>2736</v>
      </c>
      <c r="B11" s="74">
        <v>47507766230</v>
      </c>
      <c r="C11"/>
    </row>
    <row r="12" spans="1:9" hidden="1" x14ac:dyDescent="0.25">
      <c r="A12" s="73" t="s">
        <v>182</v>
      </c>
      <c r="B12" s="74">
        <v>3554135</v>
      </c>
      <c r="C12"/>
    </row>
    <row r="13" spans="1:9" hidden="1" x14ac:dyDescent="0.25">
      <c r="A13" s="73" t="s">
        <v>183</v>
      </c>
      <c r="B13" s="74">
        <v>24135</v>
      </c>
      <c r="C13"/>
    </row>
    <row r="14" spans="1:9" hidden="1" x14ac:dyDescent="0.25">
      <c r="A14" s="73" t="s">
        <v>184</v>
      </c>
      <c r="B14" s="74">
        <v>217795</v>
      </c>
      <c r="C14"/>
    </row>
    <row r="15" spans="1:9" hidden="1" x14ac:dyDescent="0.25">
      <c r="A15" s="73" t="s">
        <v>185</v>
      </c>
      <c r="B15" s="74">
        <v>11588</v>
      </c>
      <c r="C15"/>
    </row>
    <row r="16" spans="1:9" hidden="1" x14ac:dyDescent="0.25">
      <c r="A16" s="73" t="s">
        <v>186</v>
      </c>
      <c r="B16" s="74">
        <v>34950</v>
      </c>
      <c r="C16"/>
    </row>
    <row r="17" spans="1:3" hidden="1" x14ac:dyDescent="0.25">
      <c r="A17" s="73" t="s">
        <v>187</v>
      </c>
      <c r="B17" s="74">
        <v>18</v>
      </c>
      <c r="C17"/>
    </row>
    <row r="18" spans="1:3" hidden="1" x14ac:dyDescent="0.25">
      <c r="A18" s="73" t="s">
        <v>188</v>
      </c>
      <c r="B18" s="74">
        <v>1674074</v>
      </c>
      <c r="C18"/>
    </row>
    <row r="19" spans="1:3" hidden="1" x14ac:dyDescent="0.25">
      <c r="A19" s="73" t="s">
        <v>189</v>
      </c>
      <c r="B19" s="74">
        <v>2168029</v>
      </c>
      <c r="C19"/>
    </row>
    <row r="20" spans="1:3" hidden="1" x14ac:dyDescent="0.25">
      <c r="A20" s="73" t="s">
        <v>2034</v>
      </c>
      <c r="B20" s="74">
        <v>305</v>
      </c>
      <c r="C20"/>
    </row>
    <row r="21" spans="1:3" hidden="1" x14ac:dyDescent="0.25">
      <c r="A21" s="73" t="s">
        <v>2035</v>
      </c>
      <c r="B21" s="74">
        <v>213</v>
      </c>
      <c r="C21"/>
    </row>
    <row r="22" spans="1:3" hidden="1" x14ac:dyDescent="0.25">
      <c r="A22" s="73" t="s">
        <v>311</v>
      </c>
      <c r="B22" s="74">
        <v>531492</v>
      </c>
      <c r="C22"/>
    </row>
    <row r="23" spans="1:3" hidden="1" x14ac:dyDescent="0.25">
      <c r="A23" s="73" t="s">
        <v>312</v>
      </c>
      <c r="B23" s="74">
        <v>78666</v>
      </c>
      <c r="C23"/>
    </row>
    <row r="24" spans="1:3" hidden="1" x14ac:dyDescent="0.25">
      <c r="A24" s="73" t="s">
        <v>313</v>
      </c>
      <c r="B24" s="74">
        <v>137679</v>
      </c>
      <c r="C24"/>
    </row>
    <row r="25" spans="1:3" hidden="1" x14ac:dyDescent="0.25">
      <c r="A25" s="73" t="s">
        <v>314</v>
      </c>
      <c r="B25" s="74">
        <v>405079</v>
      </c>
      <c r="C25"/>
    </row>
    <row r="26" spans="1:3" hidden="1" x14ac:dyDescent="0.25">
      <c r="A26" s="73" t="s">
        <v>315</v>
      </c>
      <c r="B26" s="74">
        <v>452388</v>
      </c>
      <c r="C26"/>
    </row>
    <row r="27" spans="1:3" hidden="1" x14ac:dyDescent="0.25">
      <c r="A27" s="73" t="s">
        <v>316</v>
      </c>
      <c r="B27" s="74">
        <v>306482</v>
      </c>
      <c r="C27"/>
    </row>
    <row r="28" spans="1:3" hidden="1" x14ac:dyDescent="0.25">
      <c r="A28" s="73" t="s">
        <v>317</v>
      </c>
      <c r="B28" s="74">
        <v>462931</v>
      </c>
      <c r="C28"/>
    </row>
    <row r="29" spans="1:3" hidden="1" x14ac:dyDescent="0.25">
      <c r="A29" s="73" t="s">
        <v>318</v>
      </c>
      <c r="B29" s="74">
        <v>529742</v>
      </c>
      <c r="C29"/>
    </row>
    <row r="30" spans="1:3" hidden="1" x14ac:dyDescent="0.25">
      <c r="A30" s="73" t="s">
        <v>319</v>
      </c>
      <c r="B30" s="74">
        <v>450746</v>
      </c>
      <c r="C30"/>
    </row>
    <row r="31" spans="1:3" hidden="1" x14ac:dyDescent="0.25">
      <c r="A31" s="73" t="s">
        <v>320</v>
      </c>
      <c r="B31" s="74">
        <v>487306</v>
      </c>
      <c r="C31"/>
    </row>
    <row r="32" spans="1:3" hidden="1" x14ac:dyDescent="0.25">
      <c r="A32" s="73" t="s">
        <v>190</v>
      </c>
      <c r="B32" s="74">
        <v>110</v>
      </c>
      <c r="C32"/>
    </row>
    <row r="33" spans="1:3" hidden="1" x14ac:dyDescent="0.25">
      <c r="A33" s="73" t="s">
        <v>191</v>
      </c>
      <c r="B33" s="74">
        <v>1736810</v>
      </c>
      <c r="C33"/>
    </row>
    <row r="34" spans="1:3" hidden="1" x14ac:dyDescent="0.25">
      <c r="A34" s="73" t="s">
        <v>192</v>
      </c>
      <c r="B34" s="74">
        <v>330253</v>
      </c>
      <c r="C34"/>
    </row>
    <row r="35" spans="1:3" hidden="1" x14ac:dyDescent="0.25">
      <c r="A35" s="73" t="s">
        <v>193</v>
      </c>
      <c r="B35" s="74">
        <v>1201144</v>
      </c>
      <c r="C35"/>
    </row>
    <row r="36" spans="1:3" hidden="1" x14ac:dyDescent="0.25">
      <c r="A36" s="73" t="s">
        <v>194</v>
      </c>
      <c r="B36" s="74">
        <v>376169</v>
      </c>
      <c r="C36"/>
    </row>
    <row r="37" spans="1:3" hidden="1" x14ac:dyDescent="0.25">
      <c r="A37" s="73" t="s">
        <v>321</v>
      </c>
      <c r="B37" s="74">
        <v>11837</v>
      </c>
      <c r="C37"/>
    </row>
    <row r="38" spans="1:3" hidden="1" x14ac:dyDescent="0.25">
      <c r="A38" s="73" t="s">
        <v>195</v>
      </c>
      <c r="B38" s="74">
        <v>148466</v>
      </c>
      <c r="C38"/>
    </row>
    <row r="39" spans="1:3" hidden="1" x14ac:dyDescent="0.25">
      <c r="A39" s="73" t="s">
        <v>196</v>
      </c>
      <c r="B39" s="74">
        <v>37942</v>
      </c>
      <c r="C39"/>
    </row>
    <row r="40" spans="1:3" hidden="1" x14ac:dyDescent="0.25">
      <c r="A40" s="73" t="s">
        <v>197</v>
      </c>
      <c r="B40" s="74">
        <v>2906296</v>
      </c>
      <c r="C40"/>
    </row>
    <row r="41" spans="1:3" hidden="1" x14ac:dyDescent="0.25">
      <c r="A41" s="73" t="s">
        <v>322</v>
      </c>
      <c r="B41" s="74">
        <v>25688</v>
      </c>
      <c r="C41"/>
    </row>
    <row r="42" spans="1:3" hidden="1" x14ac:dyDescent="0.25">
      <c r="A42" s="73" t="s">
        <v>323</v>
      </c>
      <c r="B42" s="74">
        <v>12644</v>
      </c>
      <c r="C42"/>
    </row>
    <row r="43" spans="1:3" hidden="1" x14ac:dyDescent="0.25">
      <c r="A43" s="73" t="s">
        <v>324</v>
      </c>
      <c r="B43" s="74">
        <v>75933</v>
      </c>
      <c r="C43"/>
    </row>
    <row r="44" spans="1:3" hidden="1" x14ac:dyDescent="0.25">
      <c r="A44" s="73" t="s">
        <v>325</v>
      </c>
      <c r="B44" s="74">
        <v>184261</v>
      </c>
      <c r="C44"/>
    </row>
    <row r="45" spans="1:3" hidden="1" x14ac:dyDescent="0.25">
      <c r="A45" s="73" t="s">
        <v>326</v>
      </c>
      <c r="B45" s="74">
        <v>32005</v>
      </c>
      <c r="C45"/>
    </row>
    <row r="46" spans="1:3" hidden="1" x14ac:dyDescent="0.25">
      <c r="A46" s="73" t="s">
        <v>198</v>
      </c>
      <c r="B46" s="74">
        <v>476186</v>
      </c>
      <c r="C46"/>
    </row>
    <row r="47" spans="1:3" hidden="1" x14ac:dyDescent="0.25">
      <c r="A47" s="73" t="s">
        <v>327</v>
      </c>
      <c r="B47" s="74">
        <v>14108</v>
      </c>
      <c r="C47"/>
    </row>
    <row r="48" spans="1:3" hidden="1" x14ac:dyDescent="0.25">
      <c r="A48" s="73" t="s">
        <v>199</v>
      </c>
      <c r="B48" s="74">
        <v>114714</v>
      </c>
      <c r="C48"/>
    </row>
    <row r="49" spans="1:3" hidden="1" x14ac:dyDescent="0.25">
      <c r="A49" s="73" t="s">
        <v>200</v>
      </c>
      <c r="B49" s="74">
        <v>786</v>
      </c>
      <c r="C49"/>
    </row>
    <row r="50" spans="1:3" hidden="1" x14ac:dyDescent="0.25">
      <c r="A50" s="73" t="s">
        <v>328</v>
      </c>
      <c r="B50" s="74">
        <v>1902986</v>
      </c>
      <c r="C50"/>
    </row>
    <row r="51" spans="1:3" hidden="1" x14ac:dyDescent="0.25">
      <c r="A51" s="73" t="s">
        <v>274</v>
      </c>
      <c r="B51" s="74">
        <v>1938489</v>
      </c>
      <c r="C51"/>
    </row>
    <row r="52" spans="1:3" hidden="1" x14ac:dyDescent="0.25">
      <c r="A52" s="73" t="s">
        <v>201</v>
      </c>
      <c r="B52" s="74">
        <v>1146</v>
      </c>
      <c r="C52"/>
    </row>
    <row r="53" spans="1:3" hidden="1" x14ac:dyDescent="0.25">
      <c r="A53" s="73" t="s">
        <v>202</v>
      </c>
      <c r="B53" s="74">
        <v>697923</v>
      </c>
      <c r="C53"/>
    </row>
    <row r="54" spans="1:3" hidden="1" x14ac:dyDescent="0.25">
      <c r="A54" s="73" t="s">
        <v>203</v>
      </c>
      <c r="B54" s="74">
        <v>2660949</v>
      </c>
      <c r="C54"/>
    </row>
    <row r="55" spans="1:3" hidden="1" x14ac:dyDescent="0.25">
      <c r="A55" s="73" t="s">
        <v>1270</v>
      </c>
      <c r="B55" s="74">
        <v>482182</v>
      </c>
      <c r="C55"/>
    </row>
    <row r="56" spans="1:3" hidden="1" x14ac:dyDescent="0.25">
      <c r="A56" s="73" t="s">
        <v>204</v>
      </c>
      <c r="B56" s="74">
        <v>1567</v>
      </c>
      <c r="C56"/>
    </row>
    <row r="57" spans="1:3" hidden="1" x14ac:dyDescent="0.25">
      <c r="A57" s="73" t="s">
        <v>2058</v>
      </c>
      <c r="B57" s="74">
        <v>399314</v>
      </c>
      <c r="C57"/>
    </row>
    <row r="58" spans="1:3" hidden="1" x14ac:dyDescent="0.25">
      <c r="A58" s="73" t="s">
        <v>2057</v>
      </c>
      <c r="B58" s="74">
        <v>68072</v>
      </c>
      <c r="C58"/>
    </row>
    <row r="59" spans="1:3" hidden="1" x14ac:dyDescent="0.25">
      <c r="A59" s="73" t="s">
        <v>2060</v>
      </c>
      <c r="B59" s="74">
        <v>45366</v>
      </c>
      <c r="C59"/>
    </row>
    <row r="60" spans="1:3" hidden="1" x14ac:dyDescent="0.25">
      <c r="A60" s="73" t="s">
        <v>2067</v>
      </c>
      <c r="B60" s="74">
        <v>35588</v>
      </c>
      <c r="C60"/>
    </row>
    <row r="61" spans="1:3" hidden="1" x14ac:dyDescent="0.25">
      <c r="A61" s="73" t="s">
        <v>2070</v>
      </c>
      <c r="B61" s="75">
        <v>126</v>
      </c>
      <c r="C61"/>
    </row>
    <row r="62" spans="1:3" hidden="1" x14ac:dyDescent="0.25">
      <c r="A62" s="73" t="s">
        <v>2068</v>
      </c>
      <c r="B62" s="74">
        <v>338027</v>
      </c>
      <c r="C62"/>
    </row>
    <row r="63" spans="1:3" hidden="1" x14ac:dyDescent="0.25">
      <c r="A63" s="73" t="s">
        <v>2069</v>
      </c>
      <c r="B63" s="74">
        <v>17084</v>
      </c>
      <c r="C63"/>
    </row>
    <row r="64" spans="1:3" hidden="1" x14ac:dyDescent="0.25">
      <c r="A64" s="73" t="s">
        <v>2062</v>
      </c>
      <c r="B64" s="74">
        <v>717</v>
      </c>
      <c r="C64"/>
    </row>
    <row r="65" spans="1:3" hidden="1" x14ac:dyDescent="0.25">
      <c r="A65" s="73" t="s">
        <v>2061</v>
      </c>
      <c r="B65" s="74">
        <v>13098</v>
      </c>
      <c r="C65"/>
    </row>
    <row r="66" spans="1:3" hidden="1" x14ac:dyDescent="0.25">
      <c r="A66" s="73" t="s">
        <v>2059</v>
      </c>
      <c r="B66" s="74">
        <v>7762</v>
      </c>
      <c r="C66"/>
    </row>
    <row r="67" spans="1:3" hidden="1" x14ac:dyDescent="0.25">
      <c r="A67" s="73" t="s">
        <v>2063</v>
      </c>
      <c r="B67" s="74">
        <v>11817</v>
      </c>
      <c r="C67"/>
    </row>
    <row r="68" spans="1:3" hidden="1" x14ac:dyDescent="0.25">
      <c r="A68" s="73" t="s">
        <v>205</v>
      </c>
      <c r="B68" s="74">
        <v>2722153</v>
      </c>
      <c r="C68"/>
    </row>
    <row r="69" spans="1:3" hidden="1" x14ac:dyDescent="0.25">
      <c r="A69" s="73" t="s">
        <v>329</v>
      </c>
      <c r="B69" s="74">
        <v>14691</v>
      </c>
      <c r="C69"/>
    </row>
    <row r="70" spans="1:3" hidden="1" x14ac:dyDescent="0.25">
      <c r="A70" s="73" t="s">
        <v>206</v>
      </c>
      <c r="B70" s="74">
        <v>78183</v>
      </c>
      <c r="C70"/>
    </row>
    <row r="71" spans="1:3" hidden="1" x14ac:dyDescent="0.25">
      <c r="A71" s="73" t="s">
        <v>2056</v>
      </c>
      <c r="B71" s="74">
        <v>89255</v>
      </c>
      <c r="C71"/>
    </row>
    <row r="72" spans="1:3" hidden="1" x14ac:dyDescent="0.25">
      <c r="A72" s="73" t="s">
        <v>2619</v>
      </c>
      <c r="B72" s="74">
        <v>988</v>
      </c>
      <c r="C72"/>
    </row>
    <row r="73" spans="1:3" hidden="1" x14ac:dyDescent="0.25">
      <c r="A73" s="73" t="s">
        <v>2618</v>
      </c>
      <c r="B73" s="74">
        <v>380</v>
      </c>
      <c r="C73"/>
    </row>
    <row r="74" spans="1:3" hidden="1" x14ac:dyDescent="0.25">
      <c r="A74" s="73" t="s">
        <v>207</v>
      </c>
      <c r="B74" s="74">
        <v>184412</v>
      </c>
      <c r="C74"/>
    </row>
    <row r="75" spans="1:3" hidden="1" x14ac:dyDescent="0.25">
      <c r="A75" s="73" t="s">
        <v>208</v>
      </c>
      <c r="B75" s="74">
        <v>3657088</v>
      </c>
      <c r="C75"/>
    </row>
    <row r="76" spans="1:3" hidden="1" x14ac:dyDescent="0.25">
      <c r="A76" s="73" t="s">
        <v>209</v>
      </c>
      <c r="B76" s="74">
        <v>1121</v>
      </c>
      <c r="C76"/>
    </row>
    <row r="77" spans="1:3" hidden="1" x14ac:dyDescent="0.25">
      <c r="A77" s="73" t="s">
        <v>210</v>
      </c>
      <c r="B77" s="74">
        <v>1281041</v>
      </c>
      <c r="C77"/>
    </row>
    <row r="78" spans="1:3" hidden="1" x14ac:dyDescent="0.25">
      <c r="A78" s="73" t="s">
        <v>330</v>
      </c>
      <c r="B78" s="74">
        <v>1229846</v>
      </c>
      <c r="C78"/>
    </row>
    <row r="79" spans="1:3" hidden="1" x14ac:dyDescent="0.25">
      <c r="A79" s="73" t="s">
        <v>331</v>
      </c>
      <c r="B79" s="74">
        <v>1123167</v>
      </c>
      <c r="C79"/>
    </row>
    <row r="80" spans="1:3" hidden="1" x14ac:dyDescent="0.25">
      <c r="A80" s="73" t="s">
        <v>332</v>
      </c>
      <c r="B80" s="74">
        <v>16576</v>
      </c>
      <c r="C80"/>
    </row>
    <row r="81" spans="1:3" hidden="1" x14ac:dyDescent="0.25">
      <c r="A81" s="73" t="s">
        <v>333</v>
      </c>
      <c r="B81" s="74">
        <v>10968</v>
      </c>
      <c r="C81"/>
    </row>
    <row r="82" spans="1:3" hidden="1" x14ac:dyDescent="0.25">
      <c r="A82" s="73" t="s">
        <v>334</v>
      </c>
      <c r="B82" s="74">
        <v>74144</v>
      </c>
      <c r="C82"/>
    </row>
    <row r="83" spans="1:3" hidden="1" x14ac:dyDescent="0.25">
      <c r="A83" s="73" t="s">
        <v>335</v>
      </c>
      <c r="B83" s="74">
        <v>4936</v>
      </c>
      <c r="C83"/>
    </row>
    <row r="84" spans="1:3" hidden="1" x14ac:dyDescent="0.25">
      <c r="A84" s="73" t="s">
        <v>336</v>
      </c>
      <c r="B84" s="74">
        <v>85422</v>
      </c>
      <c r="C84"/>
    </row>
    <row r="85" spans="1:3" hidden="1" x14ac:dyDescent="0.25">
      <c r="A85" s="73" t="s">
        <v>337</v>
      </c>
      <c r="B85" s="74">
        <v>15840</v>
      </c>
      <c r="C85"/>
    </row>
    <row r="86" spans="1:3" hidden="1" x14ac:dyDescent="0.25">
      <c r="A86" s="73" t="s">
        <v>211</v>
      </c>
      <c r="B86" s="74">
        <v>681</v>
      </c>
      <c r="C86"/>
    </row>
    <row r="87" spans="1:3" hidden="1" x14ac:dyDescent="0.25">
      <c r="A87" s="73" t="s">
        <v>2064</v>
      </c>
      <c r="B87" s="74">
        <v>0</v>
      </c>
      <c r="C87"/>
    </row>
    <row r="88" spans="1:3" hidden="1" x14ac:dyDescent="0.25">
      <c r="A88" s="73" t="s">
        <v>2659</v>
      </c>
      <c r="B88" s="74">
        <v>35928</v>
      </c>
      <c r="C88"/>
    </row>
    <row r="89" spans="1:3" hidden="1" x14ac:dyDescent="0.25">
      <c r="A89" s="73" t="s">
        <v>2658</v>
      </c>
      <c r="B89" s="74">
        <v>140530</v>
      </c>
      <c r="C89"/>
    </row>
    <row r="90" spans="1:3" hidden="1" x14ac:dyDescent="0.25">
      <c r="A90" s="73" t="s">
        <v>2886</v>
      </c>
      <c r="B90" s="74">
        <v>236160</v>
      </c>
      <c r="C90"/>
    </row>
    <row r="91" spans="1:3" hidden="1" x14ac:dyDescent="0.25">
      <c r="A91" s="73" t="s">
        <v>2657</v>
      </c>
      <c r="B91" s="74">
        <v>433247</v>
      </c>
      <c r="C91"/>
    </row>
    <row r="92" spans="1:3" hidden="1" x14ac:dyDescent="0.25">
      <c r="A92" s="73" t="s">
        <v>2656</v>
      </c>
      <c r="B92" s="74">
        <v>344637</v>
      </c>
      <c r="C92"/>
    </row>
    <row r="93" spans="1:3" hidden="1" x14ac:dyDescent="0.25">
      <c r="A93" s="73" t="s">
        <v>2655</v>
      </c>
      <c r="B93" s="74">
        <v>124860</v>
      </c>
      <c r="C93"/>
    </row>
    <row r="94" spans="1:3" hidden="1" x14ac:dyDescent="0.25">
      <c r="A94" s="73" t="s">
        <v>2654</v>
      </c>
      <c r="B94" s="74">
        <v>2983</v>
      </c>
      <c r="C94"/>
    </row>
    <row r="95" spans="1:3" hidden="1" x14ac:dyDescent="0.25">
      <c r="A95" s="73" t="s">
        <v>2653</v>
      </c>
      <c r="B95" s="74">
        <v>139797</v>
      </c>
      <c r="C95"/>
    </row>
    <row r="96" spans="1:3" hidden="1" x14ac:dyDescent="0.25">
      <c r="A96" s="73" t="s">
        <v>2652</v>
      </c>
      <c r="B96" s="74">
        <v>279656</v>
      </c>
      <c r="C96"/>
    </row>
    <row r="97" spans="1:3" hidden="1" x14ac:dyDescent="0.25">
      <c r="A97" s="73" t="s">
        <v>2651</v>
      </c>
      <c r="B97" s="74">
        <v>284315</v>
      </c>
      <c r="C97"/>
    </row>
    <row r="98" spans="1:3" hidden="1" x14ac:dyDescent="0.25">
      <c r="A98" s="73" t="s">
        <v>2650</v>
      </c>
      <c r="B98" s="74">
        <v>264497</v>
      </c>
      <c r="C98"/>
    </row>
    <row r="99" spans="1:3" hidden="1" x14ac:dyDescent="0.25">
      <c r="A99" s="73" t="s">
        <v>2649</v>
      </c>
      <c r="B99" s="74">
        <v>211018</v>
      </c>
      <c r="C99"/>
    </row>
    <row r="100" spans="1:3" hidden="1" x14ac:dyDescent="0.25">
      <c r="A100" s="73" t="s">
        <v>2648</v>
      </c>
      <c r="B100" s="74">
        <v>88398</v>
      </c>
      <c r="C100"/>
    </row>
    <row r="101" spans="1:3" hidden="1" x14ac:dyDescent="0.25">
      <c r="A101" s="73" t="s">
        <v>2647</v>
      </c>
      <c r="B101" s="74">
        <v>43512</v>
      </c>
      <c r="C101"/>
    </row>
    <row r="102" spans="1:3" hidden="1" x14ac:dyDescent="0.25">
      <c r="A102" s="73" t="s">
        <v>2646</v>
      </c>
      <c r="B102" s="74">
        <v>64576</v>
      </c>
      <c r="C102"/>
    </row>
    <row r="103" spans="1:3" hidden="1" x14ac:dyDescent="0.25">
      <c r="A103" s="73" t="s">
        <v>2645</v>
      </c>
      <c r="B103" s="74">
        <v>113031</v>
      </c>
      <c r="C103"/>
    </row>
    <row r="104" spans="1:3" hidden="1" x14ac:dyDescent="0.25">
      <c r="A104" s="73" t="s">
        <v>2644</v>
      </c>
      <c r="B104" s="74">
        <v>517457</v>
      </c>
      <c r="C104"/>
    </row>
    <row r="105" spans="1:3" hidden="1" x14ac:dyDescent="0.25">
      <c r="A105" s="73" t="s">
        <v>2643</v>
      </c>
      <c r="B105" s="74">
        <v>14932</v>
      </c>
      <c r="C105"/>
    </row>
    <row r="106" spans="1:3" hidden="1" x14ac:dyDescent="0.25">
      <c r="A106" s="73" t="s">
        <v>2642</v>
      </c>
      <c r="B106" s="74">
        <v>476872</v>
      </c>
      <c r="C106"/>
    </row>
    <row r="107" spans="1:3" hidden="1" x14ac:dyDescent="0.25">
      <c r="A107" s="73" t="s">
        <v>2641</v>
      </c>
      <c r="B107" s="74">
        <v>4219</v>
      </c>
      <c r="C107"/>
    </row>
    <row r="108" spans="1:3" hidden="1" x14ac:dyDescent="0.25">
      <c r="A108" s="73" t="s">
        <v>2640</v>
      </c>
      <c r="B108" s="74">
        <v>21996</v>
      </c>
      <c r="C108"/>
    </row>
    <row r="109" spans="1:3" hidden="1" x14ac:dyDescent="0.25">
      <c r="A109" s="73" t="s">
        <v>2639</v>
      </c>
      <c r="B109" s="74">
        <v>120544</v>
      </c>
      <c r="C109"/>
    </row>
    <row r="110" spans="1:3" hidden="1" x14ac:dyDescent="0.25">
      <c r="A110" s="73" t="s">
        <v>2638</v>
      </c>
      <c r="B110" s="74">
        <v>647505</v>
      </c>
      <c r="C110"/>
    </row>
    <row r="111" spans="1:3" hidden="1" x14ac:dyDescent="0.25">
      <c r="A111" s="73" t="s">
        <v>2637</v>
      </c>
      <c r="B111" s="74">
        <v>284497</v>
      </c>
      <c r="C111"/>
    </row>
    <row r="112" spans="1:3" hidden="1" x14ac:dyDescent="0.25">
      <c r="A112" s="73" t="s">
        <v>2636</v>
      </c>
      <c r="B112" s="74">
        <v>2682</v>
      </c>
      <c r="C112"/>
    </row>
    <row r="113" spans="1:3" hidden="1" x14ac:dyDescent="0.25">
      <c r="A113" s="73" t="s">
        <v>2884</v>
      </c>
      <c r="B113" s="74">
        <v>59047</v>
      </c>
      <c r="C113"/>
    </row>
    <row r="114" spans="1:3" hidden="1" x14ac:dyDescent="0.25">
      <c r="A114" s="73" t="s">
        <v>2635</v>
      </c>
      <c r="B114" s="74">
        <v>42229</v>
      </c>
      <c r="C114"/>
    </row>
    <row r="115" spans="1:3" hidden="1" x14ac:dyDescent="0.25">
      <c r="A115" s="73" t="s">
        <v>2634</v>
      </c>
      <c r="B115" s="74">
        <v>102499</v>
      </c>
      <c r="C115"/>
    </row>
    <row r="116" spans="1:3" hidden="1" x14ac:dyDescent="0.25">
      <c r="A116" s="73" t="s">
        <v>2633</v>
      </c>
      <c r="B116" s="74">
        <v>52543</v>
      </c>
      <c r="C116"/>
    </row>
    <row r="117" spans="1:3" hidden="1" x14ac:dyDescent="0.25">
      <c r="A117" s="73" t="s">
        <v>2632</v>
      </c>
      <c r="B117" s="74">
        <v>59527</v>
      </c>
      <c r="C117"/>
    </row>
    <row r="118" spans="1:3" hidden="1" x14ac:dyDescent="0.25">
      <c r="A118" s="73" t="s">
        <v>2631</v>
      </c>
      <c r="B118" s="74">
        <v>277690</v>
      </c>
      <c r="C118"/>
    </row>
    <row r="119" spans="1:3" hidden="1" x14ac:dyDescent="0.25">
      <c r="A119" s="73" t="s">
        <v>2630</v>
      </c>
      <c r="B119" s="74">
        <v>54720</v>
      </c>
      <c r="C119"/>
    </row>
    <row r="120" spans="1:3" hidden="1" x14ac:dyDescent="0.25">
      <c r="A120" s="73" t="s">
        <v>2629</v>
      </c>
      <c r="B120" s="74">
        <v>83589</v>
      </c>
      <c r="C120"/>
    </row>
    <row r="121" spans="1:3" hidden="1" x14ac:dyDescent="0.25">
      <c r="A121" s="73" t="s">
        <v>2880</v>
      </c>
      <c r="B121" s="74">
        <v>239</v>
      </c>
      <c r="C121"/>
    </row>
    <row r="122" spans="1:3" hidden="1" x14ac:dyDescent="0.25">
      <c r="A122" s="73" t="s">
        <v>2628</v>
      </c>
      <c r="B122" s="74">
        <v>45693</v>
      </c>
      <c r="C122"/>
    </row>
    <row r="123" spans="1:3" hidden="1" x14ac:dyDescent="0.25">
      <c r="A123" s="73" t="s">
        <v>2627</v>
      </c>
      <c r="B123" s="74">
        <v>70867</v>
      </c>
      <c r="C123"/>
    </row>
    <row r="124" spans="1:3" hidden="1" x14ac:dyDescent="0.25">
      <c r="A124" s="73" t="s">
        <v>2626</v>
      </c>
      <c r="B124" s="74">
        <v>6040</v>
      </c>
      <c r="C124"/>
    </row>
    <row r="125" spans="1:3" hidden="1" x14ac:dyDescent="0.25">
      <c r="A125" s="73" t="s">
        <v>2625</v>
      </c>
      <c r="B125" s="74">
        <v>1865</v>
      </c>
      <c r="C125"/>
    </row>
    <row r="126" spans="1:3" hidden="1" x14ac:dyDescent="0.25">
      <c r="A126" s="73" t="s">
        <v>2624</v>
      </c>
      <c r="B126" s="74">
        <v>11725</v>
      </c>
      <c r="C126"/>
    </row>
    <row r="127" spans="1:3" hidden="1" x14ac:dyDescent="0.25">
      <c r="A127" s="73" t="s">
        <v>2623</v>
      </c>
      <c r="B127" s="74">
        <v>13078</v>
      </c>
      <c r="C127"/>
    </row>
    <row r="128" spans="1:3" hidden="1" x14ac:dyDescent="0.25">
      <c r="A128" s="73" t="s">
        <v>2622</v>
      </c>
      <c r="B128" s="74">
        <v>461566</v>
      </c>
      <c r="C128"/>
    </row>
    <row r="129" spans="1:3" hidden="1" x14ac:dyDescent="0.25">
      <c r="A129" s="73" t="s">
        <v>2621</v>
      </c>
      <c r="B129" s="74">
        <v>985</v>
      </c>
      <c r="C129"/>
    </row>
    <row r="130" spans="1:3" hidden="1" x14ac:dyDescent="0.25">
      <c r="A130" s="73" t="s">
        <v>2620</v>
      </c>
      <c r="B130" s="74">
        <v>2271</v>
      </c>
      <c r="C130"/>
    </row>
    <row r="131" spans="1:3" hidden="1" x14ac:dyDescent="0.25">
      <c r="A131" s="73" t="s">
        <v>2702</v>
      </c>
      <c r="B131" s="74">
        <v>1441220</v>
      </c>
      <c r="C131"/>
    </row>
    <row r="132" spans="1:3" hidden="1" x14ac:dyDescent="0.25">
      <c r="A132" s="73" t="s">
        <v>212</v>
      </c>
      <c r="B132" s="74">
        <v>19250628</v>
      </c>
      <c r="C132"/>
    </row>
    <row r="133" spans="1:3" hidden="1" x14ac:dyDescent="0.25">
      <c r="A133" s="73" t="s">
        <v>2797</v>
      </c>
      <c r="B133" s="74">
        <v>141505</v>
      </c>
      <c r="C133"/>
    </row>
    <row r="134" spans="1:3" hidden="1" x14ac:dyDescent="0.25">
      <c r="A134" s="73" t="s">
        <v>2796</v>
      </c>
      <c r="B134" s="74">
        <v>139834</v>
      </c>
      <c r="C134"/>
    </row>
    <row r="135" spans="1:3" hidden="1" x14ac:dyDescent="0.25">
      <c r="A135" s="73" t="s">
        <v>2795</v>
      </c>
      <c r="B135" s="74">
        <v>44162</v>
      </c>
      <c r="C135"/>
    </row>
    <row r="136" spans="1:3" hidden="1" x14ac:dyDescent="0.25">
      <c r="A136" s="73" t="s">
        <v>2794</v>
      </c>
      <c r="B136" s="74">
        <v>13118</v>
      </c>
      <c r="C136"/>
    </row>
    <row r="137" spans="1:3" hidden="1" x14ac:dyDescent="0.25">
      <c r="A137" s="73" t="s">
        <v>2793</v>
      </c>
      <c r="B137" s="74">
        <v>6066</v>
      </c>
      <c r="C137"/>
    </row>
    <row r="138" spans="1:3" hidden="1" x14ac:dyDescent="0.25">
      <c r="A138" s="73" t="s">
        <v>2792</v>
      </c>
      <c r="B138" s="74">
        <v>467</v>
      </c>
      <c r="C138"/>
    </row>
    <row r="139" spans="1:3" hidden="1" x14ac:dyDescent="0.25">
      <c r="A139" s="73" t="s">
        <v>2791</v>
      </c>
      <c r="B139" s="74">
        <v>10875</v>
      </c>
      <c r="C139"/>
    </row>
    <row r="140" spans="1:3" hidden="1" x14ac:dyDescent="0.25">
      <c r="A140" s="73" t="s">
        <v>2790</v>
      </c>
      <c r="B140" s="74">
        <v>1894</v>
      </c>
      <c r="C140"/>
    </row>
    <row r="141" spans="1:3" hidden="1" x14ac:dyDescent="0.25">
      <c r="A141" s="73" t="s">
        <v>2789</v>
      </c>
      <c r="B141" s="74">
        <v>4962</v>
      </c>
      <c r="C141"/>
    </row>
    <row r="142" spans="1:3" hidden="1" x14ac:dyDescent="0.25">
      <c r="A142" s="73" t="s">
        <v>2788</v>
      </c>
      <c r="B142" s="74">
        <v>30600</v>
      </c>
      <c r="C142"/>
    </row>
    <row r="143" spans="1:3" hidden="1" x14ac:dyDescent="0.25">
      <c r="A143" s="73" t="s">
        <v>2787</v>
      </c>
      <c r="B143" s="74">
        <v>180243</v>
      </c>
      <c r="C143"/>
    </row>
    <row r="144" spans="1:3" hidden="1" x14ac:dyDescent="0.25">
      <c r="A144" s="73" t="s">
        <v>2786</v>
      </c>
      <c r="B144" s="74">
        <v>1379</v>
      </c>
      <c r="C144"/>
    </row>
    <row r="145" spans="1:10" hidden="1" x14ac:dyDescent="0.25">
      <c r="A145" s="73" t="s">
        <v>2785</v>
      </c>
      <c r="B145" s="74">
        <v>15898</v>
      </c>
      <c r="C145"/>
    </row>
    <row r="146" spans="1:10" hidden="1" x14ac:dyDescent="0.25">
      <c r="A146" s="73" t="s">
        <v>2800</v>
      </c>
      <c r="B146" s="74">
        <v>259</v>
      </c>
      <c r="C146"/>
    </row>
    <row r="147" spans="1:10" hidden="1" x14ac:dyDescent="0.25">
      <c r="A147" s="76" t="s">
        <v>2799</v>
      </c>
      <c r="B147" s="77">
        <v>3251359</v>
      </c>
      <c r="C147"/>
    </row>
    <row r="148" spans="1:10" ht="13.2" customHeight="1" x14ac:dyDescent="0.25">
      <c r="A148"/>
      <c r="B148"/>
      <c r="C148"/>
      <c r="D148" s="109" t="s">
        <v>2737</v>
      </c>
      <c r="E148" s="109"/>
      <c r="F148" s="109"/>
      <c r="G148" s="109"/>
      <c r="H148" s="109"/>
      <c r="I148" s="109"/>
      <c r="J148" s="109"/>
    </row>
    <row r="149" spans="1:10" x14ac:dyDescent="0.25">
      <c r="A149"/>
      <c r="B149"/>
      <c r="C149"/>
      <c r="D149" s="109"/>
      <c r="E149" s="109"/>
      <c r="F149" s="109"/>
      <c r="G149" s="109"/>
      <c r="H149" s="109"/>
      <c r="I149" s="109"/>
      <c r="J149" s="109"/>
    </row>
    <row r="150" spans="1:10" x14ac:dyDescent="0.25">
      <c r="A150"/>
      <c r="B150"/>
      <c r="C150"/>
      <c r="D150" s="109"/>
      <c r="E150" s="109"/>
      <c r="F150" s="109"/>
      <c r="G150" s="109"/>
      <c r="H150" s="109"/>
      <c r="I150" s="109"/>
      <c r="J150" s="109"/>
    </row>
    <row r="151" spans="1:10" ht="13.2" customHeight="1" x14ac:dyDescent="0.25">
      <c r="A151"/>
      <c r="B151"/>
      <c r="C151"/>
      <c r="D151" s="109" t="s">
        <v>2010</v>
      </c>
      <c r="E151" s="109"/>
      <c r="F151" s="109"/>
      <c r="G151" s="109"/>
      <c r="H151" s="109"/>
      <c r="I151" s="109"/>
      <c r="J151" s="109"/>
    </row>
    <row r="152" spans="1:10" x14ac:dyDescent="0.25">
      <c r="A152"/>
      <c r="B152"/>
      <c r="C152"/>
      <c r="D152" s="109"/>
      <c r="E152" s="109"/>
      <c r="F152" s="109"/>
      <c r="G152" s="109"/>
      <c r="H152" s="109"/>
      <c r="I152" s="109"/>
      <c r="J152" s="109"/>
    </row>
    <row r="153" spans="1:10" x14ac:dyDescent="0.25">
      <c r="A153"/>
      <c r="B153"/>
      <c r="C153"/>
      <c r="D153" s="109"/>
      <c r="E153" s="109"/>
      <c r="F153" s="109"/>
      <c r="G153" s="109"/>
      <c r="H153" s="109"/>
      <c r="I153" s="109"/>
      <c r="J153" s="109"/>
    </row>
    <row r="154" spans="1:10" x14ac:dyDescent="0.25">
      <c r="A154"/>
      <c r="B154"/>
      <c r="C154"/>
      <c r="D154" s="109"/>
      <c r="E154" s="109"/>
      <c r="F154" s="109"/>
      <c r="G154" s="109"/>
      <c r="H154" s="109"/>
      <c r="I154" s="109"/>
      <c r="J154" s="109"/>
    </row>
    <row r="155" spans="1:10" ht="13.2" customHeight="1" x14ac:dyDescent="0.25">
      <c r="A155"/>
      <c r="B155"/>
      <c r="C155"/>
      <c r="D155" s="109" t="s">
        <v>2011</v>
      </c>
      <c r="E155" s="109"/>
      <c r="F155" s="109"/>
      <c r="G155" s="109"/>
      <c r="H155" s="109"/>
      <c r="I155" s="109"/>
      <c r="J155" s="109"/>
    </row>
    <row r="156" spans="1:10" x14ac:dyDescent="0.25">
      <c r="A156"/>
      <c r="B156"/>
      <c r="C156"/>
      <c r="D156" s="109"/>
      <c r="E156" s="109"/>
      <c r="F156" s="109"/>
      <c r="G156" s="109"/>
      <c r="H156" s="109"/>
      <c r="I156" s="109"/>
      <c r="J156" s="109"/>
    </row>
    <row r="157" spans="1:10" x14ac:dyDescent="0.25">
      <c r="A157"/>
      <c r="B157"/>
      <c r="C157"/>
      <c r="D157" s="109"/>
      <c r="E157" s="109"/>
      <c r="F157" s="109"/>
      <c r="G157" s="109"/>
      <c r="H157" s="109"/>
      <c r="I157" s="109"/>
      <c r="J157" s="109"/>
    </row>
    <row r="158" spans="1:10" x14ac:dyDescent="0.25">
      <c r="A158"/>
      <c r="B158"/>
      <c r="C158"/>
      <c r="D158" s="109" t="s">
        <v>2012</v>
      </c>
      <c r="E158" s="109"/>
      <c r="F158" s="109"/>
      <c r="G158" s="109"/>
      <c r="H158" s="109"/>
      <c r="I158" s="109"/>
      <c r="J158" s="109"/>
    </row>
    <row r="159" spans="1:10" x14ac:dyDescent="0.25">
      <c r="A159"/>
      <c r="B159"/>
      <c r="C159"/>
      <c r="D159" s="109"/>
      <c r="E159" s="109"/>
      <c r="F159" s="109"/>
      <c r="G159" s="109"/>
      <c r="H159" s="109"/>
      <c r="I159" s="109"/>
      <c r="J159" s="109"/>
    </row>
    <row r="160" spans="1:10" x14ac:dyDescent="0.25">
      <c r="A160"/>
      <c r="B160"/>
      <c r="C160"/>
      <c r="D160" s="109"/>
      <c r="E160" s="109"/>
      <c r="F160" s="109"/>
      <c r="G160" s="109"/>
      <c r="H160" s="109"/>
      <c r="I160" s="109"/>
      <c r="J160" s="109"/>
    </row>
    <row r="161" spans="1:10" x14ac:dyDescent="0.25">
      <c r="A161"/>
      <c r="B161"/>
      <c r="C161"/>
      <c r="D161" s="109"/>
      <c r="E161" s="109"/>
      <c r="F161" s="109"/>
      <c r="G161" s="109"/>
      <c r="H161" s="109"/>
      <c r="I161" s="109"/>
      <c r="J161" s="109"/>
    </row>
    <row r="162" spans="1:10" x14ac:dyDescent="0.25">
      <c r="A162"/>
      <c r="B162"/>
      <c r="C162"/>
      <c r="D162" s="109"/>
      <c r="E162" s="109"/>
      <c r="F162" s="109"/>
      <c r="G162" s="109"/>
      <c r="H162" s="109"/>
      <c r="I162" s="109"/>
      <c r="J162" s="109"/>
    </row>
    <row r="163" spans="1:10" x14ac:dyDescent="0.25">
      <c r="A163"/>
      <c r="B163"/>
      <c r="C163"/>
    </row>
    <row r="164" spans="1:10" x14ac:dyDescent="0.25">
      <c r="A164"/>
      <c r="B164"/>
      <c r="C164"/>
    </row>
    <row r="165" spans="1:10" x14ac:dyDescent="0.25">
      <c r="A165"/>
      <c r="B165"/>
      <c r="C165"/>
    </row>
    <row r="166" spans="1:10" x14ac:dyDescent="0.25">
      <c r="A166"/>
      <c r="B166"/>
      <c r="C166"/>
    </row>
    <row r="167" spans="1:10" x14ac:dyDescent="0.25">
      <c r="A167"/>
      <c r="B167"/>
      <c r="C167"/>
    </row>
    <row r="168" spans="1:10" x14ac:dyDescent="0.25">
      <c r="A168"/>
      <c r="B168"/>
      <c r="C168"/>
    </row>
    <row r="169" spans="1:10" x14ac:dyDescent="0.25">
      <c r="A169"/>
      <c r="B169"/>
      <c r="C169"/>
    </row>
    <row r="170" spans="1:10" x14ac:dyDescent="0.25">
      <c r="A170"/>
      <c r="B170"/>
      <c r="C170"/>
    </row>
    <row r="171" spans="1:10" x14ac:dyDescent="0.25">
      <c r="A171"/>
      <c r="B171"/>
      <c r="C171"/>
    </row>
    <row r="172" spans="1:10" x14ac:dyDescent="0.25">
      <c r="A172"/>
      <c r="B172"/>
      <c r="C172"/>
    </row>
    <row r="173" spans="1:10" x14ac:dyDescent="0.25">
      <c r="A173"/>
      <c r="B173"/>
      <c r="C173"/>
    </row>
    <row r="174" spans="1:10" x14ac:dyDescent="0.25">
      <c r="A174"/>
      <c r="B174"/>
      <c r="C174"/>
    </row>
    <row r="175" spans="1:10" x14ac:dyDescent="0.25">
      <c r="A175"/>
      <c r="B175"/>
      <c r="C175"/>
    </row>
    <row r="176" spans="1:10"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sheetData>
  <mergeCells count="4">
    <mergeCell ref="D158:J162"/>
    <mergeCell ref="D148:J150"/>
    <mergeCell ref="D151:J154"/>
    <mergeCell ref="D155:J157"/>
  </mergeCells>
  <phoneticPr fontId="11"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S448"/>
  <sheetViews>
    <sheetView workbookViewId="0"/>
  </sheetViews>
  <sheetFormatPr defaultRowHeight="12.6" x14ac:dyDescent="0.25"/>
  <cols>
    <col min="1" max="1" width="10" style="96" customWidth="1"/>
    <col min="2" max="2" width="61.33203125" bestFit="1" customWidth="1"/>
    <col min="3" max="3" width="16.109375" bestFit="1" customWidth="1"/>
    <col min="4" max="4" width="32" bestFit="1" customWidth="1"/>
    <col min="5" max="5" width="20.6640625" bestFit="1" customWidth="1"/>
    <col min="6" max="6" width="13.6640625" bestFit="1" customWidth="1"/>
    <col min="7" max="7" width="19.5546875" bestFit="1" customWidth="1"/>
    <col min="8" max="8" width="17.88671875" bestFit="1" customWidth="1"/>
    <col min="9" max="9" width="21.33203125" bestFit="1" customWidth="1"/>
    <col min="10" max="10" width="23.5546875" bestFit="1" customWidth="1"/>
    <col min="11" max="11" width="110.88671875" bestFit="1" customWidth="1"/>
    <col min="12" max="12" width="18.33203125" bestFit="1" customWidth="1"/>
    <col min="13" max="13" width="10.33203125" bestFit="1" customWidth="1"/>
    <col min="14" max="14" width="8.33203125" customWidth="1"/>
    <col min="15" max="15" width="10.109375" bestFit="1" customWidth="1"/>
    <col min="16" max="16" width="10.33203125" bestFit="1" customWidth="1"/>
    <col min="17" max="17" width="10.5546875" bestFit="1" customWidth="1"/>
    <col min="18" max="18" width="14.44140625" bestFit="1" customWidth="1"/>
    <col min="19" max="19" width="10" bestFit="1" customWidth="1"/>
    <col min="20" max="20" width="13.33203125" bestFit="1" customWidth="1"/>
    <col min="21" max="21" width="10.6640625" bestFit="1" customWidth="1"/>
    <col min="23" max="23" width="12.5546875" bestFit="1" customWidth="1"/>
    <col min="24" max="24" width="9.44140625" bestFit="1" customWidth="1"/>
    <col min="25" max="31" width="10" bestFit="1" customWidth="1"/>
    <col min="32" max="32" width="8" customWidth="1"/>
    <col min="33" max="33" width="12" bestFit="1" customWidth="1"/>
    <col min="34" max="34" width="10" bestFit="1" customWidth="1"/>
    <col min="35" max="35" width="12.77734375" bestFit="1" customWidth="1"/>
    <col min="36" max="37" width="13.33203125" bestFit="1" customWidth="1"/>
    <col min="38" max="38" width="15.77734375" bestFit="1" customWidth="1"/>
    <col min="39" max="39" width="18.109375" bestFit="1" customWidth="1"/>
    <col min="40" max="40" width="13.6640625" bestFit="1" customWidth="1"/>
    <col min="41" max="41" width="16.77734375" bestFit="1" customWidth="1"/>
    <col min="42" max="42" width="13.88671875" bestFit="1" customWidth="1"/>
    <col min="43" max="43" width="18.109375" bestFit="1" customWidth="1"/>
    <col min="44" max="44" width="13.88671875" bestFit="1" customWidth="1"/>
    <col min="45" max="45" width="14.77734375" bestFit="1" customWidth="1"/>
    <col min="46" max="46" width="14" bestFit="1" customWidth="1"/>
    <col min="47" max="47" width="16.21875" bestFit="1" customWidth="1"/>
    <col min="48" max="48" width="20.109375" bestFit="1" customWidth="1"/>
    <col min="49" max="49" width="13.5546875" bestFit="1" customWidth="1"/>
    <col min="50" max="50" width="8.109375" customWidth="1"/>
    <col min="51" max="51" width="8.44140625" customWidth="1"/>
    <col min="52" max="52" width="13.5546875" bestFit="1" customWidth="1"/>
    <col min="53" max="53" width="25.5546875" bestFit="1" customWidth="1"/>
    <col min="54" max="55" width="11.21875" bestFit="1" customWidth="1"/>
    <col min="56" max="56" width="18.6640625" bestFit="1" customWidth="1"/>
    <col min="57" max="57" width="14" bestFit="1" customWidth="1"/>
    <col min="58" max="58" width="11" bestFit="1" customWidth="1"/>
    <col min="59" max="59" width="25.5546875" bestFit="1" customWidth="1"/>
    <col min="60" max="60" width="15.5546875" bestFit="1" customWidth="1"/>
    <col min="61" max="61" width="15" bestFit="1" customWidth="1"/>
    <col min="62" max="62" width="14.21875" bestFit="1" customWidth="1"/>
    <col min="63" max="63" width="14.77734375" bestFit="1" customWidth="1"/>
    <col min="64" max="64" width="25.21875" bestFit="1" customWidth="1"/>
    <col min="66" max="66" width="23.5546875" bestFit="1" customWidth="1"/>
    <col min="67" max="67" width="16.5546875" bestFit="1" customWidth="1"/>
    <col min="68" max="68" width="18.88671875" bestFit="1" customWidth="1"/>
    <col min="69" max="69" width="10.33203125" bestFit="1" customWidth="1"/>
    <col min="70" max="70" width="19.109375" bestFit="1" customWidth="1"/>
    <col min="71" max="71" width="11.5546875" bestFit="1" customWidth="1"/>
    <col min="72" max="72" width="15" bestFit="1" customWidth="1"/>
    <col min="73" max="73" width="22.44140625" bestFit="1" customWidth="1"/>
    <col min="74" max="74" width="16.109375" bestFit="1" customWidth="1"/>
    <col min="75" max="75" width="25.44140625" bestFit="1" customWidth="1"/>
    <col min="76" max="76" width="8.6640625" customWidth="1"/>
    <col min="77" max="77" width="9.88671875" bestFit="1" customWidth="1"/>
    <col min="78" max="78" width="13.88671875" bestFit="1" customWidth="1"/>
    <col min="79" max="79" width="20.77734375" bestFit="1" customWidth="1"/>
    <col min="80" max="81" width="14.33203125" bestFit="1" customWidth="1"/>
    <col min="82" max="82" width="18.44140625" bestFit="1" customWidth="1"/>
    <col min="83" max="83" width="13.5546875" bestFit="1" customWidth="1"/>
    <col min="84" max="84" width="19.44140625" bestFit="1" customWidth="1"/>
    <col min="85" max="85" width="22.6640625" bestFit="1" customWidth="1"/>
    <col min="86" max="86" width="16.88671875" bestFit="1" customWidth="1"/>
    <col min="87" max="87" width="19" bestFit="1" customWidth="1"/>
    <col min="88" max="88" width="24.88671875" bestFit="1" customWidth="1"/>
    <col min="89" max="89" width="14.44140625" bestFit="1" customWidth="1"/>
    <col min="90" max="90" width="17.88671875" bestFit="1" customWidth="1"/>
    <col min="91" max="91" width="9.88671875" bestFit="1" customWidth="1"/>
    <col min="92" max="92" width="20.109375" bestFit="1" customWidth="1"/>
    <col min="93" max="93" width="18.5546875" bestFit="1" customWidth="1"/>
    <col min="94" max="94" width="20.5546875" bestFit="1" customWidth="1"/>
    <col min="95" max="95" width="15.88671875" bestFit="1" customWidth="1"/>
    <col min="96" max="96" width="22.44140625" bestFit="1" customWidth="1"/>
    <col min="97" max="97" width="12.33203125" bestFit="1" customWidth="1"/>
    <col min="98" max="98" width="19.88671875" bestFit="1" customWidth="1"/>
    <col min="99" max="99" width="18.88671875" bestFit="1" customWidth="1"/>
    <col min="100" max="100" width="24.44140625" bestFit="1" customWidth="1"/>
    <col min="101" max="101" width="18" bestFit="1" customWidth="1"/>
    <col min="102" max="102" width="16.77734375" bestFit="1" customWidth="1"/>
    <col min="103" max="103" width="21.5546875" bestFit="1" customWidth="1"/>
    <col min="104" max="104" width="16.21875" bestFit="1" customWidth="1"/>
    <col min="105" max="105" width="12.6640625" bestFit="1" customWidth="1"/>
    <col min="106" max="106" width="17" bestFit="1" customWidth="1"/>
    <col min="107" max="107" width="15.44140625" bestFit="1" customWidth="1"/>
    <col min="109" max="109" width="15.6640625" bestFit="1" customWidth="1"/>
    <col min="110" max="110" width="20.33203125" bestFit="1" customWidth="1"/>
    <col min="111" max="111" width="23.21875" bestFit="1" customWidth="1"/>
    <col min="112" max="112" width="23.5546875" bestFit="1" customWidth="1"/>
    <col min="113" max="113" width="18.44140625" bestFit="1" customWidth="1"/>
    <col min="114" max="114" width="17.33203125" bestFit="1" customWidth="1"/>
    <col min="115" max="115" width="29" bestFit="1" customWidth="1"/>
    <col min="116" max="117" width="10.44140625" bestFit="1" customWidth="1"/>
    <col min="118" max="118" width="27.21875" bestFit="1" customWidth="1"/>
    <col min="119" max="119" width="24.33203125" bestFit="1" customWidth="1"/>
    <col min="120" max="120" width="17.88671875" bestFit="1" customWidth="1"/>
    <col min="121" max="121" width="8.5546875" customWidth="1"/>
    <col min="122" max="122" width="20" bestFit="1" customWidth="1"/>
    <col min="123" max="123" width="24.6640625" bestFit="1" customWidth="1"/>
    <col min="124" max="124" width="17" bestFit="1" customWidth="1"/>
    <col min="125" max="125" width="18" bestFit="1" customWidth="1"/>
    <col min="126" max="126" width="19.21875" bestFit="1" customWidth="1"/>
    <col min="127" max="127" width="7" customWidth="1"/>
    <col min="128" max="128" width="16.33203125" bestFit="1" customWidth="1"/>
    <col min="129" max="129" width="20.21875" bestFit="1" customWidth="1"/>
    <col min="130" max="130" width="12.44140625" bestFit="1" customWidth="1"/>
    <col min="131" max="131" width="20.77734375" bestFit="1" customWidth="1"/>
    <col min="132" max="132" width="19.109375" bestFit="1" customWidth="1"/>
    <col min="133" max="133" width="17.33203125" bestFit="1" customWidth="1"/>
    <col min="134" max="134" width="27.44140625" bestFit="1" customWidth="1"/>
    <col min="135" max="135" width="23.33203125" bestFit="1" customWidth="1"/>
    <col min="136" max="136" width="8.5546875" customWidth="1"/>
    <col min="137" max="137" width="17.77734375" bestFit="1" customWidth="1"/>
    <col min="138" max="138" width="17.88671875" bestFit="1" customWidth="1"/>
    <col min="139" max="139" width="20.44140625" bestFit="1" customWidth="1"/>
    <col min="140" max="140" width="15.88671875" bestFit="1" customWidth="1"/>
    <col min="141" max="141" width="20.33203125" bestFit="1" customWidth="1"/>
    <col min="142" max="142" width="14.88671875" bestFit="1" customWidth="1"/>
    <col min="143" max="144" width="13.6640625" bestFit="1" customWidth="1"/>
    <col min="145" max="145" width="16.5546875" bestFit="1" customWidth="1"/>
    <col min="146" max="146" width="9.77734375" bestFit="1" customWidth="1"/>
  </cols>
  <sheetData>
    <row r="1" spans="1:149" ht="14.4" x14ac:dyDescent="0.3">
      <c r="A1" s="97" t="s">
        <v>2093</v>
      </c>
      <c r="B1" s="97" t="s">
        <v>1586</v>
      </c>
      <c r="C1" s="97" t="s">
        <v>1587</v>
      </c>
      <c r="D1" s="97" t="s">
        <v>894</v>
      </c>
      <c r="E1" s="97" t="s">
        <v>895</v>
      </c>
      <c r="F1" s="97" t="s">
        <v>896</v>
      </c>
      <c r="G1" s="97" t="s">
        <v>2868</v>
      </c>
      <c r="H1" s="97" t="s">
        <v>2094</v>
      </c>
      <c r="I1" s="97" t="s">
        <v>2095</v>
      </c>
      <c r="J1" s="97" t="s">
        <v>2096</v>
      </c>
      <c r="K1" s="97" t="s">
        <v>2097</v>
      </c>
      <c r="L1" s="97" t="s">
        <v>2098</v>
      </c>
      <c r="M1" s="97" t="s">
        <v>2099</v>
      </c>
      <c r="N1" s="97" t="s">
        <v>2750</v>
      </c>
      <c r="O1" s="97" t="s">
        <v>838</v>
      </c>
      <c r="P1" s="97" t="s">
        <v>839</v>
      </c>
      <c r="Q1" s="97" t="s">
        <v>842</v>
      </c>
      <c r="R1" s="97" t="s">
        <v>841</v>
      </c>
      <c r="S1" s="97" t="s">
        <v>840</v>
      </c>
      <c r="T1" s="97" t="s">
        <v>843</v>
      </c>
      <c r="U1" s="97" t="s">
        <v>845</v>
      </c>
      <c r="V1" s="97" t="s">
        <v>844</v>
      </c>
      <c r="W1" s="97" t="s">
        <v>2033</v>
      </c>
      <c r="X1" s="97" t="s">
        <v>2032</v>
      </c>
      <c r="Y1" s="97" t="s">
        <v>848</v>
      </c>
      <c r="Z1" s="97" t="s">
        <v>849</v>
      </c>
      <c r="AA1" s="97" t="s">
        <v>850</v>
      </c>
      <c r="AB1" s="97" t="s">
        <v>851</v>
      </c>
      <c r="AC1" s="97" t="s">
        <v>852</v>
      </c>
      <c r="AD1" s="97" t="s">
        <v>853</v>
      </c>
      <c r="AE1" s="97" t="s">
        <v>854</v>
      </c>
      <c r="AF1" s="97" t="s">
        <v>855</v>
      </c>
      <c r="AG1" s="97" t="s">
        <v>856</v>
      </c>
      <c r="AH1" s="97" t="s">
        <v>846</v>
      </c>
      <c r="AI1" s="97" t="s">
        <v>847</v>
      </c>
      <c r="AJ1" s="97" t="s">
        <v>860</v>
      </c>
      <c r="AK1" s="97" t="s">
        <v>858</v>
      </c>
      <c r="AL1" s="97" t="s">
        <v>859</v>
      </c>
      <c r="AM1" s="97" t="s">
        <v>861</v>
      </c>
      <c r="AN1" s="97" t="s">
        <v>862</v>
      </c>
      <c r="AO1" s="97" t="s">
        <v>863</v>
      </c>
      <c r="AP1" s="97" t="s">
        <v>857</v>
      </c>
      <c r="AQ1" s="97" t="s">
        <v>875</v>
      </c>
      <c r="AR1" s="97" t="s">
        <v>874</v>
      </c>
      <c r="AS1" s="97" t="s">
        <v>876</v>
      </c>
      <c r="AT1" s="97" t="s">
        <v>877</v>
      </c>
      <c r="AU1" s="97" t="s">
        <v>878</v>
      </c>
      <c r="AV1" s="97" t="s">
        <v>897</v>
      </c>
      <c r="AW1" s="97" t="s">
        <v>879</v>
      </c>
      <c r="AX1" s="97" t="s">
        <v>881</v>
      </c>
      <c r="AY1" s="97" t="s">
        <v>880</v>
      </c>
      <c r="AZ1" s="97" t="s">
        <v>882</v>
      </c>
      <c r="BA1" s="97" t="s">
        <v>868</v>
      </c>
      <c r="BB1" s="97" t="s">
        <v>866</v>
      </c>
      <c r="BC1" s="97" t="s">
        <v>864</v>
      </c>
      <c r="BD1" s="97" t="s">
        <v>869</v>
      </c>
      <c r="BE1" s="97" t="s">
        <v>865</v>
      </c>
      <c r="BF1" s="97" t="s">
        <v>867</v>
      </c>
      <c r="BG1" s="97" t="s">
        <v>870</v>
      </c>
      <c r="BH1" s="97" t="s">
        <v>872</v>
      </c>
      <c r="BI1" s="97" t="s">
        <v>871</v>
      </c>
      <c r="BJ1" s="97" t="s">
        <v>873</v>
      </c>
      <c r="BK1" s="97" t="s">
        <v>2561</v>
      </c>
      <c r="BL1" s="97" t="s">
        <v>2562</v>
      </c>
      <c r="BM1" s="97" t="s">
        <v>2571</v>
      </c>
      <c r="BN1" s="97" t="s">
        <v>2563</v>
      </c>
      <c r="BO1" s="97" t="s">
        <v>2564</v>
      </c>
      <c r="BP1" s="97" t="s">
        <v>2565</v>
      </c>
      <c r="BQ1" s="97" t="s">
        <v>2566</v>
      </c>
      <c r="BR1" s="97" t="s">
        <v>2567</v>
      </c>
      <c r="BS1" s="97" t="s">
        <v>2568</v>
      </c>
      <c r="BT1" s="97" t="s">
        <v>2569</v>
      </c>
      <c r="BU1" s="97" t="s">
        <v>2570</v>
      </c>
      <c r="BV1" s="97" t="s">
        <v>2574</v>
      </c>
      <c r="BW1" s="97" t="s">
        <v>2573</v>
      </c>
      <c r="BX1" s="97" t="s">
        <v>2572</v>
      </c>
      <c r="BY1" s="97" t="s">
        <v>2576</v>
      </c>
      <c r="BZ1" s="97" t="s">
        <v>2575</v>
      </c>
      <c r="CA1" s="97" t="s">
        <v>2577</v>
      </c>
      <c r="CB1" s="97" t="s">
        <v>884</v>
      </c>
      <c r="CC1" s="97" t="s">
        <v>883</v>
      </c>
      <c r="CD1" s="97" t="s">
        <v>891</v>
      </c>
      <c r="CE1" s="97" t="s">
        <v>885</v>
      </c>
      <c r="CF1" s="97" t="s">
        <v>890</v>
      </c>
      <c r="CG1" s="97" t="s">
        <v>886</v>
      </c>
      <c r="CH1" s="97" t="s">
        <v>888</v>
      </c>
      <c r="CI1" s="97" t="s">
        <v>889</v>
      </c>
      <c r="CJ1" s="97" t="s">
        <v>887</v>
      </c>
      <c r="CK1" s="97" t="s">
        <v>892</v>
      </c>
      <c r="CL1" s="97" t="s">
        <v>2594</v>
      </c>
      <c r="CM1" s="97" t="s">
        <v>2578</v>
      </c>
      <c r="CN1" s="97" t="s">
        <v>2579</v>
      </c>
      <c r="CO1" s="97" t="s">
        <v>2580</v>
      </c>
      <c r="CP1" s="97" t="s">
        <v>2581</v>
      </c>
      <c r="CQ1" s="97" t="s">
        <v>2596</v>
      </c>
      <c r="CR1" s="97" t="s">
        <v>2582</v>
      </c>
      <c r="CS1" s="97" t="s">
        <v>2583</v>
      </c>
      <c r="CT1" s="97" t="s">
        <v>2584</v>
      </c>
      <c r="CU1" s="97" t="s">
        <v>2585</v>
      </c>
      <c r="CV1" s="97" t="s">
        <v>2586</v>
      </c>
      <c r="CW1" s="97" t="s">
        <v>2587</v>
      </c>
      <c r="CX1" s="97" t="s">
        <v>2588</v>
      </c>
      <c r="CY1" s="97" t="s">
        <v>2589</v>
      </c>
      <c r="CZ1" s="97" t="s">
        <v>2590</v>
      </c>
      <c r="DA1" s="132" t="s">
        <v>2885</v>
      </c>
      <c r="DB1" s="97" t="s">
        <v>2591</v>
      </c>
      <c r="DC1" s="97" t="s">
        <v>2592</v>
      </c>
      <c r="DD1" s="97" t="s">
        <v>2593</v>
      </c>
      <c r="DE1" s="97" t="s">
        <v>2595</v>
      </c>
      <c r="DF1" s="97" t="s">
        <v>2597</v>
      </c>
      <c r="DG1" s="97" t="s">
        <v>2598</v>
      </c>
      <c r="DH1" s="97" t="s">
        <v>2599</v>
      </c>
      <c r="DI1" s="97" t="s">
        <v>2600</v>
      </c>
      <c r="DJ1" s="97" t="s">
        <v>2601</v>
      </c>
      <c r="DK1" s="97" t="s">
        <v>2602</v>
      </c>
      <c r="DL1" s="97" t="s">
        <v>2603</v>
      </c>
      <c r="DM1" s="97" t="s">
        <v>2613</v>
      </c>
      <c r="DN1" s="97" t="s">
        <v>2606</v>
      </c>
      <c r="DO1" s="97" t="s">
        <v>2607</v>
      </c>
      <c r="DP1" s="97" t="s">
        <v>2701</v>
      </c>
      <c r="DQ1" s="100" t="s">
        <v>2883</v>
      </c>
      <c r="DR1" s="97" t="s">
        <v>2608</v>
      </c>
      <c r="DS1" s="97" t="s">
        <v>2609</v>
      </c>
      <c r="DT1" s="97" t="s">
        <v>2610</v>
      </c>
      <c r="DU1" s="97" t="s">
        <v>2611</v>
      </c>
      <c r="DV1" s="97" t="s">
        <v>2612</v>
      </c>
      <c r="DW1" s="97" t="s">
        <v>2604</v>
      </c>
      <c r="DX1" s="97" t="s">
        <v>2605</v>
      </c>
      <c r="DY1" s="97" t="s">
        <v>2614</v>
      </c>
      <c r="DZ1" s="97" t="s">
        <v>2615</v>
      </c>
      <c r="EA1" s="97" t="s">
        <v>2616</v>
      </c>
      <c r="EB1" s="97" t="s">
        <v>2617</v>
      </c>
      <c r="EC1" s="97" t="s">
        <v>2869</v>
      </c>
      <c r="ED1" s="97" t="s">
        <v>2751</v>
      </c>
      <c r="EE1" s="97" t="s">
        <v>2752</v>
      </c>
      <c r="EF1" s="97" t="s">
        <v>2753</v>
      </c>
      <c r="EG1" s="97" t="s">
        <v>2754</v>
      </c>
      <c r="EH1" s="97" t="s">
        <v>2755</v>
      </c>
      <c r="EI1" s="97" t="s">
        <v>2756</v>
      </c>
      <c r="EJ1" s="97" t="s">
        <v>2757</v>
      </c>
      <c r="EK1" s="97" t="s">
        <v>2758</v>
      </c>
      <c r="EL1" s="97" t="s">
        <v>2759</v>
      </c>
      <c r="EM1" s="97" t="s">
        <v>2798</v>
      </c>
      <c r="EN1" s="97" t="s">
        <v>2760</v>
      </c>
      <c r="EO1" s="97" t="s">
        <v>2761</v>
      </c>
      <c r="EP1" s="97" t="s">
        <v>2762</v>
      </c>
      <c r="EQ1" s="97" t="s">
        <v>2763</v>
      </c>
      <c r="ER1" s="97" t="s">
        <v>2764</v>
      </c>
      <c r="ES1" s="97" t="s">
        <v>893</v>
      </c>
    </row>
    <row r="2" spans="1:149" ht="14.4" x14ac:dyDescent="0.3">
      <c r="A2" s="98">
        <v>106010735</v>
      </c>
      <c r="B2" s="98" t="s">
        <v>351</v>
      </c>
      <c r="C2" s="98" t="s">
        <v>352</v>
      </c>
      <c r="D2" s="98" t="s">
        <v>2100</v>
      </c>
      <c r="E2" s="98" t="s">
        <v>352</v>
      </c>
      <c r="F2" s="98" t="s">
        <v>898</v>
      </c>
      <c r="G2" s="98" t="s">
        <v>2870</v>
      </c>
      <c r="H2" s="98" t="s">
        <v>2101</v>
      </c>
      <c r="I2" s="98" t="s">
        <v>2102</v>
      </c>
      <c r="J2" s="98" t="s">
        <v>2103</v>
      </c>
      <c r="K2" s="98" t="s">
        <v>2104</v>
      </c>
      <c r="L2" s="98" t="s">
        <v>2065</v>
      </c>
      <c r="M2" s="98" t="s">
        <v>2105</v>
      </c>
      <c r="N2" s="98" t="s">
        <v>1547</v>
      </c>
      <c r="O2" s="99">
        <v>2083</v>
      </c>
      <c r="P2" s="99">
        <v>323</v>
      </c>
      <c r="Q2" s="99"/>
      <c r="R2" s="99"/>
      <c r="S2" s="99"/>
      <c r="T2" s="99"/>
      <c r="U2" s="99">
        <v>1249</v>
      </c>
      <c r="V2" s="99">
        <v>1157</v>
      </c>
      <c r="W2" s="99"/>
      <c r="X2" s="99"/>
      <c r="Y2" s="99">
        <v>5</v>
      </c>
      <c r="Z2" s="99">
        <v>69</v>
      </c>
      <c r="AA2" s="99">
        <v>117</v>
      </c>
      <c r="AB2" s="99">
        <v>188</v>
      </c>
      <c r="AC2" s="99">
        <v>348</v>
      </c>
      <c r="AD2" s="99">
        <v>494</v>
      </c>
      <c r="AE2" s="99">
        <v>402</v>
      </c>
      <c r="AF2" s="99">
        <v>782</v>
      </c>
      <c r="AG2" s="99">
        <v>1</v>
      </c>
      <c r="AH2" s="99"/>
      <c r="AI2" s="99"/>
      <c r="AJ2" s="99">
        <v>374</v>
      </c>
      <c r="AK2" s="99">
        <v>380</v>
      </c>
      <c r="AL2" s="99">
        <v>204</v>
      </c>
      <c r="AM2" s="99">
        <v>1</v>
      </c>
      <c r="AN2" s="99">
        <v>344</v>
      </c>
      <c r="AO2" s="99">
        <v>57</v>
      </c>
      <c r="AP2" s="99">
        <v>1046</v>
      </c>
      <c r="AQ2" s="99">
        <v>558</v>
      </c>
      <c r="AR2" s="99">
        <v>1848</v>
      </c>
      <c r="AS2" s="99"/>
      <c r="AT2" s="99">
        <v>456</v>
      </c>
      <c r="AU2" s="99">
        <v>1950</v>
      </c>
      <c r="AV2" s="99"/>
      <c r="AW2" s="99"/>
      <c r="AX2" s="99">
        <v>2083</v>
      </c>
      <c r="AY2" s="99">
        <v>323</v>
      </c>
      <c r="AZ2" s="99"/>
      <c r="BA2" s="99">
        <v>357</v>
      </c>
      <c r="BB2" s="99">
        <v>4</v>
      </c>
      <c r="BC2" s="99">
        <v>1817</v>
      </c>
      <c r="BD2" s="99">
        <v>7</v>
      </c>
      <c r="BE2" s="99">
        <v>7</v>
      </c>
      <c r="BF2" s="99">
        <v>214</v>
      </c>
      <c r="BG2" s="99"/>
      <c r="BH2" s="99"/>
      <c r="BI2" s="99"/>
      <c r="BJ2" s="99"/>
      <c r="BK2" s="99">
        <v>254</v>
      </c>
      <c r="BL2" s="99">
        <v>60</v>
      </c>
      <c r="BM2" s="99">
        <v>1</v>
      </c>
      <c r="BN2" s="99">
        <v>132</v>
      </c>
      <c r="BO2" s="99">
        <v>253</v>
      </c>
      <c r="BP2" s="99">
        <v>36</v>
      </c>
      <c r="BQ2" s="99">
        <v>13</v>
      </c>
      <c r="BR2" s="99">
        <v>36</v>
      </c>
      <c r="BS2" s="99">
        <v>40</v>
      </c>
      <c r="BT2" s="99">
        <v>981</v>
      </c>
      <c r="BU2" s="99">
        <v>600</v>
      </c>
      <c r="BV2" s="99"/>
      <c r="BW2" s="99"/>
      <c r="BX2" s="99"/>
      <c r="BY2" s="99"/>
      <c r="BZ2" s="99"/>
      <c r="CA2" s="99"/>
      <c r="CB2" s="99">
        <v>683</v>
      </c>
      <c r="CC2" s="99">
        <v>1361</v>
      </c>
      <c r="CD2" s="99">
        <v>1</v>
      </c>
      <c r="CE2" s="99">
        <v>299</v>
      </c>
      <c r="CF2" s="99">
        <v>51</v>
      </c>
      <c r="CG2" s="99">
        <v>11</v>
      </c>
      <c r="CH2" s="99"/>
      <c r="CI2" s="99"/>
      <c r="CJ2" s="99"/>
      <c r="CK2" s="99"/>
      <c r="CL2" s="99">
        <v>1</v>
      </c>
      <c r="CM2" s="99">
        <v>48</v>
      </c>
      <c r="CN2" s="99">
        <v>67</v>
      </c>
      <c r="CO2" s="99">
        <v>402</v>
      </c>
      <c r="CP2" s="99">
        <v>347</v>
      </c>
      <c r="CQ2" s="99">
        <v>3</v>
      </c>
      <c r="CR2" s="99">
        <v>141</v>
      </c>
      <c r="CS2" s="99">
        <v>2</v>
      </c>
      <c r="CT2" s="99">
        <v>142</v>
      </c>
      <c r="CU2" s="99">
        <v>321</v>
      </c>
      <c r="CV2" s="99">
        <v>149</v>
      </c>
      <c r="CW2" s="99">
        <v>63</v>
      </c>
      <c r="CX2" s="99">
        <v>125</v>
      </c>
      <c r="CY2" s="99">
        <v>72</v>
      </c>
      <c r="CZ2" s="99">
        <v>22</v>
      </c>
      <c r="DA2" s="99">
        <v>307</v>
      </c>
      <c r="DB2" s="99">
        <v>82</v>
      </c>
      <c r="DC2" s="99">
        <v>112</v>
      </c>
      <c r="DD2" s="99"/>
      <c r="DE2" s="99"/>
      <c r="DF2" s="99"/>
      <c r="DG2" s="99">
        <v>46</v>
      </c>
      <c r="DH2" s="99">
        <v>269</v>
      </c>
      <c r="DI2" s="99">
        <v>273</v>
      </c>
      <c r="DJ2" s="99">
        <v>1</v>
      </c>
      <c r="DK2" s="99">
        <v>26</v>
      </c>
      <c r="DL2" s="99">
        <v>60</v>
      </c>
      <c r="DM2" s="99">
        <v>1</v>
      </c>
      <c r="DN2" s="99">
        <v>138</v>
      </c>
      <c r="DO2" s="99">
        <v>16</v>
      </c>
      <c r="DP2" s="99">
        <v>1426</v>
      </c>
      <c r="DQ2" s="99">
        <v>56</v>
      </c>
      <c r="DR2" s="99">
        <v>50</v>
      </c>
      <c r="DS2" s="99">
        <v>7</v>
      </c>
      <c r="DT2" s="99">
        <v>37</v>
      </c>
      <c r="DU2" s="99"/>
      <c r="DV2" s="99"/>
      <c r="DW2" s="99"/>
      <c r="DX2" s="99"/>
      <c r="DY2" s="99"/>
      <c r="DZ2" s="99"/>
      <c r="EA2" s="99"/>
      <c r="EB2" s="99"/>
      <c r="EC2" s="99"/>
      <c r="ED2" s="99">
        <v>56</v>
      </c>
      <c r="EE2" s="99">
        <v>127</v>
      </c>
      <c r="EF2" s="99">
        <v>7</v>
      </c>
      <c r="EG2" s="99">
        <v>5</v>
      </c>
      <c r="EH2" s="99">
        <v>2</v>
      </c>
      <c r="EI2" s="99">
        <v>1</v>
      </c>
      <c r="EJ2" s="99">
        <v>1</v>
      </c>
      <c r="EK2" s="99">
        <v>2</v>
      </c>
      <c r="EL2" s="99">
        <v>2</v>
      </c>
      <c r="EM2" s="99">
        <v>2078</v>
      </c>
      <c r="EN2" s="99">
        <v>22</v>
      </c>
      <c r="EO2" s="99">
        <v>96</v>
      </c>
      <c r="EP2" s="99">
        <v>7</v>
      </c>
      <c r="EQ2" s="99"/>
      <c r="ER2" s="99"/>
      <c r="ES2" s="99">
        <v>61231</v>
      </c>
    </row>
    <row r="3" spans="1:149" ht="14.4" x14ac:dyDescent="0.3">
      <c r="A3" s="98">
        <v>106010739</v>
      </c>
      <c r="B3" s="98" t="s">
        <v>2106</v>
      </c>
      <c r="C3" s="98" t="s">
        <v>352</v>
      </c>
      <c r="D3" s="98" t="s">
        <v>2107</v>
      </c>
      <c r="E3" s="98" t="s">
        <v>353</v>
      </c>
      <c r="F3" s="98" t="s">
        <v>899</v>
      </c>
      <c r="G3" s="98" t="s">
        <v>2871</v>
      </c>
      <c r="H3" s="98" t="s">
        <v>2108</v>
      </c>
      <c r="I3" s="98" t="s">
        <v>2102</v>
      </c>
      <c r="J3" s="98" t="s">
        <v>2109</v>
      </c>
      <c r="K3" s="98" t="s">
        <v>2110</v>
      </c>
      <c r="L3" s="98" t="s">
        <v>2065</v>
      </c>
      <c r="M3" s="98" t="s">
        <v>2105</v>
      </c>
      <c r="N3" s="98" t="s">
        <v>1548</v>
      </c>
      <c r="O3" s="99">
        <v>19887</v>
      </c>
      <c r="P3" s="99"/>
      <c r="Q3" s="99"/>
      <c r="R3" s="99"/>
      <c r="S3" s="99"/>
      <c r="T3" s="99"/>
      <c r="U3" s="99">
        <v>13564</v>
      </c>
      <c r="V3" s="99">
        <v>6322</v>
      </c>
      <c r="W3" s="99">
        <v>1</v>
      </c>
      <c r="X3" s="99"/>
      <c r="Y3" s="99">
        <v>293</v>
      </c>
      <c r="Z3" s="99">
        <v>2888</v>
      </c>
      <c r="AA3" s="99">
        <v>3863</v>
      </c>
      <c r="AB3" s="99">
        <v>1133</v>
      </c>
      <c r="AC3" s="99">
        <v>1154</v>
      </c>
      <c r="AD3" s="99">
        <v>1663</v>
      </c>
      <c r="AE3" s="99">
        <v>1400</v>
      </c>
      <c r="AF3" s="99">
        <v>1475</v>
      </c>
      <c r="AG3" s="99"/>
      <c r="AH3" s="99">
        <v>6018</v>
      </c>
      <c r="AI3" s="99"/>
      <c r="AJ3" s="99">
        <v>3101</v>
      </c>
      <c r="AK3" s="99">
        <v>4439</v>
      </c>
      <c r="AL3" s="99">
        <v>4864</v>
      </c>
      <c r="AM3" s="99">
        <v>40</v>
      </c>
      <c r="AN3" s="99">
        <v>877</v>
      </c>
      <c r="AO3" s="99">
        <v>295</v>
      </c>
      <c r="AP3" s="99">
        <v>6271</v>
      </c>
      <c r="AQ3" s="99">
        <v>13953</v>
      </c>
      <c r="AR3" s="99">
        <v>5930</v>
      </c>
      <c r="AS3" s="99">
        <v>4</v>
      </c>
      <c r="AT3" s="99">
        <v>3306</v>
      </c>
      <c r="AU3" s="99">
        <v>10660</v>
      </c>
      <c r="AV3" s="99">
        <v>5910</v>
      </c>
      <c r="AW3" s="99">
        <v>11</v>
      </c>
      <c r="AX3" s="99">
        <v>19172</v>
      </c>
      <c r="AY3" s="99">
        <v>715</v>
      </c>
      <c r="AZ3" s="99"/>
      <c r="BA3" s="99">
        <v>272</v>
      </c>
      <c r="BB3" s="99">
        <v>13</v>
      </c>
      <c r="BC3" s="99">
        <v>13146</v>
      </c>
      <c r="BD3" s="99">
        <v>49</v>
      </c>
      <c r="BE3" s="99">
        <v>75</v>
      </c>
      <c r="BF3" s="99">
        <v>217</v>
      </c>
      <c r="BG3" s="99">
        <v>5853</v>
      </c>
      <c r="BH3" s="99">
        <v>233</v>
      </c>
      <c r="BI3" s="99">
        <v>3</v>
      </c>
      <c r="BJ3" s="99">
        <v>26</v>
      </c>
      <c r="BK3" s="99">
        <v>270</v>
      </c>
      <c r="BL3" s="99">
        <v>197</v>
      </c>
      <c r="BM3" s="99">
        <v>21</v>
      </c>
      <c r="BN3" s="99">
        <v>219</v>
      </c>
      <c r="BO3" s="99">
        <v>1459</v>
      </c>
      <c r="BP3" s="99">
        <v>148</v>
      </c>
      <c r="BQ3" s="99">
        <v>95</v>
      </c>
      <c r="BR3" s="99">
        <v>300</v>
      </c>
      <c r="BS3" s="99">
        <v>17</v>
      </c>
      <c r="BT3" s="99">
        <v>15960</v>
      </c>
      <c r="BU3" s="99">
        <v>1188</v>
      </c>
      <c r="BV3" s="99">
        <v>5</v>
      </c>
      <c r="BW3" s="99">
        <v>8</v>
      </c>
      <c r="BX3" s="99"/>
      <c r="BY3" s="99"/>
      <c r="BZ3" s="99"/>
      <c r="CA3" s="99"/>
      <c r="CB3" s="99">
        <v>8536</v>
      </c>
      <c r="CC3" s="99">
        <v>3543</v>
      </c>
      <c r="CD3" s="99">
        <v>22</v>
      </c>
      <c r="CE3" s="99">
        <v>7009</v>
      </c>
      <c r="CF3" s="99">
        <v>284</v>
      </c>
      <c r="CG3" s="99">
        <v>80</v>
      </c>
      <c r="CH3" s="99">
        <v>413</v>
      </c>
      <c r="CI3" s="99"/>
      <c r="CJ3" s="99"/>
      <c r="CK3" s="99"/>
      <c r="CL3" s="99">
        <v>4</v>
      </c>
      <c r="CM3" s="99">
        <v>177</v>
      </c>
      <c r="CN3" s="99">
        <v>377</v>
      </c>
      <c r="CO3" s="99">
        <v>866</v>
      </c>
      <c r="CP3" s="99">
        <v>1047</v>
      </c>
      <c r="CQ3" s="99">
        <v>14</v>
      </c>
      <c r="CR3" s="99">
        <v>292</v>
      </c>
      <c r="CS3" s="99">
        <v>12</v>
      </c>
      <c r="CT3" s="99">
        <v>402</v>
      </c>
      <c r="CU3" s="99">
        <v>1205</v>
      </c>
      <c r="CV3" s="99">
        <v>815</v>
      </c>
      <c r="CW3" s="99">
        <v>117</v>
      </c>
      <c r="CX3" s="99">
        <v>862</v>
      </c>
      <c r="CY3" s="99">
        <v>246</v>
      </c>
      <c r="CZ3" s="99">
        <v>24</v>
      </c>
      <c r="DA3" s="99">
        <v>461</v>
      </c>
      <c r="DB3" s="99">
        <v>217</v>
      </c>
      <c r="DC3" s="99">
        <v>233</v>
      </c>
      <c r="DD3" s="99">
        <v>6504</v>
      </c>
      <c r="DE3" s="99">
        <v>5903</v>
      </c>
      <c r="DF3" s="99">
        <v>109</v>
      </c>
      <c r="DG3" s="99">
        <v>408</v>
      </c>
      <c r="DH3" s="99">
        <v>944</v>
      </c>
      <c r="DI3" s="99">
        <v>874</v>
      </c>
      <c r="DJ3" s="99">
        <v>2</v>
      </c>
      <c r="DK3" s="99">
        <v>230</v>
      </c>
      <c r="DL3" s="99">
        <v>295</v>
      </c>
      <c r="DM3" s="99">
        <v>48</v>
      </c>
      <c r="DN3" s="99">
        <v>990</v>
      </c>
      <c r="DO3" s="99">
        <v>312</v>
      </c>
      <c r="DP3" s="99">
        <v>8901</v>
      </c>
      <c r="DQ3" s="99">
        <v>151</v>
      </c>
      <c r="DR3" s="99">
        <v>262</v>
      </c>
      <c r="DS3" s="99">
        <v>121</v>
      </c>
      <c r="DT3" s="99">
        <v>241</v>
      </c>
      <c r="DU3" s="99">
        <v>21</v>
      </c>
      <c r="DV3" s="99">
        <v>6</v>
      </c>
      <c r="DW3" s="99">
        <v>35</v>
      </c>
      <c r="DX3" s="99">
        <v>174</v>
      </c>
      <c r="DY3" s="99">
        <v>29</v>
      </c>
      <c r="DZ3" s="99">
        <v>5840</v>
      </c>
      <c r="EA3" s="99">
        <v>3</v>
      </c>
      <c r="EB3" s="99"/>
      <c r="EC3" s="99"/>
      <c r="ED3" s="99">
        <v>485</v>
      </c>
      <c r="EE3" s="99">
        <v>484</v>
      </c>
      <c r="EF3" s="99">
        <v>44</v>
      </c>
      <c r="EG3" s="99">
        <v>21</v>
      </c>
      <c r="EH3" s="99">
        <v>9</v>
      </c>
      <c r="EI3" s="99">
        <v>2</v>
      </c>
      <c r="EJ3" s="99">
        <v>21</v>
      </c>
      <c r="EK3" s="99">
        <v>3</v>
      </c>
      <c r="EL3" s="99">
        <v>7</v>
      </c>
      <c r="EM3" s="99">
        <v>18191</v>
      </c>
      <c r="EN3" s="99">
        <v>77</v>
      </c>
      <c r="EO3" s="99">
        <v>486</v>
      </c>
      <c r="EP3" s="99">
        <v>48</v>
      </c>
      <c r="EQ3" s="99">
        <v>9</v>
      </c>
      <c r="ER3" s="99"/>
      <c r="ES3" s="99">
        <v>80772</v>
      </c>
    </row>
    <row r="4" spans="1:149" ht="14.4" x14ac:dyDescent="0.3">
      <c r="A4" s="98">
        <v>106010776</v>
      </c>
      <c r="B4" s="98" t="s">
        <v>2111</v>
      </c>
      <c r="C4" s="98" t="s">
        <v>352</v>
      </c>
      <c r="D4" s="98" t="s">
        <v>354</v>
      </c>
      <c r="E4" s="98" t="s">
        <v>355</v>
      </c>
      <c r="F4" s="98" t="s">
        <v>900</v>
      </c>
      <c r="G4" s="98" t="s">
        <v>2871</v>
      </c>
      <c r="H4" s="98" t="s">
        <v>2112</v>
      </c>
      <c r="I4" s="98" t="s">
        <v>2102</v>
      </c>
      <c r="J4" s="98" t="s">
        <v>2109</v>
      </c>
      <c r="K4" s="98" t="s">
        <v>2113</v>
      </c>
      <c r="L4" s="98" t="s">
        <v>2065</v>
      </c>
      <c r="M4" s="98" t="s">
        <v>2074</v>
      </c>
      <c r="N4" s="98" t="s">
        <v>1549</v>
      </c>
      <c r="O4" s="99">
        <v>9059</v>
      </c>
      <c r="P4" s="99"/>
      <c r="Q4" s="99">
        <v>77</v>
      </c>
      <c r="R4" s="99"/>
      <c r="S4" s="99"/>
      <c r="T4" s="99"/>
      <c r="U4" s="99">
        <v>4134</v>
      </c>
      <c r="V4" s="99">
        <v>5002</v>
      </c>
      <c r="W4" s="99"/>
      <c r="X4" s="99"/>
      <c r="Y4" s="99">
        <v>2894</v>
      </c>
      <c r="Z4" s="99">
        <v>187</v>
      </c>
      <c r="AA4" s="99"/>
      <c r="AB4" s="99"/>
      <c r="AC4" s="99"/>
      <c r="AD4" s="99"/>
      <c r="AE4" s="99"/>
      <c r="AF4" s="99"/>
      <c r="AG4" s="99"/>
      <c r="AH4" s="99">
        <v>1873</v>
      </c>
      <c r="AI4" s="99">
        <v>4182</v>
      </c>
      <c r="AJ4" s="99">
        <v>736</v>
      </c>
      <c r="AK4" s="99">
        <v>1449</v>
      </c>
      <c r="AL4" s="99">
        <v>3658</v>
      </c>
      <c r="AM4" s="99">
        <v>10</v>
      </c>
      <c r="AN4" s="99">
        <v>1503</v>
      </c>
      <c r="AO4" s="99">
        <v>89</v>
      </c>
      <c r="AP4" s="99">
        <v>1691</v>
      </c>
      <c r="AQ4" s="99">
        <v>3155</v>
      </c>
      <c r="AR4" s="99">
        <v>5980</v>
      </c>
      <c r="AS4" s="99">
        <v>1</v>
      </c>
      <c r="AT4" s="99">
        <v>2095</v>
      </c>
      <c r="AU4" s="99">
        <v>6898</v>
      </c>
      <c r="AV4" s="99">
        <v>143</v>
      </c>
      <c r="AW4" s="99"/>
      <c r="AX4" s="99">
        <v>9136</v>
      </c>
      <c r="AY4" s="99"/>
      <c r="AZ4" s="99"/>
      <c r="BA4" s="99">
        <v>521</v>
      </c>
      <c r="BB4" s="99">
        <v>1</v>
      </c>
      <c r="BC4" s="99">
        <v>6857</v>
      </c>
      <c r="BD4" s="99">
        <v>12</v>
      </c>
      <c r="BE4" s="99"/>
      <c r="BF4" s="99"/>
      <c r="BG4" s="99"/>
      <c r="BH4" s="99">
        <v>1745</v>
      </c>
      <c r="BI4" s="99"/>
      <c r="BJ4" s="99"/>
      <c r="BK4" s="99">
        <v>48</v>
      </c>
      <c r="BL4" s="99">
        <v>3</v>
      </c>
      <c r="BM4" s="99">
        <v>57</v>
      </c>
      <c r="BN4" s="99">
        <v>21</v>
      </c>
      <c r="BO4" s="99">
        <v>3</v>
      </c>
      <c r="BP4" s="99">
        <v>2</v>
      </c>
      <c r="BQ4" s="99">
        <v>13</v>
      </c>
      <c r="BR4" s="99">
        <v>30</v>
      </c>
      <c r="BS4" s="99">
        <v>1</v>
      </c>
      <c r="BT4" s="99">
        <v>8919</v>
      </c>
      <c r="BU4" s="99">
        <v>33</v>
      </c>
      <c r="BV4" s="99"/>
      <c r="BW4" s="99"/>
      <c r="BX4" s="99">
        <v>5</v>
      </c>
      <c r="BY4" s="99">
        <v>1</v>
      </c>
      <c r="BZ4" s="99"/>
      <c r="CA4" s="99"/>
      <c r="CB4" s="99">
        <v>3754</v>
      </c>
      <c r="CC4" s="99">
        <v>21</v>
      </c>
      <c r="CD4" s="99"/>
      <c r="CE4" s="99">
        <v>2364</v>
      </c>
      <c r="CF4" s="99">
        <v>240</v>
      </c>
      <c r="CG4" s="99"/>
      <c r="CH4" s="99">
        <v>2756</v>
      </c>
      <c r="CI4" s="99">
        <v>1</v>
      </c>
      <c r="CJ4" s="99"/>
      <c r="CK4" s="99"/>
      <c r="CL4" s="99">
        <v>593</v>
      </c>
      <c r="CM4" s="99">
        <v>503</v>
      </c>
      <c r="CN4" s="99">
        <v>226</v>
      </c>
      <c r="CO4" s="99">
        <v>89</v>
      </c>
      <c r="CP4" s="99">
        <v>953</v>
      </c>
      <c r="CQ4" s="99">
        <v>51</v>
      </c>
      <c r="CR4" s="99">
        <v>425</v>
      </c>
      <c r="CS4" s="99">
        <v>33</v>
      </c>
      <c r="CT4" s="99">
        <v>320</v>
      </c>
      <c r="CU4" s="99">
        <v>369</v>
      </c>
      <c r="CV4" s="99">
        <v>1227</v>
      </c>
      <c r="CW4" s="99">
        <v>38</v>
      </c>
      <c r="CX4" s="99">
        <v>286</v>
      </c>
      <c r="CY4" s="99">
        <v>453</v>
      </c>
      <c r="CZ4" s="99">
        <v>480</v>
      </c>
      <c r="DA4" s="99">
        <v>1885</v>
      </c>
      <c r="DB4" s="99">
        <v>317</v>
      </c>
      <c r="DC4" s="99">
        <v>426</v>
      </c>
      <c r="DD4" s="99"/>
      <c r="DE4" s="99"/>
      <c r="DF4" s="99">
        <v>462</v>
      </c>
      <c r="DG4" s="99">
        <v>210</v>
      </c>
      <c r="DH4" s="99">
        <v>1721</v>
      </c>
      <c r="DI4" s="99">
        <v>757</v>
      </c>
      <c r="DJ4" s="99">
        <v>56</v>
      </c>
      <c r="DK4" s="99">
        <v>39</v>
      </c>
      <c r="DL4" s="99">
        <v>159</v>
      </c>
      <c r="DM4" s="99">
        <v>45</v>
      </c>
      <c r="DN4" s="99">
        <v>650</v>
      </c>
      <c r="DO4" s="99">
        <v>499</v>
      </c>
      <c r="DP4" s="99">
        <v>4047</v>
      </c>
      <c r="DQ4" s="99">
        <v>81</v>
      </c>
      <c r="DR4" s="99">
        <v>300</v>
      </c>
      <c r="DS4" s="99">
        <v>71</v>
      </c>
      <c r="DT4" s="99">
        <v>74</v>
      </c>
      <c r="DU4" s="99">
        <v>3</v>
      </c>
      <c r="DV4" s="99">
        <v>29</v>
      </c>
      <c r="DW4" s="99">
        <v>167</v>
      </c>
      <c r="DX4" s="99">
        <v>24</v>
      </c>
      <c r="DY4" s="99">
        <v>203</v>
      </c>
      <c r="DZ4" s="99"/>
      <c r="EA4" s="99"/>
      <c r="EB4" s="99">
        <v>1</v>
      </c>
      <c r="EC4" s="99"/>
      <c r="ED4" s="99">
        <v>279</v>
      </c>
      <c r="EE4" s="99">
        <v>449</v>
      </c>
      <c r="EF4" s="99">
        <v>233</v>
      </c>
      <c r="EG4" s="99">
        <v>43</v>
      </c>
      <c r="EH4" s="99">
        <v>2</v>
      </c>
      <c r="EI4" s="99"/>
      <c r="EJ4" s="99">
        <v>10</v>
      </c>
      <c r="EK4" s="99">
        <v>8</v>
      </c>
      <c r="EL4" s="99">
        <v>7</v>
      </c>
      <c r="EM4" s="99">
        <v>7291</v>
      </c>
      <c r="EN4" s="99">
        <v>132</v>
      </c>
      <c r="EO4" s="99">
        <v>525</v>
      </c>
      <c r="EP4" s="99">
        <v>143</v>
      </c>
      <c r="EQ4" s="99">
        <v>3</v>
      </c>
      <c r="ER4" s="99">
        <v>11</v>
      </c>
      <c r="ES4" s="99">
        <v>44488</v>
      </c>
    </row>
    <row r="5" spans="1:149" ht="14.4" x14ac:dyDescent="0.3">
      <c r="A5" s="98">
        <v>106010782</v>
      </c>
      <c r="B5" s="98" t="s">
        <v>356</v>
      </c>
      <c r="C5" s="98" t="s">
        <v>352</v>
      </c>
      <c r="D5" s="98" t="s">
        <v>1509</v>
      </c>
      <c r="E5" s="98" t="s">
        <v>355</v>
      </c>
      <c r="F5" s="98" t="s">
        <v>900</v>
      </c>
      <c r="G5" s="98" t="s">
        <v>2871</v>
      </c>
      <c r="H5" s="98" t="s">
        <v>2114</v>
      </c>
      <c r="I5" s="98" t="s">
        <v>2102</v>
      </c>
      <c r="J5" s="98" t="s">
        <v>2109</v>
      </c>
      <c r="K5" s="98" t="s">
        <v>2110</v>
      </c>
      <c r="L5" s="98" t="s">
        <v>2065</v>
      </c>
      <c r="M5" s="98" t="s">
        <v>2105</v>
      </c>
      <c r="N5" s="98" t="s">
        <v>1550</v>
      </c>
      <c r="O5" s="99"/>
      <c r="P5" s="99"/>
      <c r="Q5" s="99"/>
      <c r="R5" s="99">
        <v>24</v>
      </c>
      <c r="S5" s="99"/>
      <c r="T5" s="99"/>
      <c r="U5" s="99"/>
      <c r="V5" s="99">
        <v>24</v>
      </c>
      <c r="W5" s="99"/>
      <c r="X5" s="99"/>
      <c r="Y5" s="99">
        <v>24</v>
      </c>
      <c r="Z5" s="99"/>
      <c r="AA5" s="99"/>
      <c r="AB5" s="99"/>
      <c r="AC5" s="99"/>
      <c r="AD5" s="99"/>
      <c r="AE5" s="99"/>
      <c r="AF5" s="99"/>
      <c r="AG5" s="99"/>
      <c r="AH5" s="99"/>
      <c r="AI5" s="99"/>
      <c r="AJ5" s="99">
        <v>1</v>
      </c>
      <c r="AK5" s="99">
        <v>1</v>
      </c>
      <c r="AL5" s="99">
        <v>10</v>
      </c>
      <c r="AM5" s="99"/>
      <c r="AN5" s="99">
        <v>4</v>
      </c>
      <c r="AO5" s="99">
        <v>5</v>
      </c>
      <c r="AP5" s="99">
        <v>3</v>
      </c>
      <c r="AQ5" s="99">
        <v>24</v>
      </c>
      <c r="AR5" s="99"/>
      <c r="AS5" s="99"/>
      <c r="AT5" s="99">
        <v>24</v>
      </c>
      <c r="AU5" s="99"/>
      <c r="AV5" s="99"/>
      <c r="AW5" s="99"/>
      <c r="AX5" s="99">
        <v>24</v>
      </c>
      <c r="AY5" s="99"/>
      <c r="AZ5" s="99"/>
      <c r="BA5" s="99"/>
      <c r="BB5" s="99"/>
      <c r="BC5" s="99">
        <v>24</v>
      </c>
      <c r="BD5" s="99"/>
      <c r="BE5" s="99"/>
      <c r="BF5" s="99"/>
      <c r="BG5" s="99"/>
      <c r="BH5" s="99"/>
      <c r="BI5" s="99"/>
      <c r="BJ5" s="99"/>
      <c r="BK5" s="99"/>
      <c r="BL5" s="99">
        <v>2</v>
      </c>
      <c r="BM5" s="99"/>
      <c r="BN5" s="99"/>
      <c r="BO5" s="99"/>
      <c r="BP5" s="99"/>
      <c r="BQ5" s="99"/>
      <c r="BR5" s="99"/>
      <c r="BS5" s="99"/>
      <c r="BT5" s="99">
        <v>22</v>
      </c>
      <c r="BU5" s="99"/>
      <c r="BV5" s="99"/>
      <c r="BW5" s="99"/>
      <c r="BX5" s="99"/>
      <c r="BY5" s="99"/>
      <c r="BZ5" s="99"/>
      <c r="CA5" s="99"/>
      <c r="CB5" s="99">
        <v>13</v>
      </c>
      <c r="CC5" s="99"/>
      <c r="CD5" s="99"/>
      <c r="CE5" s="99">
        <v>11</v>
      </c>
      <c r="CF5" s="99"/>
      <c r="CG5" s="99"/>
      <c r="CH5" s="99"/>
      <c r="CI5" s="99"/>
      <c r="CJ5" s="99"/>
      <c r="CK5" s="99"/>
      <c r="CL5" s="99"/>
      <c r="CM5" s="99"/>
      <c r="CN5" s="99"/>
      <c r="CO5" s="99"/>
      <c r="CP5" s="99"/>
      <c r="CQ5" s="99"/>
      <c r="CR5" s="99"/>
      <c r="CS5" s="99"/>
      <c r="CT5" s="99"/>
      <c r="CU5" s="99"/>
      <c r="CV5" s="99"/>
      <c r="CW5" s="99">
        <v>24</v>
      </c>
      <c r="CX5" s="99"/>
      <c r="CY5" s="99"/>
      <c r="CZ5" s="99"/>
      <c r="DA5" s="99"/>
      <c r="DB5" s="99"/>
      <c r="DC5" s="99"/>
      <c r="DD5" s="99"/>
      <c r="DE5" s="99"/>
      <c r="DF5" s="99"/>
      <c r="DG5" s="99"/>
      <c r="DH5" s="99"/>
      <c r="DI5" s="99"/>
      <c r="DJ5" s="99"/>
      <c r="DK5" s="99"/>
      <c r="DL5" s="99"/>
      <c r="DM5" s="99"/>
      <c r="DN5" s="99"/>
      <c r="DO5" s="99"/>
      <c r="DP5" s="99">
        <v>24</v>
      </c>
      <c r="DQ5" s="99"/>
      <c r="DR5" s="99"/>
      <c r="DS5" s="99"/>
      <c r="DT5" s="99"/>
      <c r="DU5" s="99"/>
      <c r="DV5" s="99"/>
      <c r="DW5" s="99"/>
      <c r="DX5" s="99"/>
      <c r="DY5" s="99"/>
      <c r="DZ5" s="99"/>
      <c r="EA5" s="99"/>
      <c r="EB5" s="99"/>
      <c r="EC5" s="99"/>
      <c r="ED5" s="99"/>
      <c r="EE5" s="99"/>
      <c r="EF5" s="99"/>
      <c r="EG5" s="99"/>
      <c r="EH5" s="99"/>
      <c r="EI5" s="99"/>
      <c r="EJ5" s="99"/>
      <c r="EK5" s="99"/>
      <c r="EL5" s="99"/>
      <c r="EM5" s="99">
        <v>24</v>
      </c>
      <c r="EN5" s="99"/>
      <c r="EO5" s="99"/>
      <c r="EP5" s="99"/>
      <c r="EQ5" s="99"/>
      <c r="ER5" s="99"/>
      <c r="ES5" s="99">
        <v>1325</v>
      </c>
    </row>
    <row r="6" spans="1:149" ht="14.4" x14ac:dyDescent="0.3">
      <c r="A6" s="98">
        <v>106010844</v>
      </c>
      <c r="B6" s="98" t="s">
        <v>2118</v>
      </c>
      <c r="C6" s="98" t="s">
        <v>352</v>
      </c>
      <c r="D6" s="98" t="s">
        <v>359</v>
      </c>
      <c r="E6" s="98" t="s">
        <v>353</v>
      </c>
      <c r="F6" s="98" t="s">
        <v>902</v>
      </c>
      <c r="G6" s="98" t="s">
        <v>2871</v>
      </c>
      <c r="H6" s="98" t="s">
        <v>2114</v>
      </c>
      <c r="I6" s="98" t="s">
        <v>2102</v>
      </c>
      <c r="J6" s="98" t="s">
        <v>2109</v>
      </c>
      <c r="K6" s="98" t="s">
        <v>2119</v>
      </c>
      <c r="L6" s="98" t="s">
        <v>2065</v>
      </c>
      <c r="M6" s="98" t="s">
        <v>2105</v>
      </c>
      <c r="N6" s="98" t="s">
        <v>1551</v>
      </c>
      <c r="O6" s="99"/>
      <c r="P6" s="99"/>
      <c r="Q6" s="99"/>
      <c r="R6" s="99"/>
      <c r="S6" s="99">
        <v>2157</v>
      </c>
      <c r="T6" s="99"/>
      <c r="U6" s="99">
        <v>1242</v>
      </c>
      <c r="V6" s="99">
        <v>915</v>
      </c>
      <c r="W6" s="99"/>
      <c r="X6" s="99"/>
      <c r="Y6" s="99">
        <v>533</v>
      </c>
      <c r="Z6" s="99">
        <v>460</v>
      </c>
      <c r="AA6" s="99">
        <v>334</v>
      </c>
      <c r="AB6" s="99">
        <v>289</v>
      </c>
      <c r="AC6" s="99">
        <v>257</v>
      </c>
      <c r="AD6" s="99">
        <v>149</v>
      </c>
      <c r="AE6" s="99">
        <v>90</v>
      </c>
      <c r="AF6" s="99">
        <v>45</v>
      </c>
      <c r="AG6" s="99"/>
      <c r="AH6" s="99"/>
      <c r="AI6" s="99"/>
      <c r="AJ6" s="99">
        <v>160</v>
      </c>
      <c r="AK6" s="99">
        <v>500</v>
      </c>
      <c r="AL6" s="99">
        <v>212</v>
      </c>
      <c r="AM6" s="99">
        <v>3</v>
      </c>
      <c r="AN6" s="99">
        <v>75</v>
      </c>
      <c r="AO6" s="99">
        <v>188</v>
      </c>
      <c r="AP6" s="99">
        <v>1019</v>
      </c>
      <c r="AQ6" s="99">
        <v>2157</v>
      </c>
      <c r="AR6" s="99"/>
      <c r="AS6" s="99"/>
      <c r="AT6" s="99">
        <v>13</v>
      </c>
      <c r="AU6" s="99">
        <v>2144</v>
      </c>
      <c r="AV6" s="99"/>
      <c r="AW6" s="99"/>
      <c r="AX6" s="99">
        <v>2154</v>
      </c>
      <c r="AY6" s="99">
        <v>3</v>
      </c>
      <c r="AZ6" s="99"/>
      <c r="BA6" s="99">
        <v>184</v>
      </c>
      <c r="BB6" s="99"/>
      <c r="BC6" s="99">
        <v>1286</v>
      </c>
      <c r="BD6" s="99">
        <v>49</v>
      </c>
      <c r="BE6" s="99">
        <v>16</v>
      </c>
      <c r="BF6" s="99">
        <v>2</v>
      </c>
      <c r="BG6" s="99"/>
      <c r="BH6" s="99">
        <v>616</v>
      </c>
      <c r="BI6" s="99">
        <v>4</v>
      </c>
      <c r="BJ6" s="99"/>
      <c r="BK6" s="99">
        <v>54</v>
      </c>
      <c r="BL6" s="99">
        <v>38</v>
      </c>
      <c r="BM6" s="99"/>
      <c r="BN6" s="99"/>
      <c r="BO6" s="99">
        <v>7</v>
      </c>
      <c r="BP6" s="99"/>
      <c r="BQ6" s="99">
        <v>42</v>
      </c>
      <c r="BR6" s="99">
        <v>5</v>
      </c>
      <c r="BS6" s="99">
        <v>43</v>
      </c>
      <c r="BT6" s="99">
        <v>1883</v>
      </c>
      <c r="BU6" s="99">
        <v>38</v>
      </c>
      <c r="BV6" s="99">
        <v>2</v>
      </c>
      <c r="BW6" s="99">
        <v>40</v>
      </c>
      <c r="BX6" s="99"/>
      <c r="BY6" s="99">
        <v>5</v>
      </c>
      <c r="BZ6" s="99"/>
      <c r="CA6" s="99"/>
      <c r="CB6" s="99">
        <v>546</v>
      </c>
      <c r="CC6" s="99">
        <v>498</v>
      </c>
      <c r="CD6" s="99">
        <v>3</v>
      </c>
      <c r="CE6" s="99">
        <v>1079</v>
      </c>
      <c r="CF6" s="99">
        <v>16</v>
      </c>
      <c r="CG6" s="99"/>
      <c r="CH6" s="99">
        <v>15</v>
      </c>
      <c r="CI6" s="99"/>
      <c r="CJ6" s="99"/>
      <c r="CK6" s="99"/>
      <c r="CL6" s="99"/>
      <c r="CM6" s="99"/>
      <c r="CN6" s="99"/>
      <c r="CO6" s="99">
        <v>1</v>
      </c>
      <c r="CP6" s="99"/>
      <c r="CQ6" s="99"/>
      <c r="CR6" s="99"/>
      <c r="CS6" s="99"/>
      <c r="CT6" s="99"/>
      <c r="CU6" s="99">
        <v>1</v>
      </c>
      <c r="CV6" s="99">
        <v>11</v>
      </c>
      <c r="CW6" s="99">
        <v>2121</v>
      </c>
      <c r="CX6" s="99"/>
      <c r="CY6" s="99">
        <v>2</v>
      </c>
      <c r="CZ6" s="99"/>
      <c r="DA6" s="99"/>
      <c r="DB6" s="99"/>
      <c r="DC6" s="99">
        <v>4</v>
      </c>
      <c r="DD6" s="99">
        <v>17</v>
      </c>
      <c r="DE6" s="99"/>
      <c r="DF6" s="99"/>
      <c r="DG6" s="99">
        <v>2</v>
      </c>
      <c r="DH6" s="99">
        <v>157</v>
      </c>
      <c r="DI6" s="99">
        <v>2</v>
      </c>
      <c r="DJ6" s="99"/>
      <c r="DK6" s="99"/>
      <c r="DL6" s="99"/>
      <c r="DM6" s="99"/>
      <c r="DN6" s="99"/>
      <c r="DO6" s="99"/>
      <c r="DP6" s="99">
        <v>1994</v>
      </c>
      <c r="DQ6" s="99">
        <v>1</v>
      </c>
      <c r="DR6" s="99">
        <v>1</v>
      </c>
      <c r="DS6" s="99"/>
      <c r="DT6" s="99"/>
      <c r="DU6" s="99"/>
      <c r="DV6" s="99"/>
      <c r="DW6" s="99"/>
      <c r="DX6" s="99"/>
      <c r="DY6" s="99"/>
      <c r="DZ6" s="99"/>
      <c r="EA6" s="99"/>
      <c r="EB6" s="99"/>
      <c r="EC6" s="99"/>
      <c r="ED6" s="99">
        <v>2</v>
      </c>
      <c r="EE6" s="99">
        <v>22</v>
      </c>
      <c r="EF6" s="99">
        <v>6</v>
      </c>
      <c r="EG6" s="99">
        <v>8</v>
      </c>
      <c r="EH6" s="99">
        <v>92</v>
      </c>
      <c r="EI6" s="99"/>
      <c r="EJ6" s="99"/>
      <c r="EK6" s="99"/>
      <c r="EL6" s="99">
        <v>1</v>
      </c>
      <c r="EM6" s="99">
        <v>1917</v>
      </c>
      <c r="EN6" s="99">
        <v>26</v>
      </c>
      <c r="EO6" s="99">
        <v>70</v>
      </c>
      <c r="EP6" s="99">
        <v>6</v>
      </c>
      <c r="EQ6" s="99">
        <v>7</v>
      </c>
      <c r="ER6" s="99"/>
      <c r="ES6" s="99">
        <v>16985</v>
      </c>
    </row>
    <row r="7" spans="1:149" ht="14.4" x14ac:dyDescent="0.3">
      <c r="A7" s="98">
        <v>106010846</v>
      </c>
      <c r="B7" s="98" t="s">
        <v>1510</v>
      </c>
      <c r="C7" s="98" t="s">
        <v>352</v>
      </c>
      <c r="D7" s="98" t="s">
        <v>360</v>
      </c>
      <c r="E7" s="98" t="s">
        <v>355</v>
      </c>
      <c r="F7" s="98" t="s">
        <v>903</v>
      </c>
      <c r="G7" s="98" t="s">
        <v>2870</v>
      </c>
      <c r="H7" s="98" t="s">
        <v>2120</v>
      </c>
      <c r="I7" s="98" t="s">
        <v>2102</v>
      </c>
      <c r="J7" s="98" t="s">
        <v>2103</v>
      </c>
      <c r="K7" s="98" t="s">
        <v>2113</v>
      </c>
      <c r="L7" s="98" t="s">
        <v>2065</v>
      </c>
      <c r="M7" s="98" t="s">
        <v>2074</v>
      </c>
      <c r="N7" s="98" t="s">
        <v>1552</v>
      </c>
      <c r="O7" s="99">
        <v>11504</v>
      </c>
      <c r="P7" s="99">
        <v>81</v>
      </c>
      <c r="Q7" s="99">
        <v>420</v>
      </c>
      <c r="R7" s="99"/>
      <c r="S7" s="99">
        <v>3082</v>
      </c>
      <c r="T7" s="99"/>
      <c r="U7" s="99">
        <v>7256</v>
      </c>
      <c r="V7" s="99">
        <v>7830</v>
      </c>
      <c r="W7" s="99">
        <v>1</v>
      </c>
      <c r="X7" s="99"/>
      <c r="Y7" s="99">
        <v>345</v>
      </c>
      <c r="Z7" s="99">
        <v>2526</v>
      </c>
      <c r="AA7" s="99">
        <v>2498</v>
      </c>
      <c r="AB7" s="99">
        <v>2071</v>
      </c>
      <c r="AC7" s="99">
        <v>2616</v>
      </c>
      <c r="AD7" s="99">
        <v>2090</v>
      </c>
      <c r="AE7" s="99">
        <v>894</v>
      </c>
      <c r="AF7" s="99">
        <v>656</v>
      </c>
      <c r="AG7" s="99"/>
      <c r="AH7" s="99">
        <v>1391</v>
      </c>
      <c r="AI7" s="99"/>
      <c r="AJ7" s="99">
        <v>2082</v>
      </c>
      <c r="AK7" s="99">
        <v>5432</v>
      </c>
      <c r="AL7" s="99">
        <v>4275</v>
      </c>
      <c r="AM7" s="99">
        <v>62</v>
      </c>
      <c r="AN7" s="99">
        <v>474</v>
      </c>
      <c r="AO7" s="99">
        <v>60</v>
      </c>
      <c r="AP7" s="99">
        <v>2702</v>
      </c>
      <c r="AQ7" s="99">
        <v>7422</v>
      </c>
      <c r="AR7" s="99">
        <v>7662</v>
      </c>
      <c r="AS7" s="99">
        <v>3</v>
      </c>
      <c r="AT7" s="99">
        <v>1538</v>
      </c>
      <c r="AU7" s="99">
        <v>12219</v>
      </c>
      <c r="AV7" s="99">
        <v>1328</v>
      </c>
      <c r="AW7" s="99">
        <v>2</v>
      </c>
      <c r="AX7" s="99">
        <v>14829</v>
      </c>
      <c r="AY7" s="99">
        <v>258</v>
      </c>
      <c r="AZ7" s="99"/>
      <c r="BA7" s="99">
        <v>275</v>
      </c>
      <c r="BB7" s="99">
        <v>30</v>
      </c>
      <c r="BC7" s="99">
        <v>12526</v>
      </c>
      <c r="BD7" s="99">
        <v>316</v>
      </c>
      <c r="BE7" s="99">
        <v>189</v>
      </c>
      <c r="BF7" s="99">
        <v>303</v>
      </c>
      <c r="BG7" s="99">
        <v>1329</v>
      </c>
      <c r="BH7" s="99">
        <v>1</v>
      </c>
      <c r="BI7" s="99">
        <v>118</v>
      </c>
      <c r="BJ7" s="99"/>
      <c r="BK7" s="99">
        <v>401</v>
      </c>
      <c r="BL7" s="99">
        <v>338</v>
      </c>
      <c r="BM7" s="99">
        <v>7</v>
      </c>
      <c r="BN7" s="99">
        <v>243</v>
      </c>
      <c r="BO7" s="99">
        <v>334</v>
      </c>
      <c r="BP7" s="99">
        <v>84</v>
      </c>
      <c r="BQ7" s="99">
        <v>6</v>
      </c>
      <c r="BR7" s="99">
        <v>283</v>
      </c>
      <c r="BS7" s="99">
        <v>477</v>
      </c>
      <c r="BT7" s="99">
        <v>10999</v>
      </c>
      <c r="BU7" s="99">
        <v>993</v>
      </c>
      <c r="BV7" s="99">
        <v>1</v>
      </c>
      <c r="BW7" s="99">
        <v>673</v>
      </c>
      <c r="BX7" s="99"/>
      <c r="BY7" s="99">
        <v>236</v>
      </c>
      <c r="BZ7" s="99">
        <v>12</v>
      </c>
      <c r="CA7" s="99"/>
      <c r="CB7" s="99">
        <v>9846</v>
      </c>
      <c r="CC7" s="99">
        <v>3220</v>
      </c>
      <c r="CD7" s="99"/>
      <c r="CE7" s="99">
        <v>1287</v>
      </c>
      <c r="CF7" s="99">
        <v>317</v>
      </c>
      <c r="CG7" s="99">
        <v>64</v>
      </c>
      <c r="CH7" s="99">
        <v>40</v>
      </c>
      <c r="CI7" s="99">
        <v>25</v>
      </c>
      <c r="CJ7" s="99">
        <v>288</v>
      </c>
      <c r="CK7" s="99"/>
      <c r="CL7" s="99">
        <v>13</v>
      </c>
      <c r="CM7" s="99">
        <v>96</v>
      </c>
      <c r="CN7" s="99">
        <v>522</v>
      </c>
      <c r="CO7" s="99">
        <v>1286</v>
      </c>
      <c r="CP7" s="99">
        <v>1141</v>
      </c>
      <c r="CQ7" s="99">
        <v>20</v>
      </c>
      <c r="CR7" s="99">
        <v>441</v>
      </c>
      <c r="CS7" s="99">
        <v>24</v>
      </c>
      <c r="CT7" s="99">
        <v>425</v>
      </c>
      <c r="CU7" s="99">
        <v>678</v>
      </c>
      <c r="CV7" s="99">
        <v>1960</v>
      </c>
      <c r="CW7" s="99">
        <v>3362</v>
      </c>
      <c r="CX7" s="99">
        <v>366</v>
      </c>
      <c r="CY7" s="99">
        <v>354</v>
      </c>
      <c r="CZ7" s="99">
        <v>198</v>
      </c>
      <c r="DA7" s="99">
        <v>597</v>
      </c>
      <c r="DB7" s="99">
        <v>336</v>
      </c>
      <c r="DC7" s="99">
        <v>358</v>
      </c>
      <c r="DD7" s="99">
        <v>1531</v>
      </c>
      <c r="DE7" s="99">
        <v>1332</v>
      </c>
      <c r="DF7" s="99">
        <v>47</v>
      </c>
      <c r="DG7" s="99">
        <v>216</v>
      </c>
      <c r="DH7" s="99">
        <v>2478</v>
      </c>
      <c r="DI7" s="99">
        <v>862</v>
      </c>
      <c r="DJ7" s="99">
        <v>8</v>
      </c>
      <c r="DK7" s="99">
        <v>180</v>
      </c>
      <c r="DL7" s="99">
        <v>443</v>
      </c>
      <c r="DM7" s="99">
        <v>31</v>
      </c>
      <c r="DN7" s="99">
        <v>741</v>
      </c>
      <c r="DO7" s="99">
        <v>164</v>
      </c>
      <c r="DP7" s="99">
        <v>7131</v>
      </c>
      <c r="DQ7" s="99">
        <v>241</v>
      </c>
      <c r="DR7" s="99">
        <v>644</v>
      </c>
      <c r="DS7" s="99">
        <v>187</v>
      </c>
      <c r="DT7" s="99">
        <v>238</v>
      </c>
      <c r="DU7" s="99">
        <v>40</v>
      </c>
      <c r="DV7" s="99">
        <v>27</v>
      </c>
      <c r="DW7" s="99">
        <v>36</v>
      </c>
      <c r="DX7" s="99">
        <v>41</v>
      </c>
      <c r="DY7" s="99">
        <v>61</v>
      </c>
      <c r="DZ7" s="99">
        <v>1316</v>
      </c>
      <c r="EA7" s="99"/>
      <c r="EB7" s="99"/>
      <c r="EC7" s="99">
        <v>2</v>
      </c>
      <c r="ED7" s="99">
        <v>347</v>
      </c>
      <c r="EE7" s="99">
        <v>692</v>
      </c>
      <c r="EF7" s="99">
        <v>671</v>
      </c>
      <c r="EG7" s="99">
        <v>449</v>
      </c>
      <c r="EH7" s="99">
        <v>37</v>
      </c>
      <c r="EI7" s="99">
        <v>8</v>
      </c>
      <c r="EJ7" s="99">
        <v>43</v>
      </c>
      <c r="EK7" s="99">
        <v>20</v>
      </c>
      <c r="EL7" s="99">
        <v>22</v>
      </c>
      <c r="EM7" s="99">
        <v>11843</v>
      </c>
      <c r="EN7" s="99">
        <v>119</v>
      </c>
      <c r="EO7" s="99">
        <v>705</v>
      </c>
      <c r="EP7" s="99">
        <v>126</v>
      </c>
      <c r="EQ7" s="99">
        <v>5</v>
      </c>
      <c r="ER7" s="99"/>
      <c r="ES7" s="99">
        <v>112026</v>
      </c>
    </row>
    <row r="8" spans="1:149" ht="14.4" x14ac:dyDescent="0.3">
      <c r="A8" s="98">
        <v>106010887</v>
      </c>
      <c r="B8" s="98" t="s">
        <v>362</v>
      </c>
      <c r="C8" s="98" t="s">
        <v>352</v>
      </c>
      <c r="D8" s="98" t="s">
        <v>363</v>
      </c>
      <c r="E8" s="98" t="s">
        <v>364</v>
      </c>
      <c r="F8" s="98" t="s">
        <v>906</v>
      </c>
      <c r="G8" s="98" t="s">
        <v>2872</v>
      </c>
      <c r="H8" s="98" t="s">
        <v>2114</v>
      </c>
      <c r="I8" s="98" t="s">
        <v>2102</v>
      </c>
      <c r="J8" s="98" t="s">
        <v>2103</v>
      </c>
      <c r="K8" s="98" t="s">
        <v>2117</v>
      </c>
      <c r="L8" s="98" t="s">
        <v>2065</v>
      </c>
      <c r="M8" s="98" t="s">
        <v>2105</v>
      </c>
      <c r="N8" s="98" t="s">
        <v>1553</v>
      </c>
      <c r="O8" s="99">
        <v>500</v>
      </c>
      <c r="P8" s="99"/>
      <c r="Q8" s="99"/>
      <c r="R8" s="99"/>
      <c r="S8" s="99"/>
      <c r="T8" s="99"/>
      <c r="U8" s="99">
        <v>226</v>
      </c>
      <c r="V8" s="99">
        <v>274</v>
      </c>
      <c r="W8" s="99"/>
      <c r="X8" s="99"/>
      <c r="Y8" s="99"/>
      <c r="Z8" s="99">
        <v>9</v>
      </c>
      <c r="AA8" s="99">
        <v>20</v>
      </c>
      <c r="AB8" s="99">
        <v>48</v>
      </c>
      <c r="AC8" s="99">
        <v>91</v>
      </c>
      <c r="AD8" s="99">
        <v>124</v>
      </c>
      <c r="AE8" s="99">
        <v>125</v>
      </c>
      <c r="AF8" s="99">
        <v>83</v>
      </c>
      <c r="AG8" s="99"/>
      <c r="AH8" s="99"/>
      <c r="AI8" s="99"/>
      <c r="AJ8" s="99">
        <v>79</v>
      </c>
      <c r="AK8" s="99">
        <v>84</v>
      </c>
      <c r="AL8" s="99">
        <v>50</v>
      </c>
      <c r="AM8" s="99">
        <v>1</v>
      </c>
      <c r="AN8" s="99">
        <v>59</v>
      </c>
      <c r="AO8" s="99"/>
      <c r="AP8" s="99">
        <v>227</v>
      </c>
      <c r="AQ8" s="99">
        <v>500</v>
      </c>
      <c r="AR8" s="99"/>
      <c r="AS8" s="99"/>
      <c r="AT8" s="99">
        <v>500</v>
      </c>
      <c r="AU8" s="99"/>
      <c r="AV8" s="99"/>
      <c r="AW8" s="99"/>
      <c r="AX8" s="99">
        <v>457</v>
      </c>
      <c r="AY8" s="99">
        <v>43</v>
      </c>
      <c r="AZ8" s="99"/>
      <c r="BA8" s="99">
        <v>467</v>
      </c>
      <c r="BB8" s="99"/>
      <c r="BC8" s="99">
        <v>9</v>
      </c>
      <c r="BD8" s="99"/>
      <c r="BE8" s="99"/>
      <c r="BF8" s="99">
        <v>24</v>
      </c>
      <c r="BG8" s="99"/>
      <c r="BH8" s="99"/>
      <c r="BI8" s="99"/>
      <c r="BJ8" s="99"/>
      <c r="BK8" s="99">
        <v>68</v>
      </c>
      <c r="BL8" s="99">
        <v>10</v>
      </c>
      <c r="BM8" s="99"/>
      <c r="BN8" s="99">
        <v>55</v>
      </c>
      <c r="BO8" s="99">
        <v>39</v>
      </c>
      <c r="BP8" s="99">
        <v>1</v>
      </c>
      <c r="BQ8" s="99"/>
      <c r="BR8" s="99">
        <v>13</v>
      </c>
      <c r="BS8" s="99"/>
      <c r="BT8" s="99">
        <v>7</v>
      </c>
      <c r="BU8" s="99">
        <v>307</v>
      </c>
      <c r="BV8" s="99"/>
      <c r="BW8" s="99"/>
      <c r="BX8" s="99"/>
      <c r="BY8" s="99"/>
      <c r="BZ8" s="99"/>
      <c r="CA8" s="99"/>
      <c r="CB8" s="99">
        <v>87</v>
      </c>
      <c r="CC8" s="99">
        <v>275</v>
      </c>
      <c r="CD8" s="99"/>
      <c r="CE8" s="99">
        <v>137</v>
      </c>
      <c r="CF8" s="99"/>
      <c r="CG8" s="99">
        <v>1</v>
      </c>
      <c r="CH8" s="99"/>
      <c r="CI8" s="99"/>
      <c r="CJ8" s="99"/>
      <c r="CK8" s="99"/>
      <c r="CL8" s="99"/>
      <c r="CM8" s="99"/>
      <c r="CN8" s="99">
        <v>2</v>
      </c>
      <c r="CO8" s="99">
        <v>12</v>
      </c>
      <c r="CP8" s="99">
        <v>15</v>
      </c>
      <c r="CQ8" s="99"/>
      <c r="CR8" s="99">
        <v>3</v>
      </c>
      <c r="CS8" s="99"/>
      <c r="CT8" s="99">
        <v>5</v>
      </c>
      <c r="CU8" s="99">
        <v>14</v>
      </c>
      <c r="CV8" s="99">
        <v>21</v>
      </c>
      <c r="CW8" s="99"/>
      <c r="CX8" s="99">
        <v>27</v>
      </c>
      <c r="CY8" s="99">
        <v>3</v>
      </c>
      <c r="CZ8" s="99">
        <v>16</v>
      </c>
      <c r="DA8" s="99">
        <v>320</v>
      </c>
      <c r="DB8" s="99">
        <v>56</v>
      </c>
      <c r="DC8" s="99">
        <v>6</v>
      </c>
      <c r="DD8" s="99"/>
      <c r="DE8" s="99"/>
      <c r="DF8" s="99"/>
      <c r="DG8" s="99">
        <v>10</v>
      </c>
      <c r="DH8" s="99">
        <v>200</v>
      </c>
      <c r="DI8" s="99">
        <v>53</v>
      </c>
      <c r="DJ8" s="99">
        <v>1</v>
      </c>
      <c r="DK8" s="99"/>
      <c r="DL8" s="99">
        <v>6</v>
      </c>
      <c r="DM8" s="99"/>
      <c r="DN8" s="99">
        <v>33</v>
      </c>
      <c r="DO8" s="99"/>
      <c r="DP8" s="99">
        <v>150</v>
      </c>
      <c r="DQ8" s="99">
        <v>3</v>
      </c>
      <c r="DR8" s="99">
        <v>28</v>
      </c>
      <c r="DS8" s="99"/>
      <c r="DT8" s="99">
        <v>10</v>
      </c>
      <c r="DU8" s="99"/>
      <c r="DV8" s="99"/>
      <c r="DW8" s="99"/>
      <c r="DX8" s="99"/>
      <c r="DY8" s="99">
        <v>6</v>
      </c>
      <c r="DZ8" s="99"/>
      <c r="EA8" s="99"/>
      <c r="EB8" s="99"/>
      <c r="EC8" s="99"/>
      <c r="ED8" s="99">
        <v>104</v>
      </c>
      <c r="EE8" s="99">
        <v>15</v>
      </c>
      <c r="EF8" s="99">
        <v>16</v>
      </c>
      <c r="EG8" s="99"/>
      <c r="EH8" s="99"/>
      <c r="EI8" s="99"/>
      <c r="EJ8" s="99">
        <v>4</v>
      </c>
      <c r="EK8" s="99"/>
      <c r="EL8" s="99">
        <v>2</v>
      </c>
      <c r="EM8" s="99">
        <v>339</v>
      </c>
      <c r="EN8" s="99">
        <v>9</v>
      </c>
      <c r="EO8" s="99">
        <v>9</v>
      </c>
      <c r="EP8" s="99">
        <v>2</v>
      </c>
      <c r="EQ8" s="99"/>
      <c r="ER8" s="99"/>
      <c r="ES8" s="99">
        <v>20370</v>
      </c>
    </row>
    <row r="9" spans="1:149" ht="14.4" x14ac:dyDescent="0.3">
      <c r="A9" s="98">
        <v>106010937</v>
      </c>
      <c r="B9" s="98" t="s">
        <v>2123</v>
      </c>
      <c r="C9" s="98" t="s">
        <v>352</v>
      </c>
      <c r="D9" s="98" t="s">
        <v>365</v>
      </c>
      <c r="E9" s="98" t="s">
        <v>355</v>
      </c>
      <c r="F9" s="98" t="s">
        <v>900</v>
      </c>
      <c r="G9" s="98" t="s">
        <v>2871</v>
      </c>
      <c r="H9" s="98" t="s">
        <v>2108</v>
      </c>
      <c r="I9" s="98" t="s">
        <v>2102</v>
      </c>
      <c r="J9" s="98" t="s">
        <v>2103</v>
      </c>
      <c r="K9" s="98" t="s">
        <v>2124</v>
      </c>
      <c r="L9" s="98" t="s">
        <v>2065</v>
      </c>
      <c r="M9" s="98" t="s">
        <v>2105</v>
      </c>
      <c r="N9" s="98" t="s">
        <v>1554</v>
      </c>
      <c r="O9" s="99">
        <v>11942</v>
      </c>
      <c r="P9" s="99"/>
      <c r="Q9" s="99">
        <v>1220</v>
      </c>
      <c r="R9" s="99"/>
      <c r="S9" s="99"/>
      <c r="T9" s="99"/>
      <c r="U9" s="99">
        <v>6968</v>
      </c>
      <c r="V9" s="99">
        <v>6194</v>
      </c>
      <c r="W9" s="99"/>
      <c r="X9" s="99"/>
      <c r="Y9" s="99">
        <v>26</v>
      </c>
      <c r="Z9" s="99">
        <v>457</v>
      </c>
      <c r="AA9" s="99">
        <v>745</v>
      </c>
      <c r="AB9" s="99">
        <v>1143</v>
      </c>
      <c r="AC9" s="99">
        <v>2158</v>
      </c>
      <c r="AD9" s="99">
        <v>3101</v>
      </c>
      <c r="AE9" s="99">
        <v>2543</v>
      </c>
      <c r="AF9" s="99">
        <v>2989</v>
      </c>
      <c r="AG9" s="99"/>
      <c r="AH9" s="99"/>
      <c r="AI9" s="99"/>
      <c r="AJ9" s="99">
        <v>2299</v>
      </c>
      <c r="AK9" s="99">
        <v>5006</v>
      </c>
      <c r="AL9" s="99">
        <v>1197</v>
      </c>
      <c r="AM9" s="99">
        <v>25</v>
      </c>
      <c r="AN9" s="99">
        <v>378</v>
      </c>
      <c r="AO9" s="99">
        <v>111</v>
      </c>
      <c r="AP9" s="99">
        <v>4146</v>
      </c>
      <c r="AQ9" s="99">
        <v>4375</v>
      </c>
      <c r="AR9" s="99">
        <v>8787</v>
      </c>
      <c r="AS9" s="99"/>
      <c r="AT9" s="99">
        <v>3256</v>
      </c>
      <c r="AU9" s="99">
        <v>9904</v>
      </c>
      <c r="AV9" s="99"/>
      <c r="AW9" s="99">
        <v>2</v>
      </c>
      <c r="AX9" s="99">
        <v>12054</v>
      </c>
      <c r="AY9" s="99">
        <v>1108</v>
      </c>
      <c r="AZ9" s="99"/>
      <c r="BA9" s="99">
        <v>1594</v>
      </c>
      <c r="BB9" s="99">
        <v>27</v>
      </c>
      <c r="BC9" s="99">
        <v>10462</v>
      </c>
      <c r="BD9" s="99">
        <v>102</v>
      </c>
      <c r="BE9" s="99">
        <v>166</v>
      </c>
      <c r="BF9" s="99">
        <v>564</v>
      </c>
      <c r="BG9" s="99"/>
      <c r="BH9" s="99">
        <v>244</v>
      </c>
      <c r="BI9" s="99">
        <v>3</v>
      </c>
      <c r="BJ9" s="99"/>
      <c r="BK9" s="99">
        <v>329</v>
      </c>
      <c r="BL9" s="99">
        <v>213</v>
      </c>
      <c r="BM9" s="99"/>
      <c r="BN9" s="99">
        <v>378</v>
      </c>
      <c r="BO9" s="99">
        <v>3194</v>
      </c>
      <c r="BP9" s="99">
        <v>209</v>
      </c>
      <c r="BQ9" s="99">
        <v>16</v>
      </c>
      <c r="BR9" s="99">
        <v>359</v>
      </c>
      <c r="BS9" s="99">
        <v>27</v>
      </c>
      <c r="BT9" s="99">
        <v>6291</v>
      </c>
      <c r="BU9" s="99">
        <v>2131</v>
      </c>
      <c r="BV9" s="99">
        <v>4</v>
      </c>
      <c r="BW9" s="99">
        <v>11</v>
      </c>
      <c r="BX9" s="99"/>
      <c r="BY9" s="99"/>
      <c r="BZ9" s="99"/>
      <c r="CA9" s="99"/>
      <c r="CB9" s="99">
        <v>3083</v>
      </c>
      <c r="CC9" s="99">
        <v>6858</v>
      </c>
      <c r="CD9" s="99">
        <v>18</v>
      </c>
      <c r="CE9" s="99">
        <v>2774</v>
      </c>
      <c r="CF9" s="99">
        <v>135</v>
      </c>
      <c r="CG9" s="99">
        <v>96</v>
      </c>
      <c r="CH9" s="99">
        <v>198</v>
      </c>
      <c r="CI9" s="99"/>
      <c r="CJ9" s="99"/>
      <c r="CK9" s="99"/>
      <c r="CL9" s="99">
        <v>13</v>
      </c>
      <c r="CM9" s="99">
        <v>261</v>
      </c>
      <c r="CN9" s="99">
        <v>764</v>
      </c>
      <c r="CO9" s="99">
        <v>3150</v>
      </c>
      <c r="CP9" s="99">
        <v>1367</v>
      </c>
      <c r="CQ9" s="99">
        <v>25</v>
      </c>
      <c r="CR9" s="99">
        <v>614</v>
      </c>
      <c r="CS9" s="99">
        <v>9</v>
      </c>
      <c r="CT9" s="99">
        <v>602</v>
      </c>
      <c r="CU9" s="99">
        <v>1749</v>
      </c>
      <c r="CV9" s="99">
        <v>1089</v>
      </c>
      <c r="CW9" s="99">
        <v>155</v>
      </c>
      <c r="CX9" s="99">
        <v>750</v>
      </c>
      <c r="CY9" s="99">
        <v>501</v>
      </c>
      <c r="CZ9" s="99">
        <v>499</v>
      </c>
      <c r="DA9" s="99">
        <v>928</v>
      </c>
      <c r="DB9" s="99">
        <v>179</v>
      </c>
      <c r="DC9" s="99">
        <v>493</v>
      </c>
      <c r="DD9" s="99">
        <v>14</v>
      </c>
      <c r="DE9" s="99"/>
      <c r="DF9" s="99"/>
      <c r="DG9" s="99">
        <v>1154</v>
      </c>
      <c r="DH9" s="99">
        <v>1239</v>
      </c>
      <c r="DI9" s="99">
        <v>1305</v>
      </c>
      <c r="DJ9" s="99">
        <v>7</v>
      </c>
      <c r="DK9" s="99">
        <v>213</v>
      </c>
      <c r="DL9" s="99">
        <v>464</v>
      </c>
      <c r="DM9" s="99">
        <v>116</v>
      </c>
      <c r="DN9" s="99">
        <v>917</v>
      </c>
      <c r="DO9" s="99">
        <v>131</v>
      </c>
      <c r="DP9" s="99">
        <v>6261</v>
      </c>
      <c r="DQ9" s="99">
        <v>317</v>
      </c>
      <c r="DR9" s="99">
        <v>423</v>
      </c>
      <c r="DS9" s="99">
        <v>167</v>
      </c>
      <c r="DT9" s="99">
        <v>216</v>
      </c>
      <c r="DU9" s="99">
        <v>36</v>
      </c>
      <c r="DV9" s="99">
        <v>1</v>
      </c>
      <c r="DW9" s="99">
        <v>113</v>
      </c>
      <c r="DX9" s="99">
        <v>28</v>
      </c>
      <c r="DY9" s="99">
        <v>44</v>
      </c>
      <c r="DZ9" s="99">
        <v>3</v>
      </c>
      <c r="EA9" s="99">
        <v>6</v>
      </c>
      <c r="EB9" s="99"/>
      <c r="EC9" s="99">
        <v>1</v>
      </c>
      <c r="ED9" s="99">
        <v>820</v>
      </c>
      <c r="EE9" s="99">
        <v>684</v>
      </c>
      <c r="EF9" s="99">
        <v>124</v>
      </c>
      <c r="EG9" s="99">
        <v>31</v>
      </c>
      <c r="EH9" s="99">
        <v>1</v>
      </c>
      <c r="EI9" s="99">
        <v>1</v>
      </c>
      <c r="EJ9" s="99">
        <v>34</v>
      </c>
      <c r="EK9" s="99">
        <v>3</v>
      </c>
      <c r="EL9" s="99">
        <v>22</v>
      </c>
      <c r="EM9" s="99">
        <v>10710</v>
      </c>
      <c r="EN9" s="99">
        <v>81</v>
      </c>
      <c r="EO9" s="99">
        <v>586</v>
      </c>
      <c r="EP9" s="99">
        <v>42</v>
      </c>
      <c r="EQ9" s="99">
        <v>23</v>
      </c>
      <c r="ER9" s="99"/>
      <c r="ES9" s="99">
        <v>79060</v>
      </c>
    </row>
    <row r="10" spans="1:149" ht="14.4" x14ac:dyDescent="0.3">
      <c r="A10" s="98">
        <v>106010967</v>
      </c>
      <c r="B10" s="98" t="s">
        <v>366</v>
      </c>
      <c r="C10" s="98" t="s">
        <v>352</v>
      </c>
      <c r="D10" s="98" t="s">
        <v>367</v>
      </c>
      <c r="E10" s="98" t="s">
        <v>361</v>
      </c>
      <c r="F10" s="98" t="s">
        <v>905</v>
      </c>
      <c r="G10" s="98" t="s">
        <v>2871</v>
      </c>
      <c r="H10" s="98" t="s">
        <v>2120</v>
      </c>
      <c r="I10" s="98" t="s">
        <v>2115</v>
      </c>
      <c r="J10" s="98" t="s">
        <v>2116</v>
      </c>
      <c r="K10" s="98" t="s">
        <v>2121</v>
      </c>
      <c r="L10" s="98" t="s">
        <v>2065</v>
      </c>
      <c r="M10" s="98" t="s">
        <v>2105</v>
      </c>
      <c r="N10" s="98" t="s">
        <v>1555</v>
      </c>
      <c r="O10" s="99">
        <v>6151</v>
      </c>
      <c r="P10" s="99"/>
      <c r="Q10" s="99"/>
      <c r="R10" s="99"/>
      <c r="S10" s="99"/>
      <c r="T10" s="99"/>
      <c r="U10" s="99">
        <v>3508</v>
      </c>
      <c r="V10" s="99">
        <v>2643</v>
      </c>
      <c r="W10" s="99"/>
      <c r="X10" s="99"/>
      <c r="Y10" s="99">
        <v>63</v>
      </c>
      <c r="Z10" s="99">
        <v>582</v>
      </c>
      <c r="AA10" s="99">
        <v>538</v>
      </c>
      <c r="AB10" s="99">
        <v>451</v>
      </c>
      <c r="AC10" s="99">
        <v>918</v>
      </c>
      <c r="AD10" s="99">
        <v>1170</v>
      </c>
      <c r="AE10" s="99">
        <v>850</v>
      </c>
      <c r="AF10" s="99">
        <v>858</v>
      </c>
      <c r="AG10" s="99"/>
      <c r="AH10" s="99">
        <v>721</v>
      </c>
      <c r="AI10" s="99"/>
      <c r="AJ10" s="99">
        <v>1595</v>
      </c>
      <c r="AK10" s="99">
        <v>796</v>
      </c>
      <c r="AL10" s="99">
        <v>1904</v>
      </c>
      <c r="AM10" s="99">
        <v>4</v>
      </c>
      <c r="AN10" s="99">
        <v>260</v>
      </c>
      <c r="AO10" s="99">
        <v>5</v>
      </c>
      <c r="AP10" s="99">
        <v>1587</v>
      </c>
      <c r="AQ10" s="99">
        <v>2095</v>
      </c>
      <c r="AR10" s="99">
        <v>4056</v>
      </c>
      <c r="AS10" s="99"/>
      <c r="AT10" s="99">
        <v>656</v>
      </c>
      <c r="AU10" s="99">
        <v>4774</v>
      </c>
      <c r="AV10" s="99">
        <v>721</v>
      </c>
      <c r="AW10" s="99"/>
      <c r="AX10" s="99">
        <v>5848</v>
      </c>
      <c r="AY10" s="99">
        <v>303</v>
      </c>
      <c r="AZ10" s="99"/>
      <c r="BA10" s="99">
        <v>46</v>
      </c>
      <c r="BB10" s="99">
        <v>79</v>
      </c>
      <c r="BC10" s="99">
        <v>4440</v>
      </c>
      <c r="BD10" s="99">
        <v>25</v>
      </c>
      <c r="BE10" s="99">
        <v>186</v>
      </c>
      <c r="BF10" s="99">
        <v>583</v>
      </c>
      <c r="BG10" s="99">
        <v>717</v>
      </c>
      <c r="BH10" s="99">
        <v>73</v>
      </c>
      <c r="BI10" s="99">
        <v>2</v>
      </c>
      <c r="BJ10" s="99"/>
      <c r="BK10" s="99">
        <v>225</v>
      </c>
      <c r="BL10" s="99">
        <v>123</v>
      </c>
      <c r="BM10" s="99">
        <v>1</v>
      </c>
      <c r="BN10" s="99">
        <v>192</v>
      </c>
      <c r="BO10" s="99">
        <v>951</v>
      </c>
      <c r="BP10" s="99">
        <v>26</v>
      </c>
      <c r="BQ10" s="99">
        <v>18</v>
      </c>
      <c r="BR10" s="99">
        <v>10</v>
      </c>
      <c r="BS10" s="99">
        <v>72</v>
      </c>
      <c r="BT10" s="99">
        <v>3373</v>
      </c>
      <c r="BU10" s="99">
        <v>1156</v>
      </c>
      <c r="BV10" s="99"/>
      <c r="BW10" s="99"/>
      <c r="BX10" s="99"/>
      <c r="BY10" s="99">
        <v>4</v>
      </c>
      <c r="BZ10" s="99"/>
      <c r="CA10" s="99"/>
      <c r="CB10" s="99">
        <v>3353</v>
      </c>
      <c r="CC10" s="99">
        <v>2112</v>
      </c>
      <c r="CD10" s="99"/>
      <c r="CE10" s="99">
        <v>601</v>
      </c>
      <c r="CF10" s="99">
        <v>47</v>
      </c>
      <c r="CG10" s="99">
        <v>16</v>
      </c>
      <c r="CH10" s="99">
        <v>11</v>
      </c>
      <c r="CI10" s="99">
        <v>9</v>
      </c>
      <c r="CJ10" s="99">
        <v>2</v>
      </c>
      <c r="CK10" s="99"/>
      <c r="CL10" s="99"/>
      <c r="CM10" s="99">
        <v>65</v>
      </c>
      <c r="CN10" s="99">
        <v>120</v>
      </c>
      <c r="CO10" s="99">
        <v>959</v>
      </c>
      <c r="CP10" s="99">
        <v>770</v>
      </c>
      <c r="CQ10" s="99">
        <v>6</v>
      </c>
      <c r="CR10" s="99">
        <v>308</v>
      </c>
      <c r="CS10" s="99">
        <v>3</v>
      </c>
      <c r="CT10" s="99">
        <v>226</v>
      </c>
      <c r="CU10" s="99">
        <v>408</v>
      </c>
      <c r="CV10" s="99">
        <v>256</v>
      </c>
      <c r="CW10" s="99">
        <v>45</v>
      </c>
      <c r="CX10" s="99">
        <v>404</v>
      </c>
      <c r="CY10" s="99">
        <v>87</v>
      </c>
      <c r="CZ10" s="99">
        <v>11</v>
      </c>
      <c r="DA10" s="99">
        <v>662</v>
      </c>
      <c r="DB10" s="99">
        <v>115</v>
      </c>
      <c r="DC10" s="99">
        <v>233</v>
      </c>
      <c r="DD10" s="99">
        <v>752</v>
      </c>
      <c r="DE10" s="99">
        <v>721</v>
      </c>
      <c r="DF10" s="99"/>
      <c r="DG10" s="99">
        <v>274</v>
      </c>
      <c r="DH10" s="99">
        <v>818</v>
      </c>
      <c r="DI10" s="99">
        <v>619</v>
      </c>
      <c r="DJ10" s="99"/>
      <c r="DK10" s="99">
        <v>123</v>
      </c>
      <c r="DL10" s="99">
        <v>203</v>
      </c>
      <c r="DM10" s="99">
        <v>1</v>
      </c>
      <c r="DN10" s="99">
        <v>573</v>
      </c>
      <c r="DO10" s="99">
        <v>15</v>
      </c>
      <c r="DP10" s="99">
        <v>2690</v>
      </c>
      <c r="DQ10" s="99">
        <v>66</v>
      </c>
      <c r="DR10" s="99">
        <v>180</v>
      </c>
      <c r="DS10" s="99">
        <v>31</v>
      </c>
      <c r="DT10" s="99">
        <v>99</v>
      </c>
      <c r="DU10" s="99"/>
      <c r="DV10" s="99"/>
      <c r="DW10" s="99">
        <v>14</v>
      </c>
      <c r="DX10" s="99">
        <v>10</v>
      </c>
      <c r="DY10" s="99">
        <v>7</v>
      </c>
      <c r="DZ10" s="99">
        <v>428</v>
      </c>
      <c r="EA10" s="99"/>
      <c r="EB10" s="99"/>
      <c r="EC10" s="99"/>
      <c r="ED10" s="99">
        <v>240</v>
      </c>
      <c r="EE10" s="99">
        <v>149</v>
      </c>
      <c r="EF10" s="99">
        <v>12</v>
      </c>
      <c r="EG10" s="99">
        <v>2</v>
      </c>
      <c r="EH10" s="99">
        <v>2</v>
      </c>
      <c r="EI10" s="99"/>
      <c r="EJ10" s="99">
        <v>7</v>
      </c>
      <c r="EK10" s="99">
        <v>3</v>
      </c>
      <c r="EL10" s="99">
        <v>4</v>
      </c>
      <c r="EM10" s="99">
        <v>5233</v>
      </c>
      <c r="EN10" s="99">
        <v>101</v>
      </c>
      <c r="EO10" s="99">
        <v>389</v>
      </c>
      <c r="EP10" s="99">
        <v>7</v>
      </c>
      <c r="EQ10" s="99">
        <v>2</v>
      </c>
      <c r="ER10" s="99"/>
      <c r="ES10" s="99">
        <v>24223</v>
      </c>
    </row>
    <row r="11" spans="1:149" ht="14.4" x14ac:dyDescent="0.3">
      <c r="A11" s="98">
        <v>106010987</v>
      </c>
      <c r="B11" s="98" t="s">
        <v>368</v>
      </c>
      <c r="C11" s="98" t="s">
        <v>352</v>
      </c>
      <c r="D11" s="98" t="s">
        <v>369</v>
      </c>
      <c r="E11" s="98" t="s">
        <v>370</v>
      </c>
      <c r="F11" s="98" t="s">
        <v>907</v>
      </c>
      <c r="G11" s="98" t="s">
        <v>371</v>
      </c>
      <c r="H11" s="98" t="s">
        <v>2108</v>
      </c>
      <c r="I11" s="98" t="s">
        <v>2115</v>
      </c>
      <c r="J11" s="98" t="s">
        <v>2116</v>
      </c>
      <c r="K11" s="98" t="s">
        <v>2127</v>
      </c>
      <c r="L11" s="98" t="s">
        <v>2065</v>
      </c>
      <c r="M11" s="98" t="s">
        <v>2105</v>
      </c>
      <c r="N11" s="98" t="s">
        <v>1556</v>
      </c>
      <c r="O11" s="99">
        <v>13736</v>
      </c>
      <c r="P11" s="99"/>
      <c r="Q11" s="99"/>
      <c r="R11" s="99"/>
      <c r="S11" s="99"/>
      <c r="T11" s="99"/>
      <c r="U11" s="99">
        <v>8027</v>
      </c>
      <c r="V11" s="99">
        <v>5709</v>
      </c>
      <c r="W11" s="99"/>
      <c r="X11" s="99"/>
      <c r="Y11" s="99">
        <v>84</v>
      </c>
      <c r="Z11" s="99">
        <v>791</v>
      </c>
      <c r="AA11" s="99">
        <v>1618</v>
      </c>
      <c r="AB11" s="99">
        <v>615</v>
      </c>
      <c r="AC11" s="99">
        <v>1322</v>
      </c>
      <c r="AD11" s="99">
        <v>2156</v>
      </c>
      <c r="AE11" s="99">
        <v>2461</v>
      </c>
      <c r="AF11" s="99">
        <v>2625</v>
      </c>
      <c r="AG11" s="99"/>
      <c r="AH11" s="99">
        <v>1974</v>
      </c>
      <c r="AI11" s="99">
        <v>90</v>
      </c>
      <c r="AJ11" s="99">
        <v>5179</v>
      </c>
      <c r="AK11" s="99">
        <v>500</v>
      </c>
      <c r="AL11" s="99">
        <v>1511</v>
      </c>
      <c r="AM11" s="99">
        <v>21</v>
      </c>
      <c r="AN11" s="99">
        <v>1713</v>
      </c>
      <c r="AO11" s="99">
        <v>578</v>
      </c>
      <c r="AP11" s="99">
        <v>4234</v>
      </c>
      <c r="AQ11" s="99">
        <v>6099</v>
      </c>
      <c r="AR11" s="99">
        <v>7637</v>
      </c>
      <c r="AS11" s="99"/>
      <c r="AT11" s="99">
        <v>2974</v>
      </c>
      <c r="AU11" s="99">
        <v>8902</v>
      </c>
      <c r="AV11" s="99">
        <v>1855</v>
      </c>
      <c r="AW11" s="99">
        <v>5</v>
      </c>
      <c r="AX11" s="99">
        <v>12761</v>
      </c>
      <c r="AY11" s="99">
        <v>975</v>
      </c>
      <c r="AZ11" s="99"/>
      <c r="BA11" s="99">
        <v>5</v>
      </c>
      <c r="BB11" s="99">
        <v>3</v>
      </c>
      <c r="BC11" s="99">
        <v>11339</v>
      </c>
      <c r="BD11" s="99">
        <v>45</v>
      </c>
      <c r="BE11" s="99">
        <v>100</v>
      </c>
      <c r="BF11" s="99">
        <v>385</v>
      </c>
      <c r="BG11" s="99">
        <v>1856</v>
      </c>
      <c r="BH11" s="99">
        <v>1</v>
      </c>
      <c r="BI11" s="99">
        <v>2</v>
      </c>
      <c r="BJ11" s="99"/>
      <c r="BK11" s="99">
        <v>152</v>
      </c>
      <c r="BL11" s="99"/>
      <c r="BM11" s="99">
        <v>3</v>
      </c>
      <c r="BN11" s="99">
        <v>285</v>
      </c>
      <c r="BO11" s="99">
        <v>3332</v>
      </c>
      <c r="BP11" s="99">
        <v>117</v>
      </c>
      <c r="BQ11" s="99">
        <v>29</v>
      </c>
      <c r="BR11" s="99">
        <v>75</v>
      </c>
      <c r="BS11" s="99">
        <v>5</v>
      </c>
      <c r="BT11" s="99">
        <v>7997</v>
      </c>
      <c r="BU11" s="99">
        <v>1735</v>
      </c>
      <c r="BV11" s="99">
        <v>1</v>
      </c>
      <c r="BW11" s="99">
        <v>2</v>
      </c>
      <c r="BX11" s="99"/>
      <c r="BY11" s="99">
        <v>3</v>
      </c>
      <c r="BZ11" s="99"/>
      <c r="CA11" s="99"/>
      <c r="CB11" s="99">
        <v>1846</v>
      </c>
      <c r="CC11" s="99">
        <v>6030</v>
      </c>
      <c r="CD11" s="99">
        <v>113</v>
      </c>
      <c r="CE11" s="99">
        <v>5408</v>
      </c>
      <c r="CF11" s="99">
        <v>229</v>
      </c>
      <c r="CG11" s="99">
        <v>78</v>
      </c>
      <c r="CH11" s="99">
        <v>32</v>
      </c>
      <c r="CI11" s="99"/>
      <c r="CJ11" s="99"/>
      <c r="CK11" s="99"/>
      <c r="CL11" s="99">
        <v>11</v>
      </c>
      <c r="CM11" s="99">
        <v>81</v>
      </c>
      <c r="CN11" s="99">
        <v>381</v>
      </c>
      <c r="CO11" s="99">
        <v>1741</v>
      </c>
      <c r="CP11" s="99">
        <v>1239</v>
      </c>
      <c r="CQ11" s="99">
        <v>16</v>
      </c>
      <c r="CR11" s="99">
        <v>421</v>
      </c>
      <c r="CS11" s="99">
        <v>8</v>
      </c>
      <c r="CT11" s="99">
        <v>461</v>
      </c>
      <c r="CU11" s="99">
        <v>863</v>
      </c>
      <c r="CV11" s="99">
        <v>847</v>
      </c>
      <c r="CW11" s="99">
        <v>75</v>
      </c>
      <c r="CX11" s="99">
        <v>1765</v>
      </c>
      <c r="CY11" s="99">
        <v>213</v>
      </c>
      <c r="CZ11" s="99">
        <v>33</v>
      </c>
      <c r="DA11" s="99">
        <v>1023</v>
      </c>
      <c r="DB11" s="99">
        <v>267</v>
      </c>
      <c r="DC11" s="99">
        <v>425</v>
      </c>
      <c r="DD11" s="99">
        <v>1923</v>
      </c>
      <c r="DE11" s="99">
        <v>1856</v>
      </c>
      <c r="DF11" s="99">
        <v>87</v>
      </c>
      <c r="DG11" s="99">
        <v>560</v>
      </c>
      <c r="DH11" s="99">
        <v>2620</v>
      </c>
      <c r="DI11" s="99">
        <v>1021</v>
      </c>
      <c r="DJ11" s="99">
        <v>8</v>
      </c>
      <c r="DK11" s="99">
        <v>66</v>
      </c>
      <c r="DL11" s="99">
        <v>266</v>
      </c>
      <c r="DM11" s="99">
        <v>33</v>
      </c>
      <c r="DN11" s="99">
        <v>2060</v>
      </c>
      <c r="DO11" s="99">
        <v>127</v>
      </c>
      <c r="DP11" s="99">
        <v>4037</v>
      </c>
      <c r="DQ11" s="99">
        <v>215</v>
      </c>
      <c r="DR11" s="99">
        <v>213</v>
      </c>
      <c r="DS11" s="99">
        <v>101</v>
      </c>
      <c r="DT11" s="99">
        <v>376</v>
      </c>
      <c r="DU11" s="99">
        <v>18</v>
      </c>
      <c r="DV11" s="99">
        <v>1</v>
      </c>
      <c r="DW11" s="99">
        <v>84</v>
      </c>
      <c r="DX11" s="99">
        <v>82</v>
      </c>
      <c r="DY11" s="99">
        <v>75</v>
      </c>
      <c r="DZ11" s="99">
        <v>1773</v>
      </c>
      <c r="EA11" s="99"/>
      <c r="EB11" s="99"/>
      <c r="EC11" s="99"/>
      <c r="ED11" s="99">
        <v>385</v>
      </c>
      <c r="EE11" s="99">
        <v>520</v>
      </c>
      <c r="EF11" s="99">
        <v>25</v>
      </c>
      <c r="EG11" s="99">
        <v>4</v>
      </c>
      <c r="EH11" s="99">
        <v>9</v>
      </c>
      <c r="EI11" s="99">
        <v>1</v>
      </c>
      <c r="EJ11" s="99">
        <v>10</v>
      </c>
      <c r="EK11" s="99">
        <v>2</v>
      </c>
      <c r="EL11" s="99">
        <v>1</v>
      </c>
      <c r="EM11" s="99">
        <v>12227</v>
      </c>
      <c r="EN11" s="99">
        <v>44</v>
      </c>
      <c r="EO11" s="99">
        <v>469</v>
      </c>
      <c r="EP11" s="99">
        <v>37</v>
      </c>
      <c r="EQ11" s="99">
        <v>1</v>
      </c>
      <c r="ER11" s="99">
        <v>1</v>
      </c>
      <c r="ES11" s="99">
        <v>61378</v>
      </c>
    </row>
    <row r="12" spans="1:149" ht="14.4" x14ac:dyDescent="0.3">
      <c r="A12" s="98">
        <v>106013619</v>
      </c>
      <c r="B12" s="98" t="s">
        <v>372</v>
      </c>
      <c r="C12" s="98" t="s">
        <v>352</v>
      </c>
      <c r="D12" s="98" t="s">
        <v>373</v>
      </c>
      <c r="E12" s="98" t="s">
        <v>364</v>
      </c>
      <c r="F12" s="98" t="s">
        <v>908</v>
      </c>
      <c r="G12" s="98" t="s">
        <v>2870</v>
      </c>
      <c r="H12" s="98" t="s">
        <v>2114</v>
      </c>
      <c r="I12" s="98" t="s">
        <v>2102</v>
      </c>
      <c r="J12" s="98" t="s">
        <v>2103</v>
      </c>
      <c r="K12" s="98" t="s">
        <v>2128</v>
      </c>
      <c r="L12" s="98" t="s">
        <v>2065</v>
      </c>
      <c r="M12" s="98" t="s">
        <v>2105</v>
      </c>
      <c r="N12" s="98" t="s">
        <v>1557</v>
      </c>
      <c r="O12" s="99">
        <v>3186</v>
      </c>
      <c r="P12" s="99"/>
      <c r="Q12" s="99"/>
      <c r="R12" s="99"/>
      <c r="S12" s="99"/>
      <c r="T12" s="99"/>
      <c r="U12" s="99">
        <v>1611</v>
      </c>
      <c r="V12" s="99">
        <v>1575</v>
      </c>
      <c r="W12" s="99"/>
      <c r="X12" s="99"/>
      <c r="Y12" s="99">
        <v>14</v>
      </c>
      <c r="Z12" s="99">
        <v>195</v>
      </c>
      <c r="AA12" s="99">
        <v>245</v>
      </c>
      <c r="AB12" s="99">
        <v>333</v>
      </c>
      <c r="AC12" s="99">
        <v>695</v>
      </c>
      <c r="AD12" s="99">
        <v>678</v>
      </c>
      <c r="AE12" s="99">
        <v>465</v>
      </c>
      <c r="AF12" s="99">
        <v>561</v>
      </c>
      <c r="AG12" s="99"/>
      <c r="AH12" s="99"/>
      <c r="AI12" s="99"/>
      <c r="AJ12" s="99">
        <v>397</v>
      </c>
      <c r="AK12" s="99">
        <v>1325</v>
      </c>
      <c r="AL12" s="99">
        <v>169</v>
      </c>
      <c r="AM12" s="99">
        <v>12</v>
      </c>
      <c r="AN12" s="99">
        <v>436</v>
      </c>
      <c r="AO12" s="99">
        <v>2</v>
      </c>
      <c r="AP12" s="99">
        <v>845</v>
      </c>
      <c r="AQ12" s="99">
        <v>366</v>
      </c>
      <c r="AR12" s="99">
        <v>2820</v>
      </c>
      <c r="AS12" s="99"/>
      <c r="AT12" s="99">
        <v>251</v>
      </c>
      <c r="AU12" s="99">
        <v>2933</v>
      </c>
      <c r="AV12" s="99">
        <v>2</v>
      </c>
      <c r="AW12" s="99"/>
      <c r="AX12" s="99">
        <v>3008</v>
      </c>
      <c r="AY12" s="99">
        <v>177</v>
      </c>
      <c r="AZ12" s="99">
        <v>1</v>
      </c>
      <c r="BA12" s="99">
        <v>65</v>
      </c>
      <c r="BB12" s="99">
        <v>33</v>
      </c>
      <c r="BC12" s="99">
        <v>2987</v>
      </c>
      <c r="BD12" s="99">
        <v>9</v>
      </c>
      <c r="BE12" s="99"/>
      <c r="BF12" s="99">
        <v>90</v>
      </c>
      <c r="BG12" s="99"/>
      <c r="BH12" s="99">
        <v>2</v>
      </c>
      <c r="BI12" s="99"/>
      <c r="BJ12" s="99"/>
      <c r="BK12" s="99">
        <v>99</v>
      </c>
      <c r="BL12" s="99">
        <v>109</v>
      </c>
      <c r="BM12" s="99">
        <v>1</v>
      </c>
      <c r="BN12" s="99">
        <v>83</v>
      </c>
      <c r="BO12" s="99">
        <v>367</v>
      </c>
      <c r="BP12" s="99">
        <v>35</v>
      </c>
      <c r="BQ12" s="99">
        <v>22</v>
      </c>
      <c r="BR12" s="99">
        <v>34</v>
      </c>
      <c r="BS12" s="99">
        <v>2</v>
      </c>
      <c r="BT12" s="99">
        <v>1814</v>
      </c>
      <c r="BU12" s="99">
        <v>614</v>
      </c>
      <c r="BV12" s="99"/>
      <c r="BW12" s="99">
        <v>5</v>
      </c>
      <c r="BX12" s="99"/>
      <c r="BY12" s="99">
        <v>1</v>
      </c>
      <c r="BZ12" s="99"/>
      <c r="CA12" s="99"/>
      <c r="CB12" s="99">
        <v>1256</v>
      </c>
      <c r="CC12" s="99">
        <v>1507</v>
      </c>
      <c r="CD12" s="99">
        <v>155</v>
      </c>
      <c r="CE12" s="99">
        <v>174</v>
      </c>
      <c r="CF12" s="99">
        <v>58</v>
      </c>
      <c r="CG12" s="99">
        <v>11</v>
      </c>
      <c r="CH12" s="99">
        <v>23</v>
      </c>
      <c r="CI12" s="99">
        <v>2</v>
      </c>
      <c r="CJ12" s="99"/>
      <c r="CK12" s="99"/>
      <c r="CL12" s="99">
        <v>1</v>
      </c>
      <c r="CM12" s="99">
        <v>70</v>
      </c>
      <c r="CN12" s="99">
        <v>67</v>
      </c>
      <c r="CO12" s="99">
        <v>594</v>
      </c>
      <c r="CP12" s="99">
        <v>455</v>
      </c>
      <c r="CQ12" s="99">
        <v>2</v>
      </c>
      <c r="CR12" s="99">
        <v>260</v>
      </c>
      <c r="CS12" s="99">
        <v>1</v>
      </c>
      <c r="CT12" s="99">
        <v>219</v>
      </c>
      <c r="CU12" s="99">
        <v>356</v>
      </c>
      <c r="CV12" s="99">
        <v>286</v>
      </c>
      <c r="CW12" s="99">
        <v>54</v>
      </c>
      <c r="CX12" s="99">
        <v>85</v>
      </c>
      <c r="CY12" s="99">
        <v>42</v>
      </c>
      <c r="CZ12" s="99">
        <v>4</v>
      </c>
      <c r="DA12" s="99">
        <v>483</v>
      </c>
      <c r="DB12" s="99">
        <v>146</v>
      </c>
      <c r="DC12" s="99">
        <v>60</v>
      </c>
      <c r="DD12" s="99">
        <v>1</v>
      </c>
      <c r="DE12" s="99"/>
      <c r="DF12" s="99"/>
      <c r="DG12" s="99">
        <v>95</v>
      </c>
      <c r="DH12" s="99">
        <v>477</v>
      </c>
      <c r="DI12" s="99">
        <v>279</v>
      </c>
      <c r="DJ12" s="99">
        <v>1</v>
      </c>
      <c r="DK12" s="99">
        <v>1</v>
      </c>
      <c r="DL12" s="99">
        <v>121</v>
      </c>
      <c r="DM12" s="99">
        <v>4</v>
      </c>
      <c r="DN12" s="99">
        <v>126</v>
      </c>
      <c r="DO12" s="99">
        <v>8</v>
      </c>
      <c r="DP12" s="99">
        <v>1580</v>
      </c>
      <c r="DQ12" s="99">
        <v>66</v>
      </c>
      <c r="DR12" s="99">
        <v>112</v>
      </c>
      <c r="DS12" s="99">
        <v>36</v>
      </c>
      <c r="DT12" s="99">
        <v>248</v>
      </c>
      <c r="DU12" s="99">
        <v>4</v>
      </c>
      <c r="DV12" s="99"/>
      <c r="DW12" s="99">
        <v>22</v>
      </c>
      <c r="DX12" s="99"/>
      <c r="DY12" s="99">
        <v>6</v>
      </c>
      <c r="DZ12" s="99"/>
      <c r="EA12" s="99"/>
      <c r="EB12" s="99"/>
      <c r="EC12" s="99"/>
      <c r="ED12" s="99">
        <v>255</v>
      </c>
      <c r="EE12" s="99">
        <v>102</v>
      </c>
      <c r="EF12" s="99">
        <v>7</v>
      </c>
      <c r="EG12" s="99">
        <v>13</v>
      </c>
      <c r="EH12" s="99">
        <v>2</v>
      </c>
      <c r="EI12" s="99"/>
      <c r="EJ12" s="99">
        <v>7</v>
      </c>
      <c r="EK12" s="99">
        <v>2</v>
      </c>
      <c r="EL12" s="99">
        <v>5</v>
      </c>
      <c r="EM12" s="99">
        <v>2529</v>
      </c>
      <c r="EN12" s="99">
        <v>44</v>
      </c>
      <c r="EO12" s="99">
        <v>214</v>
      </c>
      <c r="EP12" s="99">
        <v>6</v>
      </c>
      <c r="EQ12" s="99"/>
      <c r="ER12" s="99"/>
      <c r="ES12" s="99">
        <v>12876</v>
      </c>
    </row>
    <row r="13" spans="1:149" ht="14.4" x14ac:dyDescent="0.3">
      <c r="A13" s="98">
        <v>106013687</v>
      </c>
      <c r="B13" s="98" t="s">
        <v>374</v>
      </c>
      <c r="C13" s="98" t="s">
        <v>352</v>
      </c>
      <c r="D13" s="98" t="s">
        <v>2705</v>
      </c>
      <c r="E13" s="98" t="s">
        <v>355</v>
      </c>
      <c r="F13" s="98" t="s">
        <v>900</v>
      </c>
      <c r="G13" s="98" t="s">
        <v>2871</v>
      </c>
      <c r="H13" s="98" t="s">
        <v>2122</v>
      </c>
      <c r="I13" s="98" t="s">
        <v>2102</v>
      </c>
      <c r="J13" s="98" t="s">
        <v>2103</v>
      </c>
      <c r="K13" s="98" t="s">
        <v>2124</v>
      </c>
      <c r="L13" s="98" t="s">
        <v>2065</v>
      </c>
      <c r="M13" s="98" t="s">
        <v>2105</v>
      </c>
      <c r="N13" s="98" t="s">
        <v>1558</v>
      </c>
      <c r="O13" s="99"/>
      <c r="P13" s="99"/>
      <c r="Q13" s="99"/>
      <c r="R13" s="99">
        <v>444</v>
      </c>
      <c r="S13" s="99"/>
      <c r="T13" s="99"/>
      <c r="U13" s="99">
        <v>168</v>
      </c>
      <c r="V13" s="99">
        <v>276</v>
      </c>
      <c r="W13" s="99"/>
      <c r="X13" s="99"/>
      <c r="Y13" s="99">
        <v>7</v>
      </c>
      <c r="Z13" s="99">
        <v>98</v>
      </c>
      <c r="AA13" s="99">
        <v>95</v>
      </c>
      <c r="AB13" s="99">
        <v>86</v>
      </c>
      <c r="AC13" s="99">
        <v>101</v>
      </c>
      <c r="AD13" s="99">
        <v>47</v>
      </c>
      <c r="AE13" s="99">
        <v>9</v>
      </c>
      <c r="AF13" s="99">
        <v>1</v>
      </c>
      <c r="AG13" s="99"/>
      <c r="AH13" s="99"/>
      <c r="AI13" s="99"/>
      <c r="AJ13" s="99">
        <v>18</v>
      </c>
      <c r="AK13" s="99">
        <v>33</v>
      </c>
      <c r="AL13" s="99">
        <v>53</v>
      </c>
      <c r="AM13" s="99">
        <v>1</v>
      </c>
      <c r="AN13" s="99">
        <v>14</v>
      </c>
      <c r="AO13" s="99">
        <v>29</v>
      </c>
      <c r="AP13" s="99">
        <v>296</v>
      </c>
      <c r="AQ13" s="99">
        <v>444</v>
      </c>
      <c r="AR13" s="99"/>
      <c r="AS13" s="99"/>
      <c r="AT13" s="99">
        <v>382</v>
      </c>
      <c r="AU13" s="99">
        <v>62</v>
      </c>
      <c r="AV13" s="99"/>
      <c r="AW13" s="99"/>
      <c r="AX13" s="99">
        <v>444</v>
      </c>
      <c r="AY13" s="99"/>
      <c r="AZ13" s="99"/>
      <c r="BA13" s="99">
        <v>22</v>
      </c>
      <c r="BB13" s="99"/>
      <c r="BC13" s="99">
        <v>416</v>
      </c>
      <c r="BD13" s="99">
        <v>5</v>
      </c>
      <c r="BE13" s="99">
        <v>1</v>
      </c>
      <c r="BF13" s="99"/>
      <c r="BG13" s="99"/>
      <c r="BH13" s="99"/>
      <c r="BI13" s="99"/>
      <c r="BJ13" s="99"/>
      <c r="BK13" s="99">
        <v>14</v>
      </c>
      <c r="BL13" s="99">
        <v>34</v>
      </c>
      <c r="BM13" s="99"/>
      <c r="BN13" s="99"/>
      <c r="BO13" s="99"/>
      <c r="BP13" s="99"/>
      <c r="BQ13" s="99">
        <v>1</v>
      </c>
      <c r="BR13" s="99">
        <v>1</v>
      </c>
      <c r="BS13" s="99"/>
      <c r="BT13" s="99">
        <v>392</v>
      </c>
      <c r="BU13" s="99"/>
      <c r="BV13" s="99"/>
      <c r="BW13" s="99">
        <v>2</v>
      </c>
      <c r="BX13" s="99"/>
      <c r="BY13" s="99"/>
      <c r="BZ13" s="99"/>
      <c r="CA13" s="99"/>
      <c r="CB13" s="99">
        <v>8</v>
      </c>
      <c r="CC13" s="99">
        <v>10</v>
      </c>
      <c r="CD13" s="99">
        <v>1</v>
      </c>
      <c r="CE13" s="99">
        <v>375</v>
      </c>
      <c r="CF13" s="99">
        <v>43</v>
      </c>
      <c r="CG13" s="99">
        <v>1</v>
      </c>
      <c r="CH13" s="99">
        <v>6</v>
      </c>
      <c r="CI13" s="99"/>
      <c r="CJ13" s="99"/>
      <c r="CK13" s="99"/>
      <c r="CL13" s="99"/>
      <c r="CM13" s="99"/>
      <c r="CN13" s="99"/>
      <c r="CO13" s="99"/>
      <c r="CP13" s="99"/>
      <c r="CQ13" s="99"/>
      <c r="CR13" s="99"/>
      <c r="CS13" s="99"/>
      <c r="CT13" s="99"/>
      <c r="CU13" s="99"/>
      <c r="CV13" s="99"/>
      <c r="CW13" s="99">
        <v>443</v>
      </c>
      <c r="CX13" s="99"/>
      <c r="CY13" s="99"/>
      <c r="CZ13" s="99"/>
      <c r="DA13" s="99"/>
      <c r="DB13" s="99"/>
      <c r="DC13" s="99"/>
      <c r="DD13" s="99">
        <v>1</v>
      </c>
      <c r="DE13" s="99"/>
      <c r="DF13" s="99"/>
      <c r="DG13" s="99"/>
      <c r="DH13" s="99">
        <v>352</v>
      </c>
      <c r="DI13" s="99"/>
      <c r="DJ13" s="99"/>
      <c r="DK13" s="99"/>
      <c r="DL13" s="99"/>
      <c r="DM13" s="99"/>
      <c r="DN13" s="99"/>
      <c r="DO13" s="99"/>
      <c r="DP13" s="99">
        <v>91</v>
      </c>
      <c r="DQ13" s="99"/>
      <c r="DR13" s="99"/>
      <c r="DS13" s="99">
        <v>1</v>
      </c>
      <c r="DT13" s="99"/>
      <c r="DU13" s="99"/>
      <c r="DV13" s="99"/>
      <c r="DW13" s="99"/>
      <c r="DX13" s="99"/>
      <c r="DY13" s="99"/>
      <c r="DZ13" s="99"/>
      <c r="EA13" s="99"/>
      <c r="EB13" s="99"/>
      <c r="EC13" s="99"/>
      <c r="ED13" s="99"/>
      <c r="EE13" s="99">
        <v>6</v>
      </c>
      <c r="EF13" s="99">
        <v>1</v>
      </c>
      <c r="EG13" s="99">
        <v>1</v>
      </c>
      <c r="EH13" s="99"/>
      <c r="EI13" s="99"/>
      <c r="EJ13" s="99"/>
      <c r="EK13" s="99"/>
      <c r="EL13" s="99">
        <v>1</v>
      </c>
      <c r="EM13" s="99">
        <v>410</v>
      </c>
      <c r="EN13" s="99">
        <v>6</v>
      </c>
      <c r="EO13" s="99">
        <v>15</v>
      </c>
      <c r="EP13" s="99">
        <v>4</v>
      </c>
      <c r="EQ13" s="99"/>
      <c r="ER13" s="99"/>
      <c r="ES13" s="99">
        <v>6574</v>
      </c>
    </row>
    <row r="14" spans="1:149" ht="14.4" x14ac:dyDescent="0.3">
      <c r="A14" s="98">
        <v>106014034</v>
      </c>
      <c r="B14" s="98" t="s">
        <v>375</v>
      </c>
      <c r="C14" s="98" t="s">
        <v>352</v>
      </c>
      <c r="D14" s="98" t="s">
        <v>376</v>
      </c>
      <c r="E14" s="98" t="s">
        <v>370</v>
      </c>
      <c r="F14" s="98" t="s">
        <v>907</v>
      </c>
      <c r="G14" s="98" t="s">
        <v>2872</v>
      </c>
      <c r="H14" s="98" t="s">
        <v>2101</v>
      </c>
      <c r="I14" s="98" t="s">
        <v>2115</v>
      </c>
      <c r="J14" s="98" t="s">
        <v>2129</v>
      </c>
      <c r="K14" s="98" t="s">
        <v>2130</v>
      </c>
      <c r="L14" s="98" t="s">
        <v>2065</v>
      </c>
      <c r="M14" s="98" t="s">
        <v>2105</v>
      </c>
      <c r="N14" s="98" t="s">
        <v>1559</v>
      </c>
      <c r="O14" s="99"/>
      <c r="P14" s="99"/>
      <c r="Q14" s="99"/>
      <c r="R14" s="99"/>
      <c r="S14" s="99">
        <v>5739</v>
      </c>
      <c r="T14" s="99"/>
      <c r="U14" s="99">
        <v>3013</v>
      </c>
      <c r="V14" s="99">
        <v>2726</v>
      </c>
      <c r="W14" s="99"/>
      <c r="X14" s="99"/>
      <c r="Y14" s="99">
        <v>2239</v>
      </c>
      <c r="Z14" s="99">
        <v>1151</v>
      </c>
      <c r="AA14" s="99">
        <v>661</v>
      </c>
      <c r="AB14" s="99">
        <v>596</v>
      </c>
      <c r="AC14" s="99">
        <v>599</v>
      </c>
      <c r="AD14" s="99">
        <v>344</v>
      </c>
      <c r="AE14" s="99">
        <v>114</v>
      </c>
      <c r="AF14" s="99">
        <v>23</v>
      </c>
      <c r="AG14" s="99"/>
      <c r="AH14" s="99"/>
      <c r="AI14" s="99">
        <v>12</v>
      </c>
      <c r="AJ14" s="99">
        <v>684</v>
      </c>
      <c r="AK14" s="99">
        <v>407</v>
      </c>
      <c r="AL14" s="99">
        <v>1089</v>
      </c>
      <c r="AM14" s="99">
        <v>8</v>
      </c>
      <c r="AN14" s="99">
        <v>23</v>
      </c>
      <c r="AO14" s="99"/>
      <c r="AP14" s="99">
        <v>3528</v>
      </c>
      <c r="AQ14" s="99">
        <v>5739</v>
      </c>
      <c r="AR14" s="99"/>
      <c r="AS14" s="99"/>
      <c r="AT14" s="99"/>
      <c r="AU14" s="99">
        <v>5732</v>
      </c>
      <c r="AV14" s="99"/>
      <c r="AW14" s="99">
        <v>7</v>
      </c>
      <c r="AX14" s="99">
        <v>5739</v>
      </c>
      <c r="AY14" s="99"/>
      <c r="AZ14" s="99"/>
      <c r="BA14" s="99"/>
      <c r="BB14" s="99"/>
      <c r="BC14" s="99">
        <v>5403</v>
      </c>
      <c r="BD14" s="99"/>
      <c r="BE14" s="99">
        <v>327</v>
      </c>
      <c r="BF14" s="99">
        <v>1</v>
      </c>
      <c r="BG14" s="99"/>
      <c r="BH14" s="99">
        <v>6</v>
      </c>
      <c r="BI14" s="99">
        <v>2</v>
      </c>
      <c r="BJ14" s="99"/>
      <c r="BK14" s="99"/>
      <c r="BL14" s="99">
        <v>89</v>
      </c>
      <c r="BM14" s="99">
        <v>16</v>
      </c>
      <c r="BN14" s="99"/>
      <c r="BO14" s="99">
        <v>15</v>
      </c>
      <c r="BP14" s="99"/>
      <c r="BQ14" s="99"/>
      <c r="BR14" s="99"/>
      <c r="BS14" s="99">
        <v>17</v>
      </c>
      <c r="BT14" s="99">
        <v>4834</v>
      </c>
      <c r="BU14" s="99"/>
      <c r="BV14" s="99"/>
      <c r="BW14" s="99">
        <v>752</v>
      </c>
      <c r="BX14" s="99"/>
      <c r="BY14" s="99"/>
      <c r="BZ14" s="99">
        <v>16</v>
      </c>
      <c r="CA14" s="99"/>
      <c r="CB14" s="99">
        <v>868</v>
      </c>
      <c r="CC14" s="99">
        <v>676</v>
      </c>
      <c r="CD14" s="99"/>
      <c r="CE14" s="99">
        <v>3892</v>
      </c>
      <c r="CF14" s="99">
        <v>4</v>
      </c>
      <c r="CG14" s="99"/>
      <c r="CH14" s="99">
        <v>264</v>
      </c>
      <c r="CI14" s="99">
        <v>2</v>
      </c>
      <c r="CJ14" s="99">
        <v>12</v>
      </c>
      <c r="CK14" s="99">
        <v>21</v>
      </c>
      <c r="CL14" s="99"/>
      <c r="CM14" s="99"/>
      <c r="CN14" s="99"/>
      <c r="CO14" s="99"/>
      <c r="CP14" s="99"/>
      <c r="CQ14" s="99"/>
      <c r="CR14" s="99"/>
      <c r="CS14" s="99"/>
      <c r="CT14" s="99"/>
      <c r="CU14" s="99"/>
      <c r="CV14" s="99"/>
      <c r="CW14" s="99">
        <v>5737</v>
      </c>
      <c r="CX14" s="99"/>
      <c r="CY14" s="99">
        <v>1</v>
      </c>
      <c r="CZ14" s="99"/>
      <c r="DA14" s="99"/>
      <c r="DB14" s="99"/>
      <c r="DC14" s="99">
        <v>1</v>
      </c>
      <c r="DD14" s="99"/>
      <c r="DE14" s="99"/>
      <c r="DF14" s="99"/>
      <c r="DG14" s="99"/>
      <c r="DH14" s="99">
        <v>9</v>
      </c>
      <c r="DI14" s="99"/>
      <c r="DJ14" s="99"/>
      <c r="DK14" s="99"/>
      <c r="DL14" s="99"/>
      <c r="DM14" s="99"/>
      <c r="DN14" s="99"/>
      <c r="DO14" s="99"/>
      <c r="DP14" s="99">
        <v>5730</v>
      </c>
      <c r="DQ14" s="99"/>
      <c r="DR14" s="99"/>
      <c r="DS14" s="99"/>
      <c r="DT14" s="99"/>
      <c r="DU14" s="99"/>
      <c r="DV14" s="99"/>
      <c r="DW14" s="99"/>
      <c r="DX14" s="99"/>
      <c r="DY14" s="99"/>
      <c r="DZ14" s="99"/>
      <c r="EA14" s="99"/>
      <c r="EB14" s="99"/>
      <c r="EC14" s="99"/>
      <c r="ED14" s="99"/>
      <c r="EE14" s="99">
        <v>3</v>
      </c>
      <c r="EF14" s="99">
        <v>1</v>
      </c>
      <c r="EG14" s="99">
        <v>1</v>
      </c>
      <c r="EH14" s="99">
        <v>51</v>
      </c>
      <c r="EI14" s="99">
        <v>1</v>
      </c>
      <c r="EJ14" s="99"/>
      <c r="EK14" s="99"/>
      <c r="EL14" s="99"/>
      <c r="EM14" s="99">
        <v>5657</v>
      </c>
      <c r="EN14" s="99">
        <v>2</v>
      </c>
      <c r="EO14" s="99">
        <v>22</v>
      </c>
      <c r="EP14" s="99">
        <v>1</v>
      </c>
      <c r="EQ14" s="99"/>
      <c r="ER14" s="99"/>
      <c r="ES14" s="99">
        <v>41183</v>
      </c>
    </row>
    <row r="15" spans="1:149" ht="14.4" x14ac:dyDescent="0.3">
      <c r="A15" s="98">
        <v>106014050</v>
      </c>
      <c r="B15" s="98" t="s">
        <v>1301</v>
      </c>
      <c r="C15" s="98" t="s">
        <v>352</v>
      </c>
      <c r="D15" s="98" t="s">
        <v>1302</v>
      </c>
      <c r="E15" s="98" t="s">
        <v>1303</v>
      </c>
      <c r="F15" s="98" t="s">
        <v>909</v>
      </c>
      <c r="G15" s="98" t="s">
        <v>2871</v>
      </c>
      <c r="H15" s="98" t="s">
        <v>2112</v>
      </c>
      <c r="I15" s="98" t="s">
        <v>2125</v>
      </c>
      <c r="J15" s="98" t="s">
        <v>2126</v>
      </c>
      <c r="K15" s="98" t="s">
        <v>2131</v>
      </c>
      <c r="L15" s="98" t="s">
        <v>2065</v>
      </c>
      <c r="M15" s="98" t="s">
        <v>2105</v>
      </c>
      <c r="N15" s="98" t="s">
        <v>1560</v>
      </c>
      <c r="O15" s="99">
        <v>8695</v>
      </c>
      <c r="P15" s="99">
        <v>479</v>
      </c>
      <c r="Q15" s="99"/>
      <c r="R15" s="99"/>
      <c r="S15" s="99">
        <v>156</v>
      </c>
      <c r="T15" s="99"/>
      <c r="U15" s="99">
        <v>5566</v>
      </c>
      <c r="V15" s="99">
        <v>3764</v>
      </c>
      <c r="W15" s="99"/>
      <c r="X15" s="99"/>
      <c r="Y15" s="99">
        <v>82</v>
      </c>
      <c r="Z15" s="99">
        <v>631</v>
      </c>
      <c r="AA15" s="99">
        <v>1318</v>
      </c>
      <c r="AB15" s="99">
        <v>587</v>
      </c>
      <c r="AC15" s="99">
        <v>944</v>
      </c>
      <c r="AD15" s="99">
        <v>1258</v>
      </c>
      <c r="AE15" s="99">
        <v>1419</v>
      </c>
      <c r="AF15" s="99">
        <v>1584</v>
      </c>
      <c r="AG15" s="99"/>
      <c r="AH15" s="99">
        <v>1463</v>
      </c>
      <c r="AI15" s="99">
        <v>44</v>
      </c>
      <c r="AJ15" s="99">
        <v>1641</v>
      </c>
      <c r="AK15" s="99">
        <v>437</v>
      </c>
      <c r="AL15" s="99">
        <v>824</v>
      </c>
      <c r="AM15" s="99">
        <v>10</v>
      </c>
      <c r="AN15" s="99">
        <v>733</v>
      </c>
      <c r="AO15" s="99">
        <v>241</v>
      </c>
      <c r="AP15" s="99">
        <v>5444</v>
      </c>
      <c r="AQ15" s="99">
        <v>5278</v>
      </c>
      <c r="AR15" s="99">
        <v>4051</v>
      </c>
      <c r="AS15" s="99">
        <v>1</v>
      </c>
      <c r="AT15" s="99">
        <v>3347</v>
      </c>
      <c r="AU15" s="99">
        <v>4591</v>
      </c>
      <c r="AV15" s="99">
        <v>1392</v>
      </c>
      <c r="AW15" s="99"/>
      <c r="AX15" s="99">
        <v>8968</v>
      </c>
      <c r="AY15" s="99">
        <v>362</v>
      </c>
      <c r="AZ15" s="99"/>
      <c r="BA15" s="99">
        <v>489</v>
      </c>
      <c r="BB15" s="99">
        <v>18</v>
      </c>
      <c r="BC15" s="99">
        <v>7022</v>
      </c>
      <c r="BD15" s="99">
        <v>7</v>
      </c>
      <c r="BE15" s="99">
        <v>69</v>
      </c>
      <c r="BF15" s="99">
        <v>294</v>
      </c>
      <c r="BG15" s="99">
        <v>1392</v>
      </c>
      <c r="BH15" s="99">
        <v>3</v>
      </c>
      <c r="BI15" s="99">
        <v>36</v>
      </c>
      <c r="BJ15" s="99"/>
      <c r="BK15" s="99">
        <v>293</v>
      </c>
      <c r="BL15" s="99">
        <v>57</v>
      </c>
      <c r="BM15" s="99">
        <v>1</v>
      </c>
      <c r="BN15" s="99">
        <v>183</v>
      </c>
      <c r="BO15" s="99">
        <v>1101</v>
      </c>
      <c r="BP15" s="99">
        <v>114</v>
      </c>
      <c r="BQ15" s="99">
        <v>36</v>
      </c>
      <c r="BR15" s="99">
        <v>13</v>
      </c>
      <c r="BS15" s="99">
        <v>4</v>
      </c>
      <c r="BT15" s="99">
        <v>6253</v>
      </c>
      <c r="BU15" s="99">
        <v>1239</v>
      </c>
      <c r="BV15" s="99"/>
      <c r="BW15" s="99"/>
      <c r="BX15" s="99"/>
      <c r="BY15" s="99">
        <v>34</v>
      </c>
      <c r="BZ15" s="99">
        <v>2</v>
      </c>
      <c r="CA15" s="99"/>
      <c r="CB15" s="99">
        <v>1596</v>
      </c>
      <c r="CC15" s="99">
        <v>3486</v>
      </c>
      <c r="CD15" s="99">
        <v>90</v>
      </c>
      <c r="CE15" s="99">
        <v>3498</v>
      </c>
      <c r="CF15" s="99">
        <v>48</v>
      </c>
      <c r="CG15" s="99">
        <v>186</v>
      </c>
      <c r="CH15" s="99">
        <v>385</v>
      </c>
      <c r="CI15" s="99"/>
      <c r="CJ15" s="99"/>
      <c r="CK15" s="99">
        <v>41</v>
      </c>
      <c r="CL15" s="99">
        <v>3</v>
      </c>
      <c r="CM15" s="99">
        <v>34</v>
      </c>
      <c r="CN15" s="99">
        <v>323</v>
      </c>
      <c r="CO15" s="99">
        <v>964</v>
      </c>
      <c r="CP15" s="99">
        <v>797</v>
      </c>
      <c r="CQ15" s="99">
        <v>5</v>
      </c>
      <c r="CR15" s="99">
        <v>320</v>
      </c>
      <c r="CS15" s="99">
        <v>4</v>
      </c>
      <c r="CT15" s="99">
        <v>448</v>
      </c>
      <c r="CU15" s="99">
        <v>630</v>
      </c>
      <c r="CV15" s="99">
        <v>521</v>
      </c>
      <c r="CW15" s="99">
        <v>209</v>
      </c>
      <c r="CX15" s="99">
        <v>877</v>
      </c>
      <c r="CY15" s="99">
        <v>131</v>
      </c>
      <c r="CZ15" s="99">
        <v>156</v>
      </c>
      <c r="DA15" s="99">
        <v>681</v>
      </c>
      <c r="DB15" s="99">
        <v>134</v>
      </c>
      <c r="DC15" s="99">
        <v>242</v>
      </c>
      <c r="DD15" s="99">
        <v>1414</v>
      </c>
      <c r="DE15" s="99">
        <v>1391</v>
      </c>
      <c r="DF15" s="99">
        <v>46</v>
      </c>
      <c r="DG15" s="99">
        <v>234</v>
      </c>
      <c r="DH15" s="99">
        <v>2485</v>
      </c>
      <c r="DI15" s="99">
        <v>690</v>
      </c>
      <c r="DJ15" s="99">
        <v>1</v>
      </c>
      <c r="DK15" s="99">
        <v>166</v>
      </c>
      <c r="DL15" s="99">
        <v>198</v>
      </c>
      <c r="DM15" s="99">
        <v>22</v>
      </c>
      <c r="DN15" s="99">
        <v>991</v>
      </c>
      <c r="DO15" s="99">
        <v>76</v>
      </c>
      <c r="DP15" s="99">
        <v>2562</v>
      </c>
      <c r="DQ15" s="99">
        <v>165</v>
      </c>
      <c r="DR15" s="99">
        <v>153</v>
      </c>
      <c r="DS15" s="99">
        <v>79</v>
      </c>
      <c r="DT15" s="99">
        <v>122</v>
      </c>
      <c r="DU15" s="99">
        <v>4</v>
      </c>
      <c r="DV15" s="99"/>
      <c r="DW15" s="99">
        <v>28</v>
      </c>
      <c r="DX15" s="99">
        <v>10</v>
      </c>
      <c r="DY15" s="99">
        <v>7</v>
      </c>
      <c r="DZ15" s="99">
        <v>1337</v>
      </c>
      <c r="EA15" s="99"/>
      <c r="EB15" s="99"/>
      <c r="EC15" s="99"/>
      <c r="ED15" s="99">
        <v>77</v>
      </c>
      <c r="EE15" s="99">
        <v>258</v>
      </c>
      <c r="EF15" s="99">
        <v>29</v>
      </c>
      <c r="EG15" s="99">
        <v>2</v>
      </c>
      <c r="EH15" s="99">
        <v>3</v>
      </c>
      <c r="EI15" s="99">
        <v>1</v>
      </c>
      <c r="EJ15" s="99">
        <v>16</v>
      </c>
      <c r="EK15" s="99">
        <v>1</v>
      </c>
      <c r="EL15" s="99">
        <v>8</v>
      </c>
      <c r="EM15" s="99">
        <v>8498</v>
      </c>
      <c r="EN15" s="99">
        <v>26</v>
      </c>
      <c r="EO15" s="99">
        <v>383</v>
      </c>
      <c r="EP15" s="99">
        <v>27</v>
      </c>
      <c r="EQ15" s="99">
        <v>1</v>
      </c>
      <c r="ER15" s="99"/>
      <c r="ES15" s="99">
        <v>42063</v>
      </c>
    </row>
    <row r="16" spans="1:149" ht="14.4" x14ac:dyDescent="0.3">
      <c r="A16" s="98">
        <v>106014132</v>
      </c>
      <c r="B16" s="98" t="s">
        <v>2133</v>
      </c>
      <c r="C16" s="98" t="s">
        <v>352</v>
      </c>
      <c r="D16" s="98" t="s">
        <v>1511</v>
      </c>
      <c r="E16" s="98" t="s">
        <v>370</v>
      </c>
      <c r="F16" s="98" t="s">
        <v>907</v>
      </c>
      <c r="G16" s="98" t="s">
        <v>2871</v>
      </c>
      <c r="H16" s="98" t="s">
        <v>2101</v>
      </c>
      <c r="I16" s="98" t="s">
        <v>2115</v>
      </c>
      <c r="J16" s="98" t="s">
        <v>2129</v>
      </c>
      <c r="K16" s="98" t="s">
        <v>2127</v>
      </c>
      <c r="L16" s="98" t="s">
        <v>2065</v>
      </c>
      <c r="M16" s="98" t="s">
        <v>2105</v>
      </c>
      <c r="N16" s="98" t="s">
        <v>1561</v>
      </c>
      <c r="O16" s="99">
        <v>3531</v>
      </c>
      <c r="P16" s="99"/>
      <c r="Q16" s="99"/>
      <c r="R16" s="99"/>
      <c r="S16" s="99"/>
      <c r="T16" s="99"/>
      <c r="U16" s="99">
        <v>1907</v>
      </c>
      <c r="V16" s="99">
        <v>1624</v>
      </c>
      <c r="W16" s="99"/>
      <c r="X16" s="99"/>
      <c r="Y16" s="99">
        <v>25</v>
      </c>
      <c r="Z16" s="99">
        <v>109</v>
      </c>
      <c r="AA16" s="99">
        <v>222</v>
      </c>
      <c r="AB16" s="99">
        <v>376</v>
      </c>
      <c r="AC16" s="99">
        <v>489</v>
      </c>
      <c r="AD16" s="99">
        <v>646</v>
      </c>
      <c r="AE16" s="99">
        <v>727</v>
      </c>
      <c r="AF16" s="99">
        <v>937</v>
      </c>
      <c r="AG16" s="99"/>
      <c r="AH16" s="99"/>
      <c r="AI16" s="99"/>
      <c r="AJ16" s="99">
        <v>758</v>
      </c>
      <c r="AK16" s="99">
        <v>238</v>
      </c>
      <c r="AL16" s="99">
        <v>568</v>
      </c>
      <c r="AM16" s="99">
        <v>18</v>
      </c>
      <c r="AN16" s="99">
        <v>33</v>
      </c>
      <c r="AO16" s="99">
        <v>4</v>
      </c>
      <c r="AP16" s="99">
        <v>1912</v>
      </c>
      <c r="AQ16" s="99">
        <v>744</v>
      </c>
      <c r="AR16" s="99">
        <v>2787</v>
      </c>
      <c r="AS16" s="99"/>
      <c r="AT16" s="99">
        <v>612</v>
      </c>
      <c r="AU16" s="99">
        <v>2919</v>
      </c>
      <c r="AV16" s="99"/>
      <c r="AW16" s="99"/>
      <c r="AX16" s="99">
        <v>2965</v>
      </c>
      <c r="AY16" s="99">
        <v>566</v>
      </c>
      <c r="AZ16" s="99"/>
      <c r="BA16" s="99">
        <v>73</v>
      </c>
      <c r="BB16" s="99"/>
      <c r="BC16" s="99">
        <v>3142</v>
      </c>
      <c r="BD16" s="99"/>
      <c r="BE16" s="99">
        <v>150</v>
      </c>
      <c r="BF16" s="99">
        <v>116</v>
      </c>
      <c r="BG16" s="99"/>
      <c r="BH16" s="99">
        <v>50</v>
      </c>
      <c r="BI16" s="99"/>
      <c r="BJ16" s="99"/>
      <c r="BK16" s="99">
        <v>148</v>
      </c>
      <c r="BL16" s="99">
        <v>24</v>
      </c>
      <c r="BM16" s="99"/>
      <c r="BN16" s="99">
        <v>145</v>
      </c>
      <c r="BO16" s="99">
        <v>935</v>
      </c>
      <c r="BP16" s="99">
        <v>98</v>
      </c>
      <c r="BQ16" s="99">
        <v>9</v>
      </c>
      <c r="BR16" s="99">
        <v>20</v>
      </c>
      <c r="BS16" s="99"/>
      <c r="BT16" s="99">
        <v>1682</v>
      </c>
      <c r="BU16" s="99">
        <v>451</v>
      </c>
      <c r="BV16" s="99">
        <v>2</v>
      </c>
      <c r="BW16" s="99">
        <v>16</v>
      </c>
      <c r="BX16" s="99"/>
      <c r="BY16" s="99">
        <v>1</v>
      </c>
      <c r="BZ16" s="99"/>
      <c r="CA16" s="99"/>
      <c r="CB16" s="99">
        <v>156</v>
      </c>
      <c r="CC16" s="99">
        <v>2062</v>
      </c>
      <c r="CD16" s="99"/>
      <c r="CE16" s="99">
        <v>1264</v>
      </c>
      <c r="CF16" s="99">
        <v>35</v>
      </c>
      <c r="CG16" s="99">
        <v>9</v>
      </c>
      <c r="CH16" s="99">
        <v>5</v>
      </c>
      <c r="CI16" s="99"/>
      <c r="CJ16" s="99"/>
      <c r="CK16" s="99"/>
      <c r="CL16" s="99">
        <v>3</v>
      </c>
      <c r="CM16" s="99">
        <v>44</v>
      </c>
      <c r="CN16" s="99">
        <v>130</v>
      </c>
      <c r="CO16" s="99">
        <v>573</v>
      </c>
      <c r="CP16" s="99">
        <v>497</v>
      </c>
      <c r="CQ16" s="99">
        <v>1</v>
      </c>
      <c r="CR16" s="99">
        <v>434</v>
      </c>
      <c r="CS16" s="99">
        <v>2</v>
      </c>
      <c r="CT16" s="99">
        <v>207</v>
      </c>
      <c r="CU16" s="99">
        <v>619</v>
      </c>
      <c r="CV16" s="99">
        <v>317</v>
      </c>
      <c r="CW16" s="99">
        <v>25</v>
      </c>
      <c r="CX16" s="99">
        <v>108</v>
      </c>
      <c r="CY16" s="99">
        <v>38</v>
      </c>
      <c r="CZ16" s="99">
        <v>18</v>
      </c>
      <c r="DA16" s="99">
        <v>334</v>
      </c>
      <c r="DB16" s="99">
        <v>94</v>
      </c>
      <c r="DC16" s="99">
        <v>68</v>
      </c>
      <c r="DD16" s="99">
        <v>19</v>
      </c>
      <c r="DE16" s="99"/>
      <c r="DF16" s="99"/>
      <c r="DG16" s="99">
        <v>92</v>
      </c>
      <c r="DH16" s="99">
        <v>502</v>
      </c>
      <c r="DI16" s="99">
        <v>653</v>
      </c>
      <c r="DJ16" s="99">
        <v>2</v>
      </c>
      <c r="DK16" s="99">
        <v>25</v>
      </c>
      <c r="DL16" s="99">
        <v>139</v>
      </c>
      <c r="DM16" s="99">
        <v>10</v>
      </c>
      <c r="DN16" s="99">
        <v>256</v>
      </c>
      <c r="DO16" s="99">
        <v>22</v>
      </c>
      <c r="DP16" s="99">
        <v>1412</v>
      </c>
      <c r="DQ16" s="99">
        <v>39</v>
      </c>
      <c r="DR16" s="99">
        <v>89</v>
      </c>
      <c r="DS16" s="99">
        <v>125</v>
      </c>
      <c r="DT16" s="99">
        <v>59</v>
      </c>
      <c r="DU16" s="99">
        <v>16</v>
      </c>
      <c r="DV16" s="99"/>
      <c r="DW16" s="99">
        <v>66</v>
      </c>
      <c r="DX16" s="99">
        <v>12</v>
      </c>
      <c r="DY16" s="99">
        <v>6</v>
      </c>
      <c r="DZ16" s="99">
        <v>3</v>
      </c>
      <c r="EA16" s="99">
        <v>2</v>
      </c>
      <c r="EB16" s="99">
        <v>1</v>
      </c>
      <c r="EC16" s="99"/>
      <c r="ED16" s="99">
        <v>182</v>
      </c>
      <c r="EE16" s="99">
        <v>179</v>
      </c>
      <c r="EF16" s="99">
        <v>19</v>
      </c>
      <c r="EG16" s="99">
        <v>2</v>
      </c>
      <c r="EH16" s="99">
        <v>3</v>
      </c>
      <c r="EI16" s="99"/>
      <c r="EJ16" s="99">
        <v>10</v>
      </c>
      <c r="EK16" s="99"/>
      <c r="EL16" s="99">
        <v>20</v>
      </c>
      <c r="EM16" s="99">
        <v>2697</v>
      </c>
      <c r="EN16" s="99">
        <v>187</v>
      </c>
      <c r="EO16" s="99">
        <v>219</v>
      </c>
      <c r="EP16" s="99">
        <v>13</v>
      </c>
      <c r="EQ16" s="99"/>
      <c r="ER16" s="99"/>
      <c r="ES16" s="99">
        <v>13347</v>
      </c>
    </row>
    <row r="17" spans="1:149" ht="14.4" x14ac:dyDescent="0.3">
      <c r="A17" s="98">
        <v>106014207</v>
      </c>
      <c r="B17" s="98" t="s">
        <v>377</v>
      </c>
      <c r="C17" s="98" t="s">
        <v>352</v>
      </c>
      <c r="D17" s="98" t="s">
        <v>2132</v>
      </c>
      <c r="E17" s="98" t="s">
        <v>355</v>
      </c>
      <c r="F17" s="98" t="s">
        <v>910</v>
      </c>
      <c r="G17" s="98" t="s">
        <v>2872</v>
      </c>
      <c r="H17" s="98" t="s">
        <v>2122</v>
      </c>
      <c r="I17" s="98" t="s">
        <v>2102</v>
      </c>
      <c r="J17" s="98" t="s">
        <v>2103</v>
      </c>
      <c r="K17" s="98" t="s">
        <v>2113</v>
      </c>
      <c r="L17" s="98" t="s">
        <v>2065</v>
      </c>
      <c r="M17" s="98" t="s">
        <v>2105</v>
      </c>
      <c r="N17" s="98" t="s">
        <v>1562</v>
      </c>
      <c r="O17" s="99"/>
      <c r="P17" s="99"/>
      <c r="Q17" s="99"/>
      <c r="R17" s="99"/>
      <c r="S17" s="99">
        <v>1407</v>
      </c>
      <c r="T17" s="99"/>
      <c r="U17" s="99">
        <v>804</v>
      </c>
      <c r="V17" s="99">
        <v>603</v>
      </c>
      <c r="W17" s="99"/>
      <c r="X17" s="99"/>
      <c r="Y17" s="99">
        <v>108</v>
      </c>
      <c r="Z17" s="99">
        <v>438</v>
      </c>
      <c r="AA17" s="99">
        <v>259</v>
      </c>
      <c r="AB17" s="99">
        <v>206</v>
      </c>
      <c r="AC17" s="99">
        <v>208</v>
      </c>
      <c r="AD17" s="99">
        <v>131</v>
      </c>
      <c r="AE17" s="99">
        <v>45</v>
      </c>
      <c r="AF17" s="99">
        <v>12</v>
      </c>
      <c r="AG17" s="99"/>
      <c r="AH17" s="99"/>
      <c r="AI17" s="99"/>
      <c r="AJ17" s="99">
        <v>84</v>
      </c>
      <c r="AK17" s="99">
        <v>171</v>
      </c>
      <c r="AL17" s="99">
        <v>216</v>
      </c>
      <c r="AM17" s="99">
        <v>7</v>
      </c>
      <c r="AN17" s="99">
        <v>142</v>
      </c>
      <c r="AO17" s="99">
        <v>18</v>
      </c>
      <c r="AP17" s="99">
        <v>769</v>
      </c>
      <c r="AQ17" s="99">
        <v>1407</v>
      </c>
      <c r="AR17" s="99"/>
      <c r="AS17" s="99"/>
      <c r="AT17" s="99"/>
      <c r="AU17" s="99">
        <v>1407</v>
      </c>
      <c r="AV17" s="99"/>
      <c r="AW17" s="99"/>
      <c r="AX17" s="99">
        <v>1407</v>
      </c>
      <c r="AY17" s="99"/>
      <c r="AZ17" s="99"/>
      <c r="BA17" s="99"/>
      <c r="BB17" s="99"/>
      <c r="BC17" s="99">
        <v>38</v>
      </c>
      <c r="BD17" s="99">
        <v>1</v>
      </c>
      <c r="BE17" s="99"/>
      <c r="BF17" s="99"/>
      <c r="BG17" s="99"/>
      <c r="BH17" s="99">
        <v>1368</v>
      </c>
      <c r="BI17" s="99"/>
      <c r="BJ17" s="99"/>
      <c r="BK17" s="99">
        <v>11</v>
      </c>
      <c r="BL17" s="99">
        <v>68</v>
      </c>
      <c r="BM17" s="99"/>
      <c r="BN17" s="99"/>
      <c r="BO17" s="99"/>
      <c r="BP17" s="99"/>
      <c r="BQ17" s="99">
        <v>1</v>
      </c>
      <c r="BR17" s="99"/>
      <c r="BS17" s="99">
        <v>1</v>
      </c>
      <c r="BT17" s="99">
        <v>1257</v>
      </c>
      <c r="BU17" s="99"/>
      <c r="BV17" s="99"/>
      <c r="BW17" s="99">
        <v>62</v>
      </c>
      <c r="BX17" s="99"/>
      <c r="BY17" s="99">
        <v>3</v>
      </c>
      <c r="BZ17" s="99">
        <v>4</v>
      </c>
      <c r="CA17" s="99"/>
      <c r="CB17" s="99">
        <v>52</v>
      </c>
      <c r="CC17" s="99">
        <v>306</v>
      </c>
      <c r="CD17" s="99">
        <v>15</v>
      </c>
      <c r="CE17" s="99">
        <v>1033</v>
      </c>
      <c r="CF17" s="99">
        <v>1</v>
      </c>
      <c r="CG17" s="99"/>
      <c r="CH17" s="99"/>
      <c r="CI17" s="99"/>
      <c r="CJ17" s="99"/>
      <c r="CK17" s="99"/>
      <c r="CL17" s="99"/>
      <c r="CM17" s="99"/>
      <c r="CN17" s="99"/>
      <c r="CO17" s="99"/>
      <c r="CP17" s="99"/>
      <c r="CQ17" s="99"/>
      <c r="CR17" s="99"/>
      <c r="CS17" s="99"/>
      <c r="CT17" s="99"/>
      <c r="CU17" s="99"/>
      <c r="CV17" s="99"/>
      <c r="CW17" s="99">
        <v>1404</v>
      </c>
      <c r="CX17" s="99"/>
      <c r="CY17" s="99"/>
      <c r="CZ17" s="99"/>
      <c r="DA17" s="99"/>
      <c r="DB17" s="99"/>
      <c r="DC17" s="99">
        <v>2</v>
      </c>
      <c r="DD17" s="99">
        <v>1</v>
      </c>
      <c r="DE17" s="99"/>
      <c r="DF17" s="99"/>
      <c r="DG17" s="99"/>
      <c r="DH17" s="99"/>
      <c r="DI17" s="99"/>
      <c r="DJ17" s="99"/>
      <c r="DK17" s="99"/>
      <c r="DL17" s="99"/>
      <c r="DM17" s="99"/>
      <c r="DN17" s="99"/>
      <c r="DO17" s="99"/>
      <c r="DP17" s="99">
        <v>1407</v>
      </c>
      <c r="DQ17" s="99"/>
      <c r="DR17" s="99"/>
      <c r="DS17" s="99"/>
      <c r="DT17" s="99"/>
      <c r="DU17" s="99"/>
      <c r="DV17" s="99"/>
      <c r="DW17" s="99"/>
      <c r="DX17" s="99"/>
      <c r="DY17" s="99"/>
      <c r="DZ17" s="99"/>
      <c r="EA17" s="99"/>
      <c r="EB17" s="99"/>
      <c r="EC17" s="99"/>
      <c r="ED17" s="99"/>
      <c r="EE17" s="99"/>
      <c r="EF17" s="99"/>
      <c r="EG17" s="99"/>
      <c r="EH17" s="99"/>
      <c r="EI17" s="99"/>
      <c r="EJ17" s="99"/>
      <c r="EK17" s="99"/>
      <c r="EL17" s="99"/>
      <c r="EM17" s="99">
        <v>1407</v>
      </c>
      <c r="EN17" s="99"/>
      <c r="EO17" s="99"/>
      <c r="EP17" s="99"/>
      <c r="EQ17" s="99"/>
      <c r="ER17" s="99"/>
      <c r="ES17" s="99">
        <v>8260</v>
      </c>
    </row>
    <row r="18" spans="1:149" ht="14.4" x14ac:dyDescent="0.3">
      <c r="A18" s="98">
        <v>106014226</v>
      </c>
      <c r="B18" s="98" t="s">
        <v>911</v>
      </c>
      <c r="C18" s="98" t="s">
        <v>352</v>
      </c>
      <c r="D18" s="98" t="s">
        <v>1431</v>
      </c>
      <c r="E18" s="98" t="s">
        <v>364</v>
      </c>
      <c r="F18" s="98" t="s">
        <v>908</v>
      </c>
      <c r="G18" s="98" t="s">
        <v>2872</v>
      </c>
      <c r="H18" s="98" t="s">
        <v>2122</v>
      </c>
      <c r="I18" s="98" t="s">
        <v>2115</v>
      </c>
      <c r="J18" s="98" t="s">
        <v>2116</v>
      </c>
      <c r="K18" s="98" t="s">
        <v>2117</v>
      </c>
      <c r="L18" s="98" t="s">
        <v>2065</v>
      </c>
      <c r="M18" s="98" t="s">
        <v>2105</v>
      </c>
      <c r="N18" s="98" t="s">
        <v>1563</v>
      </c>
      <c r="O18" s="99"/>
      <c r="P18" s="99"/>
      <c r="Q18" s="99"/>
      <c r="R18" s="99"/>
      <c r="S18" s="99">
        <v>523</v>
      </c>
      <c r="T18" s="99"/>
      <c r="U18" s="99">
        <v>330</v>
      </c>
      <c r="V18" s="99">
        <v>193</v>
      </c>
      <c r="W18" s="99"/>
      <c r="X18" s="99"/>
      <c r="Y18" s="99">
        <v>523</v>
      </c>
      <c r="Z18" s="99"/>
      <c r="AA18" s="99"/>
      <c r="AB18" s="99"/>
      <c r="AC18" s="99"/>
      <c r="AD18" s="99"/>
      <c r="AE18" s="99"/>
      <c r="AF18" s="99"/>
      <c r="AG18" s="99"/>
      <c r="AH18" s="99"/>
      <c r="AI18" s="99"/>
      <c r="AJ18" s="99">
        <v>10</v>
      </c>
      <c r="AK18" s="99">
        <v>142</v>
      </c>
      <c r="AL18" s="99">
        <v>170</v>
      </c>
      <c r="AM18" s="99">
        <v>1</v>
      </c>
      <c r="AN18" s="99">
        <v>62</v>
      </c>
      <c r="AO18" s="99">
        <v>9</v>
      </c>
      <c r="AP18" s="99">
        <v>129</v>
      </c>
      <c r="AQ18" s="99">
        <v>523</v>
      </c>
      <c r="AR18" s="99"/>
      <c r="AS18" s="99"/>
      <c r="AT18" s="99"/>
      <c r="AU18" s="99">
        <v>523</v>
      </c>
      <c r="AV18" s="99"/>
      <c r="AW18" s="99"/>
      <c r="AX18" s="99">
        <v>523</v>
      </c>
      <c r="AY18" s="99"/>
      <c r="AZ18" s="99"/>
      <c r="BA18" s="99">
        <v>1</v>
      </c>
      <c r="BB18" s="99"/>
      <c r="BC18" s="99">
        <v>509</v>
      </c>
      <c r="BD18" s="99"/>
      <c r="BE18" s="99"/>
      <c r="BF18" s="99"/>
      <c r="BG18" s="99"/>
      <c r="BH18" s="99">
        <v>2</v>
      </c>
      <c r="BI18" s="99">
        <v>11</v>
      </c>
      <c r="BJ18" s="99"/>
      <c r="BK18" s="99"/>
      <c r="BL18" s="99">
        <v>6</v>
      </c>
      <c r="BM18" s="99"/>
      <c r="BN18" s="99"/>
      <c r="BO18" s="99"/>
      <c r="BP18" s="99"/>
      <c r="BQ18" s="99">
        <v>1</v>
      </c>
      <c r="BR18" s="99"/>
      <c r="BS18" s="99">
        <v>24</v>
      </c>
      <c r="BT18" s="99">
        <v>474</v>
      </c>
      <c r="BU18" s="99"/>
      <c r="BV18" s="99"/>
      <c r="BW18" s="99">
        <v>11</v>
      </c>
      <c r="BX18" s="99"/>
      <c r="BY18" s="99">
        <v>7</v>
      </c>
      <c r="BZ18" s="99"/>
      <c r="CA18" s="99"/>
      <c r="CB18" s="99">
        <v>9</v>
      </c>
      <c r="CC18" s="99"/>
      <c r="CD18" s="99">
        <v>9</v>
      </c>
      <c r="CE18" s="99">
        <v>120</v>
      </c>
      <c r="CF18" s="99"/>
      <c r="CG18" s="99"/>
      <c r="CH18" s="99"/>
      <c r="CI18" s="99"/>
      <c r="CJ18" s="99">
        <v>384</v>
      </c>
      <c r="CK18" s="99">
        <v>1</v>
      </c>
      <c r="CL18" s="99"/>
      <c r="CM18" s="99"/>
      <c r="CN18" s="99"/>
      <c r="CO18" s="99"/>
      <c r="CP18" s="99"/>
      <c r="CQ18" s="99"/>
      <c r="CR18" s="99"/>
      <c r="CS18" s="99"/>
      <c r="CT18" s="99"/>
      <c r="CU18" s="99"/>
      <c r="CV18" s="99"/>
      <c r="CW18" s="99">
        <v>523</v>
      </c>
      <c r="CX18" s="99"/>
      <c r="CY18" s="99"/>
      <c r="CZ18" s="99"/>
      <c r="DA18" s="99"/>
      <c r="DB18" s="99"/>
      <c r="DC18" s="99"/>
      <c r="DD18" s="99"/>
      <c r="DE18" s="99"/>
      <c r="DF18" s="99"/>
      <c r="DG18" s="99"/>
      <c r="DH18" s="99"/>
      <c r="DI18" s="99"/>
      <c r="DJ18" s="99"/>
      <c r="DK18" s="99"/>
      <c r="DL18" s="99"/>
      <c r="DM18" s="99"/>
      <c r="DN18" s="99"/>
      <c r="DO18" s="99"/>
      <c r="DP18" s="99">
        <v>523</v>
      </c>
      <c r="DQ18" s="99"/>
      <c r="DR18" s="99"/>
      <c r="DS18" s="99"/>
      <c r="DT18" s="99"/>
      <c r="DU18" s="99"/>
      <c r="DV18" s="99"/>
      <c r="DW18" s="99"/>
      <c r="DX18" s="99"/>
      <c r="DY18" s="99"/>
      <c r="DZ18" s="99"/>
      <c r="EA18" s="99"/>
      <c r="EB18" s="99"/>
      <c r="EC18" s="99"/>
      <c r="ED18" s="99"/>
      <c r="EE18" s="99"/>
      <c r="EF18" s="99"/>
      <c r="EG18" s="99"/>
      <c r="EH18" s="99"/>
      <c r="EI18" s="99"/>
      <c r="EJ18" s="99"/>
      <c r="EK18" s="99"/>
      <c r="EL18" s="99"/>
      <c r="EM18" s="99">
        <v>523</v>
      </c>
      <c r="EN18" s="99"/>
      <c r="EO18" s="99"/>
      <c r="EP18" s="99"/>
      <c r="EQ18" s="99"/>
      <c r="ER18" s="99"/>
      <c r="ES18" s="99">
        <v>3723</v>
      </c>
    </row>
    <row r="19" spans="1:149" ht="14.4" x14ac:dyDescent="0.3">
      <c r="A19" s="98">
        <v>106014233</v>
      </c>
      <c r="B19" s="98" t="s">
        <v>357</v>
      </c>
      <c r="C19" s="98" t="s">
        <v>352</v>
      </c>
      <c r="D19" s="98" t="s">
        <v>1460</v>
      </c>
      <c r="E19" s="98" t="s">
        <v>358</v>
      </c>
      <c r="F19" s="98" t="s">
        <v>901</v>
      </c>
      <c r="G19" s="98" t="s">
        <v>2871</v>
      </c>
      <c r="H19" s="98" t="s">
        <v>2101</v>
      </c>
      <c r="I19" s="98" t="s">
        <v>2115</v>
      </c>
      <c r="J19" s="98" t="s">
        <v>2116</v>
      </c>
      <c r="K19" s="98" t="s">
        <v>2117</v>
      </c>
      <c r="L19" s="98" t="s">
        <v>2065</v>
      </c>
      <c r="M19" s="98" t="s">
        <v>2105</v>
      </c>
      <c r="N19" s="98" t="s">
        <v>1564</v>
      </c>
      <c r="O19" s="99">
        <v>9262</v>
      </c>
      <c r="P19" s="99"/>
      <c r="Q19" s="99"/>
      <c r="R19" s="99"/>
      <c r="S19" s="99"/>
      <c r="T19" s="99"/>
      <c r="U19" s="99">
        <v>5116</v>
      </c>
      <c r="V19" s="99">
        <v>4146</v>
      </c>
      <c r="W19" s="99"/>
      <c r="X19" s="99"/>
      <c r="Y19" s="99">
        <v>108</v>
      </c>
      <c r="Z19" s="99">
        <v>820</v>
      </c>
      <c r="AA19" s="99">
        <v>955</v>
      </c>
      <c r="AB19" s="99">
        <v>702</v>
      </c>
      <c r="AC19" s="99">
        <v>1213</v>
      </c>
      <c r="AD19" s="99">
        <v>1516</v>
      </c>
      <c r="AE19" s="99">
        <v>1213</v>
      </c>
      <c r="AF19" s="99">
        <v>1697</v>
      </c>
      <c r="AG19" s="99">
        <v>1</v>
      </c>
      <c r="AH19" s="99">
        <v>1037</v>
      </c>
      <c r="AI19" s="99"/>
      <c r="AJ19" s="99">
        <v>1416</v>
      </c>
      <c r="AK19" s="99">
        <v>1187</v>
      </c>
      <c r="AL19" s="99">
        <v>2040</v>
      </c>
      <c r="AM19" s="99">
        <v>17</v>
      </c>
      <c r="AN19" s="99">
        <v>240</v>
      </c>
      <c r="AO19" s="99">
        <v>87</v>
      </c>
      <c r="AP19" s="99">
        <v>4275</v>
      </c>
      <c r="AQ19" s="99">
        <v>3001</v>
      </c>
      <c r="AR19" s="99">
        <v>6261</v>
      </c>
      <c r="AS19" s="99"/>
      <c r="AT19" s="99">
        <v>1223</v>
      </c>
      <c r="AU19" s="99">
        <v>7010</v>
      </c>
      <c r="AV19" s="99">
        <v>1026</v>
      </c>
      <c r="AW19" s="99">
        <v>3</v>
      </c>
      <c r="AX19" s="99">
        <v>8614</v>
      </c>
      <c r="AY19" s="99">
        <v>648</v>
      </c>
      <c r="AZ19" s="99"/>
      <c r="BA19" s="99">
        <v>210</v>
      </c>
      <c r="BB19" s="99">
        <v>8</v>
      </c>
      <c r="BC19" s="99">
        <v>7214</v>
      </c>
      <c r="BD19" s="99">
        <v>50</v>
      </c>
      <c r="BE19" s="99">
        <v>175</v>
      </c>
      <c r="BF19" s="99">
        <v>429</v>
      </c>
      <c r="BG19" s="99">
        <v>1020</v>
      </c>
      <c r="BH19" s="99">
        <v>144</v>
      </c>
      <c r="BI19" s="99">
        <v>12</v>
      </c>
      <c r="BJ19" s="99"/>
      <c r="BK19" s="99">
        <v>451</v>
      </c>
      <c r="BL19" s="99">
        <v>111</v>
      </c>
      <c r="BM19" s="99">
        <v>2</v>
      </c>
      <c r="BN19" s="99">
        <v>265</v>
      </c>
      <c r="BO19" s="99">
        <v>1118</v>
      </c>
      <c r="BP19" s="99">
        <v>229</v>
      </c>
      <c r="BQ19" s="99">
        <v>36</v>
      </c>
      <c r="BR19" s="99">
        <v>334</v>
      </c>
      <c r="BS19" s="99">
        <v>18</v>
      </c>
      <c r="BT19" s="99">
        <v>5122</v>
      </c>
      <c r="BU19" s="99">
        <v>1566</v>
      </c>
      <c r="BV19" s="99">
        <v>2</v>
      </c>
      <c r="BW19" s="99">
        <v>7</v>
      </c>
      <c r="BX19" s="99"/>
      <c r="BY19" s="99">
        <v>1</v>
      </c>
      <c r="BZ19" s="99"/>
      <c r="CA19" s="99"/>
      <c r="CB19" s="99">
        <v>2405</v>
      </c>
      <c r="CC19" s="99">
        <v>3599</v>
      </c>
      <c r="CD19" s="99">
        <v>11</v>
      </c>
      <c r="CE19" s="99">
        <v>2880</v>
      </c>
      <c r="CF19" s="99">
        <v>181</v>
      </c>
      <c r="CG19" s="99">
        <v>65</v>
      </c>
      <c r="CH19" s="99">
        <v>121</v>
      </c>
      <c r="CI19" s="99"/>
      <c r="CJ19" s="99"/>
      <c r="CK19" s="99"/>
      <c r="CL19" s="99">
        <v>6</v>
      </c>
      <c r="CM19" s="99">
        <v>93</v>
      </c>
      <c r="CN19" s="99">
        <v>337</v>
      </c>
      <c r="CO19" s="99">
        <v>1254</v>
      </c>
      <c r="CP19" s="99">
        <v>790</v>
      </c>
      <c r="CQ19" s="99">
        <v>7</v>
      </c>
      <c r="CR19" s="99">
        <v>295</v>
      </c>
      <c r="CS19" s="99">
        <v>5</v>
      </c>
      <c r="CT19" s="99">
        <v>331</v>
      </c>
      <c r="CU19" s="99">
        <v>1058</v>
      </c>
      <c r="CV19" s="99">
        <v>1340</v>
      </c>
      <c r="CW19" s="99">
        <v>87</v>
      </c>
      <c r="CX19" s="99">
        <v>464</v>
      </c>
      <c r="CY19" s="99">
        <v>226</v>
      </c>
      <c r="CZ19" s="99">
        <v>24</v>
      </c>
      <c r="DA19" s="99">
        <v>490</v>
      </c>
      <c r="DB19" s="99">
        <v>142</v>
      </c>
      <c r="DC19" s="99">
        <v>220</v>
      </c>
      <c r="DD19" s="99">
        <v>1055</v>
      </c>
      <c r="DE19" s="99">
        <v>1026</v>
      </c>
      <c r="DF19" s="99">
        <v>12</v>
      </c>
      <c r="DG19" s="99">
        <v>280</v>
      </c>
      <c r="DH19" s="99">
        <v>589</v>
      </c>
      <c r="DI19" s="99">
        <v>668</v>
      </c>
      <c r="DJ19" s="99">
        <v>5</v>
      </c>
      <c r="DK19" s="99">
        <v>58</v>
      </c>
      <c r="DL19" s="99">
        <v>310</v>
      </c>
      <c r="DM19" s="99">
        <v>46</v>
      </c>
      <c r="DN19" s="99">
        <v>794</v>
      </c>
      <c r="DO19" s="99">
        <v>266</v>
      </c>
      <c r="DP19" s="99">
        <v>4041</v>
      </c>
      <c r="DQ19" s="99">
        <v>249</v>
      </c>
      <c r="DR19" s="99">
        <v>286</v>
      </c>
      <c r="DS19" s="99">
        <v>118</v>
      </c>
      <c r="DT19" s="99">
        <v>306</v>
      </c>
      <c r="DU19" s="99">
        <v>8</v>
      </c>
      <c r="DV19" s="99">
        <v>9</v>
      </c>
      <c r="DW19" s="99">
        <v>97</v>
      </c>
      <c r="DX19" s="99">
        <v>92</v>
      </c>
      <c r="DY19" s="99">
        <v>20</v>
      </c>
      <c r="DZ19" s="99">
        <v>1019</v>
      </c>
      <c r="EA19" s="99">
        <v>1</v>
      </c>
      <c r="EB19" s="99"/>
      <c r="EC19" s="99"/>
      <c r="ED19" s="99">
        <v>373</v>
      </c>
      <c r="EE19" s="99">
        <v>708</v>
      </c>
      <c r="EF19" s="99">
        <v>389</v>
      </c>
      <c r="EG19" s="99">
        <v>67</v>
      </c>
      <c r="EH19" s="99">
        <v>23</v>
      </c>
      <c r="EI19" s="99">
        <v>1</v>
      </c>
      <c r="EJ19" s="99">
        <v>14</v>
      </c>
      <c r="EK19" s="99">
        <v>4</v>
      </c>
      <c r="EL19" s="99">
        <v>4</v>
      </c>
      <c r="EM19" s="99">
        <v>7165</v>
      </c>
      <c r="EN19" s="99">
        <v>41</v>
      </c>
      <c r="EO19" s="99">
        <v>409</v>
      </c>
      <c r="EP19" s="99">
        <v>57</v>
      </c>
      <c r="EQ19" s="99">
        <v>7</v>
      </c>
      <c r="ER19" s="99"/>
      <c r="ES19" s="99">
        <v>44718</v>
      </c>
    </row>
    <row r="20" spans="1:149" ht="14.4" x14ac:dyDescent="0.3">
      <c r="A20" s="98">
        <v>106014326</v>
      </c>
      <c r="B20" s="98" t="s">
        <v>2134</v>
      </c>
      <c r="C20" s="98" t="s">
        <v>352</v>
      </c>
      <c r="D20" s="98" t="s">
        <v>1512</v>
      </c>
      <c r="E20" s="98" t="s">
        <v>355</v>
      </c>
      <c r="F20" s="98" t="s">
        <v>904</v>
      </c>
      <c r="G20" s="98" t="s">
        <v>2871</v>
      </c>
      <c r="H20" s="98" t="s">
        <v>2108</v>
      </c>
      <c r="I20" s="98" t="s">
        <v>2102</v>
      </c>
      <c r="J20" s="98" t="s">
        <v>2109</v>
      </c>
      <c r="K20" s="98" t="s">
        <v>2124</v>
      </c>
      <c r="L20" s="98" t="s">
        <v>2065</v>
      </c>
      <c r="M20" s="98" t="s">
        <v>2105</v>
      </c>
      <c r="N20" s="98" t="s">
        <v>1565</v>
      </c>
      <c r="O20" s="99">
        <v>23029</v>
      </c>
      <c r="P20" s="99"/>
      <c r="Q20" s="99"/>
      <c r="R20" s="99"/>
      <c r="S20" s="99"/>
      <c r="T20" s="99"/>
      <c r="U20" s="99">
        <v>13465</v>
      </c>
      <c r="V20" s="99">
        <v>9564</v>
      </c>
      <c r="W20" s="99"/>
      <c r="X20" s="99"/>
      <c r="Y20" s="99">
        <v>1016</v>
      </c>
      <c r="Z20" s="99">
        <v>1432</v>
      </c>
      <c r="AA20" s="99">
        <v>2797</v>
      </c>
      <c r="AB20" s="99">
        <v>1506</v>
      </c>
      <c r="AC20" s="99">
        <v>2325</v>
      </c>
      <c r="AD20" s="99">
        <v>3259</v>
      </c>
      <c r="AE20" s="99">
        <v>2966</v>
      </c>
      <c r="AF20" s="99">
        <v>3330</v>
      </c>
      <c r="AG20" s="99">
        <v>2</v>
      </c>
      <c r="AH20" s="99">
        <v>3442</v>
      </c>
      <c r="AI20" s="99">
        <v>954</v>
      </c>
      <c r="AJ20" s="99">
        <v>3425</v>
      </c>
      <c r="AK20" s="99">
        <v>6011</v>
      </c>
      <c r="AL20" s="99">
        <v>3702</v>
      </c>
      <c r="AM20" s="99">
        <v>64</v>
      </c>
      <c r="AN20" s="99">
        <v>631</v>
      </c>
      <c r="AO20" s="99">
        <v>282</v>
      </c>
      <c r="AP20" s="99">
        <v>8914</v>
      </c>
      <c r="AQ20" s="99">
        <v>12432</v>
      </c>
      <c r="AR20" s="99">
        <v>10597</v>
      </c>
      <c r="AS20" s="99"/>
      <c r="AT20" s="99">
        <v>4353</v>
      </c>
      <c r="AU20" s="99">
        <v>15763</v>
      </c>
      <c r="AV20" s="99">
        <v>2907</v>
      </c>
      <c r="AW20" s="99">
        <v>6</v>
      </c>
      <c r="AX20" s="99">
        <v>21200</v>
      </c>
      <c r="AY20" s="99">
        <v>1829</v>
      </c>
      <c r="AZ20" s="99"/>
      <c r="BA20" s="99">
        <v>1180</v>
      </c>
      <c r="BB20" s="99">
        <v>1</v>
      </c>
      <c r="BC20" s="99">
        <v>17976</v>
      </c>
      <c r="BD20" s="99">
        <v>156</v>
      </c>
      <c r="BE20" s="99">
        <v>157</v>
      </c>
      <c r="BF20" s="99">
        <v>248</v>
      </c>
      <c r="BG20" s="99">
        <v>2893</v>
      </c>
      <c r="BH20" s="99">
        <v>418</v>
      </c>
      <c r="BI20" s="99"/>
      <c r="BJ20" s="99"/>
      <c r="BK20" s="99">
        <v>645</v>
      </c>
      <c r="BL20" s="99">
        <v>138</v>
      </c>
      <c r="BM20" s="99">
        <v>1</v>
      </c>
      <c r="BN20" s="99">
        <v>471</v>
      </c>
      <c r="BO20" s="99">
        <v>2926</v>
      </c>
      <c r="BP20" s="99">
        <v>327</v>
      </c>
      <c r="BQ20" s="99">
        <v>64</v>
      </c>
      <c r="BR20" s="99">
        <v>124</v>
      </c>
      <c r="BS20" s="99">
        <v>17</v>
      </c>
      <c r="BT20" s="99">
        <v>16472</v>
      </c>
      <c r="BU20" s="99">
        <v>1762</v>
      </c>
      <c r="BV20" s="99">
        <v>5</v>
      </c>
      <c r="BW20" s="99">
        <v>58</v>
      </c>
      <c r="BX20" s="99"/>
      <c r="BY20" s="99">
        <v>3</v>
      </c>
      <c r="BZ20" s="99">
        <v>11</v>
      </c>
      <c r="CA20" s="99">
        <v>5</v>
      </c>
      <c r="CB20" s="99">
        <v>2579</v>
      </c>
      <c r="CC20" s="99">
        <v>8197</v>
      </c>
      <c r="CD20" s="99"/>
      <c r="CE20" s="99">
        <v>11756</v>
      </c>
      <c r="CF20" s="99">
        <v>355</v>
      </c>
      <c r="CG20" s="99">
        <v>31</v>
      </c>
      <c r="CH20" s="99">
        <v>111</v>
      </c>
      <c r="CI20" s="99"/>
      <c r="CJ20" s="99"/>
      <c r="CK20" s="99"/>
      <c r="CL20" s="99">
        <v>237</v>
      </c>
      <c r="CM20" s="99">
        <v>248</v>
      </c>
      <c r="CN20" s="99">
        <v>1280</v>
      </c>
      <c r="CO20" s="99">
        <v>2717</v>
      </c>
      <c r="CP20" s="99">
        <v>1945</v>
      </c>
      <c r="CQ20" s="99">
        <v>20</v>
      </c>
      <c r="CR20" s="99">
        <v>1005</v>
      </c>
      <c r="CS20" s="99">
        <v>22</v>
      </c>
      <c r="CT20" s="99">
        <v>572</v>
      </c>
      <c r="CU20" s="99">
        <v>2283</v>
      </c>
      <c r="CV20" s="99">
        <v>1476</v>
      </c>
      <c r="CW20" s="99">
        <v>186</v>
      </c>
      <c r="CX20" s="99">
        <v>1558</v>
      </c>
      <c r="CY20" s="99">
        <v>467</v>
      </c>
      <c r="CZ20" s="99">
        <v>439</v>
      </c>
      <c r="DA20" s="99">
        <v>1425</v>
      </c>
      <c r="DB20" s="99">
        <v>356</v>
      </c>
      <c r="DC20" s="99">
        <v>666</v>
      </c>
      <c r="DD20" s="99">
        <v>3056</v>
      </c>
      <c r="DE20" s="99">
        <v>2903</v>
      </c>
      <c r="DF20" s="99">
        <v>168</v>
      </c>
      <c r="DG20" s="99">
        <v>320</v>
      </c>
      <c r="DH20" s="99">
        <v>5283</v>
      </c>
      <c r="DI20" s="99">
        <v>2065</v>
      </c>
      <c r="DJ20" s="99">
        <v>9</v>
      </c>
      <c r="DK20" s="99">
        <v>209</v>
      </c>
      <c r="DL20" s="99">
        <v>684</v>
      </c>
      <c r="DM20" s="99">
        <v>119</v>
      </c>
      <c r="DN20" s="99">
        <v>1925</v>
      </c>
      <c r="DO20" s="99">
        <v>588</v>
      </c>
      <c r="DP20" s="99">
        <v>5777</v>
      </c>
      <c r="DQ20" s="99">
        <v>593</v>
      </c>
      <c r="DR20" s="99">
        <v>533</v>
      </c>
      <c r="DS20" s="99">
        <v>357</v>
      </c>
      <c r="DT20" s="99">
        <v>270</v>
      </c>
      <c r="DU20" s="99">
        <v>18</v>
      </c>
      <c r="DV20" s="99">
        <v>6</v>
      </c>
      <c r="DW20" s="99">
        <v>719</v>
      </c>
      <c r="DX20" s="99">
        <v>564</v>
      </c>
      <c r="DY20" s="99">
        <v>118</v>
      </c>
      <c r="DZ20" s="99">
        <v>2809</v>
      </c>
      <c r="EA20" s="99">
        <v>3</v>
      </c>
      <c r="EB20" s="99">
        <v>59</v>
      </c>
      <c r="EC20" s="99">
        <v>1</v>
      </c>
      <c r="ED20" s="99">
        <v>820</v>
      </c>
      <c r="EE20" s="99">
        <v>814</v>
      </c>
      <c r="EF20" s="99">
        <v>197</v>
      </c>
      <c r="EG20" s="99">
        <v>33</v>
      </c>
      <c r="EH20" s="99">
        <v>5</v>
      </c>
      <c r="EI20" s="99">
        <v>1</v>
      </c>
      <c r="EJ20" s="99">
        <v>18</v>
      </c>
      <c r="EK20" s="99">
        <v>10</v>
      </c>
      <c r="EL20" s="99">
        <v>22</v>
      </c>
      <c r="EM20" s="99">
        <v>19709</v>
      </c>
      <c r="EN20" s="99">
        <v>334</v>
      </c>
      <c r="EO20" s="99">
        <v>943</v>
      </c>
      <c r="EP20" s="99">
        <v>91</v>
      </c>
      <c r="EQ20" s="99">
        <v>32</v>
      </c>
      <c r="ER20" s="99"/>
      <c r="ES20" s="99">
        <v>92153</v>
      </c>
    </row>
    <row r="21" spans="1:149" ht="14.4" x14ac:dyDescent="0.3">
      <c r="A21" s="98">
        <v>106014337</v>
      </c>
      <c r="B21" s="98" t="s">
        <v>2135</v>
      </c>
      <c r="C21" s="98" t="s">
        <v>352</v>
      </c>
      <c r="D21" s="98" t="s">
        <v>1589</v>
      </c>
      <c r="E21" s="98" t="s">
        <v>364</v>
      </c>
      <c r="F21" s="98" t="s">
        <v>906</v>
      </c>
      <c r="G21" s="98" t="s">
        <v>2871</v>
      </c>
      <c r="H21" s="98" t="s">
        <v>2120</v>
      </c>
      <c r="I21" s="98" t="s">
        <v>2102</v>
      </c>
      <c r="J21" s="98" t="s">
        <v>2103</v>
      </c>
      <c r="K21" s="98" t="s">
        <v>2121</v>
      </c>
      <c r="L21" s="98" t="s">
        <v>2065</v>
      </c>
      <c r="M21" s="98" t="s">
        <v>2105</v>
      </c>
      <c r="N21" s="98" t="s">
        <v>1588</v>
      </c>
      <c r="O21" s="99">
        <v>15046</v>
      </c>
      <c r="P21" s="99"/>
      <c r="Q21" s="99"/>
      <c r="R21" s="99"/>
      <c r="S21" s="99"/>
      <c r="T21" s="99"/>
      <c r="U21" s="99">
        <v>9562</v>
      </c>
      <c r="V21" s="99">
        <v>5482</v>
      </c>
      <c r="W21" s="99">
        <v>2</v>
      </c>
      <c r="X21" s="99"/>
      <c r="Y21" s="99">
        <v>98</v>
      </c>
      <c r="Z21" s="99">
        <v>1662</v>
      </c>
      <c r="AA21" s="99">
        <v>2587</v>
      </c>
      <c r="AB21" s="99">
        <v>676</v>
      </c>
      <c r="AC21" s="99">
        <v>1130</v>
      </c>
      <c r="AD21" s="99">
        <v>1789</v>
      </c>
      <c r="AE21" s="99">
        <v>1536</v>
      </c>
      <c r="AF21" s="99">
        <v>1706</v>
      </c>
      <c r="AG21" s="99">
        <v>6</v>
      </c>
      <c r="AH21" s="99">
        <v>3856</v>
      </c>
      <c r="AI21" s="99"/>
      <c r="AJ21" s="99">
        <v>4610</v>
      </c>
      <c r="AK21" s="99">
        <v>1943</v>
      </c>
      <c r="AL21" s="99">
        <v>3478</v>
      </c>
      <c r="AM21" s="99">
        <v>28</v>
      </c>
      <c r="AN21" s="99">
        <v>171</v>
      </c>
      <c r="AO21" s="99">
        <v>135</v>
      </c>
      <c r="AP21" s="99">
        <v>4681</v>
      </c>
      <c r="AQ21" s="99">
        <v>10270</v>
      </c>
      <c r="AR21" s="99">
        <v>4776</v>
      </c>
      <c r="AS21" s="99"/>
      <c r="AT21" s="99">
        <v>2633</v>
      </c>
      <c r="AU21" s="99">
        <v>8647</v>
      </c>
      <c r="AV21" s="99">
        <v>3766</v>
      </c>
      <c r="AW21" s="99"/>
      <c r="AX21" s="99">
        <v>14114</v>
      </c>
      <c r="AY21" s="99">
        <v>932</v>
      </c>
      <c r="AZ21" s="99"/>
      <c r="BA21" s="99">
        <v>233</v>
      </c>
      <c r="BB21" s="99"/>
      <c r="BC21" s="99">
        <v>10105</v>
      </c>
      <c r="BD21" s="99">
        <v>55</v>
      </c>
      <c r="BE21" s="99">
        <v>207</v>
      </c>
      <c r="BF21" s="99">
        <v>534</v>
      </c>
      <c r="BG21" s="99">
        <v>3768</v>
      </c>
      <c r="BH21" s="99">
        <v>144</v>
      </c>
      <c r="BI21" s="99"/>
      <c r="BJ21" s="99"/>
      <c r="BK21" s="99">
        <v>238</v>
      </c>
      <c r="BL21" s="99">
        <v>43</v>
      </c>
      <c r="BM21" s="99"/>
      <c r="BN21" s="99">
        <v>302</v>
      </c>
      <c r="BO21" s="99">
        <v>3242</v>
      </c>
      <c r="BP21" s="99">
        <v>138</v>
      </c>
      <c r="BQ21" s="99">
        <v>21</v>
      </c>
      <c r="BR21" s="99">
        <v>35</v>
      </c>
      <c r="BS21" s="99">
        <v>7</v>
      </c>
      <c r="BT21" s="99">
        <v>9757</v>
      </c>
      <c r="BU21" s="99">
        <v>1248</v>
      </c>
      <c r="BV21" s="99">
        <v>2</v>
      </c>
      <c r="BW21" s="99">
        <v>11</v>
      </c>
      <c r="BX21" s="99"/>
      <c r="BY21" s="99"/>
      <c r="BZ21" s="99">
        <v>1</v>
      </c>
      <c r="CA21" s="99">
        <v>1</v>
      </c>
      <c r="CB21" s="99">
        <v>1014</v>
      </c>
      <c r="CC21" s="99">
        <v>4378</v>
      </c>
      <c r="CD21" s="99"/>
      <c r="CE21" s="99">
        <v>9495</v>
      </c>
      <c r="CF21" s="99">
        <v>141</v>
      </c>
      <c r="CG21" s="99">
        <v>13</v>
      </c>
      <c r="CH21" s="99">
        <v>5</v>
      </c>
      <c r="CI21" s="99"/>
      <c r="CJ21" s="99"/>
      <c r="CK21" s="99"/>
      <c r="CL21" s="99">
        <v>4</v>
      </c>
      <c r="CM21" s="99">
        <v>61</v>
      </c>
      <c r="CN21" s="99">
        <v>197</v>
      </c>
      <c r="CO21" s="99">
        <v>1087</v>
      </c>
      <c r="CP21" s="99">
        <v>746</v>
      </c>
      <c r="CQ21" s="99"/>
      <c r="CR21" s="99">
        <v>221</v>
      </c>
      <c r="CS21" s="99">
        <v>2</v>
      </c>
      <c r="CT21" s="99">
        <v>336</v>
      </c>
      <c r="CU21" s="99">
        <v>1213</v>
      </c>
      <c r="CV21" s="99">
        <v>663</v>
      </c>
      <c r="CW21" s="99">
        <v>53</v>
      </c>
      <c r="CX21" s="99">
        <v>1636</v>
      </c>
      <c r="CY21" s="99">
        <v>110</v>
      </c>
      <c r="CZ21" s="99">
        <v>61</v>
      </c>
      <c r="DA21" s="99">
        <v>570</v>
      </c>
      <c r="DB21" s="99">
        <v>110</v>
      </c>
      <c r="DC21" s="99">
        <v>176</v>
      </c>
      <c r="DD21" s="99">
        <v>3941</v>
      </c>
      <c r="DE21" s="99">
        <v>3768</v>
      </c>
      <c r="DF21" s="99">
        <v>91</v>
      </c>
      <c r="DG21" s="99">
        <v>191</v>
      </c>
      <c r="DH21" s="99">
        <v>3949</v>
      </c>
      <c r="DI21" s="99">
        <v>671</v>
      </c>
      <c r="DJ21" s="99">
        <v>2</v>
      </c>
      <c r="DK21" s="99">
        <v>82</v>
      </c>
      <c r="DL21" s="99">
        <v>349</v>
      </c>
      <c r="DM21" s="99">
        <v>22</v>
      </c>
      <c r="DN21" s="99">
        <v>1992</v>
      </c>
      <c r="DO21" s="99">
        <v>48</v>
      </c>
      <c r="DP21" s="99">
        <v>2493</v>
      </c>
      <c r="DQ21" s="99">
        <v>130</v>
      </c>
      <c r="DR21" s="99">
        <v>197</v>
      </c>
      <c r="DS21" s="99">
        <v>265</v>
      </c>
      <c r="DT21" s="99">
        <v>286</v>
      </c>
      <c r="DU21" s="99">
        <v>4</v>
      </c>
      <c r="DV21" s="99">
        <v>1</v>
      </c>
      <c r="DW21" s="99">
        <v>63</v>
      </c>
      <c r="DX21" s="99">
        <v>921</v>
      </c>
      <c r="DY21" s="99">
        <v>38</v>
      </c>
      <c r="DZ21" s="99">
        <v>3341</v>
      </c>
      <c r="EA21" s="99"/>
      <c r="EB21" s="99">
        <v>1</v>
      </c>
      <c r="EC21" s="99"/>
      <c r="ED21" s="99">
        <v>444</v>
      </c>
      <c r="EE21" s="99">
        <v>328</v>
      </c>
      <c r="EF21" s="99">
        <v>56</v>
      </c>
      <c r="EG21" s="99">
        <v>10</v>
      </c>
      <c r="EH21" s="99">
        <v>1</v>
      </c>
      <c r="EI21" s="99"/>
      <c r="EJ21" s="99">
        <v>40</v>
      </c>
      <c r="EK21" s="99"/>
      <c r="EL21" s="99">
        <v>9</v>
      </c>
      <c r="EM21" s="99">
        <v>13452</v>
      </c>
      <c r="EN21" s="99">
        <v>123</v>
      </c>
      <c r="EO21" s="99">
        <v>540</v>
      </c>
      <c r="EP21" s="99">
        <v>35</v>
      </c>
      <c r="EQ21" s="99">
        <v>8</v>
      </c>
      <c r="ER21" s="99"/>
      <c r="ES21" s="99">
        <v>47059</v>
      </c>
    </row>
    <row r="22" spans="1:149" ht="14.4" x14ac:dyDescent="0.3">
      <c r="A22" s="98">
        <v>106034002</v>
      </c>
      <c r="B22" s="98" t="s">
        <v>378</v>
      </c>
      <c r="C22" s="98" t="s">
        <v>913</v>
      </c>
      <c r="D22" s="98" t="s">
        <v>379</v>
      </c>
      <c r="E22" s="98" t="s">
        <v>380</v>
      </c>
      <c r="F22" s="98" t="s">
        <v>912</v>
      </c>
      <c r="G22" s="98" t="s">
        <v>2871</v>
      </c>
      <c r="H22" s="98" t="s">
        <v>2114</v>
      </c>
      <c r="I22" s="98" t="s">
        <v>2138</v>
      </c>
      <c r="J22" s="98" t="s">
        <v>2139</v>
      </c>
      <c r="K22" s="98" t="s">
        <v>2137</v>
      </c>
      <c r="L22" s="98" t="s">
        <v>2007</v>
      </c>
      <c r="M22" s="98" t="s">
        <v>2136</v>
      </c>
      <c r="N22" s="98" t="s">
        <v>1566</v>
      </c>
      <c r="O22" s="99">
        <v>2636</v>
      </c>
      <c r="P22" s="99"/>
      <c r="Q22" s="99"/>
      <c r="R22" s="99"/>
      <c r="S22" s="99"/>
      <c r="T22" s="99"/>
      <c r="U22" s="99">
        <v>1499</v>
      </c>
      <c r="V22" s="99">
        <v>1137</v>
      </c>
      <c r="W22" s="99"/>
      <c r="X22" s="99"/>
      <c r="Y22" s="99">
        <v>35</v>
      </c>
      <c r="Z22" s="99">
        <v>232</v>
      </c>
      <c r="AA22" s="99">
        <v>198</v>
      </c>
      <c r="AB22" s="99">
        <v>131</v>
      </c>
      <c r="AC22" s="99">
        <v>331</v>
      </c>
      <c r="AD22" s="99">
        <v>465</v>
      </c>
      <c r="AE22" s="99">
        <v>423</v>
      </c>
      <c r="AF22" s="99">
        <v>522</v>
      </c>
      <c r="AG22" s="99"/>
      <c r="AH22" s="99">
        <v>297</v>
      </c>
      <c r="AI22" s="99">
        <v>2</v>
      </c>
      <c r="AJ22" s="99">
        <v>26</v>
      </c>
      <c r="AK22" s="99">
        <v>7</v>
      </c>
      <c r="AL22" s="99">
        <v>152</v>
      </c>
      <c r="AM22" s="99">
        <v>17</v>
      </c>
      <c r="AN22" s="99">
        <v>16</v>
      </c>
      <c r="AO22" s="99">
        <v>57</v>
      </c>
      <c r="AP22" s="99">
        <v>2361</v>
      </c>
      <c r="AQ22" s="99">
        <v>776</v>
      </c>
      <c r="AR22" s="99">
        <v>1860</v>
      </c>
      <c r="AS22" s="99"/>
      <c r="AT22" s="99">
        <v>341</v>
      </c>
      <c r="AU22" s="99">
        <v>2001</v>
      </c>
      <c r="AV22" s="99">
        <v>292</v>
      </c>
      <c r="AW22" s="99">
        <v>2</v>
      </c>
      <c r="AX22" s="99">
        <v>2461</v>
      </c>
      <c r="AY22" s="99">
        <v>175</v>
      </c>
      <c r="AZ22" s="99"/>
      <c r="BA22" s="99">
        <v>11</v>
      </c>
      <c r="BB22" s="99">
        <v>5</v>
      </c>
      <c r="BC22" s="99">
        <v>2219</v>
      </c>
      <c r="BD22" s="99">
        <v>1</v>
      </c>
      <c r="BE22" s="99">
        <v>23</v>
      </c>
      <c r="BF22" s="99">
        <v>38</v>
      </c>
      <c r="BG22" s="99">
        <v>292</v>
      </c>
      <c r="BH22" s="99">
        <v>3</v>
      </c>
      <c r="BI22" s="99">
        <v>44</v>
      </c>
      <c r="BJ22" s="99"/>
      <c r="BK22" s="99">
        <v>176</v>
      </c>
      <c r="BL22" s="99">
        <v>32</v>
      </c>
      <c r="BM22" s="99">
        <v>1</v>
      </c>
      <c r="BN22" s="99">
        <v>64</v>
      </c>
      <c r="BO22" s="99">
        <v>261</v>
      </c>
      <c r="BP22" s="99">
        <v>55</v>
      </c>
      <c r="BQ22" s="99">
        <v>4</v>
      </c>
      <c r="BR22" s="99">
        <v>11</v>
      </c>
      <c r="BS22" s="99">
        <v>10</v>
      </c>
      <c r="BT22" s="99">
        <v>1720</v>
      </c>
      <c r="BU22" s="99">
        <v>289</v>
      </c>
      <c r="BV22" s="99">
        <v>7</v>
      </c>
      <c r="BW22" s="99">
        <v>2</v>
      </c>
      <c r="BX22" s="99"/>
      <c r="BY22" s="99">
        <v>4</v>
      </c>
      <c r="BZ22" s="99"/>
      <c r="CA22" s="99"/>
      <c r="CB22" s="99">
        <v>735</v>
      </c>
      <c r="CC22" s="99">
        <v>1282</v>
      </c>
      <c r="CD22" s="99">
        <v>19</v>
      </c>
      <c r="CE22" s="99">
        <v>464</v>
      </c>
      <c r="CF22" s="99">
        <v>32</v>
      </c>
      <c r="CG22" s="99">
        <v>3</v>
      </c>
      <c r="CH22" s="99">
        <v>97</v>
      </c>
      <c r="CI22" s="99">
        <v>4</v>
      </c>
      <c r="CJ22" s="99"/>
      <c r="CK22" s="99"/>
      <c r="CL22" s="99"/>
      <c r="CM22" s="99">
        <v>17</v>
      </c>
      <c r="CN22" s="99">
        <v>43</v>
      </c>
      <c r="CO22" s="99">
        <v>291</v>
      </c>
      <c r="CP22" s="99">
        <v>430</v>
      </c>
      <c r="CQ22" s="99">
        <v>4</v>
      </c>
      <c r="CR22" s="99">
        <v>76</v>
      </c>
      <c r="CS22" s="99"/>
      <c r="CT22" s="99">
        <v>112</v>
      </c>
      <c r="CU22" s="99">
        <v>304</v>
      </c>
      <c r="CV22" s="99">
        <v>193</v>
      </c>
      <c r="CW22" s="99">
        <v>20</v>
      </c>
      <c r="CX22" s="99">
        <v>88</v>
      </c>
      <c r="CY22" s="99">
        <v>37</v>
      </c>
      <c r="CZ22" s="99">
        <v>6</v>
      </c>
      <c r="DA22" s="99">
        <v>238</v>
      </c>
      <c r="DB22" s="99">
        <v>79</v>
      </c>
      <c r="DC22" s="99">
        <v>75</v>
      </c>
      <c r="DD22" s="99">
        <v>326</v>
      </c>
      <c r="DE22" s="99">
        <v>292</v>
      </c>
      <c r="DF22" s="99">
        <v>5</v>
      </c>
      <c r="DG22" s="99">
        <v>140</v>
      </c>
      <c r="DH22" s="99">
        <v>113</v>
      </c>
      <c r="DI22" s="99">
        <v>296</v>
      </c>
      <c r="DJ22" s="99"/>
      <c r="DK22" s="99">
        <v>14</v>
      </c>
      <c r="DL22" s="99">
        <v>83</v>
      </c>
      <c r="DM22" s="99">
        <v>1</v>
      </c>
      <c r="DN22" s="99">
        <v>165</v>
      </c>
      <c r="DO22" s="99">
        <v>10</v>
      </c>
      <c r="DP22" s="99">
        <v>1415</v>
      </c>
      <c r="DQ22" s="99">
        <v>31</v>
      </c>
      <c r="DR22" s="99">
        <v>46</v>
      </c>
      <c r="DS22" s="99">
        <v>2</v>
      </c>
      <c r="DT22" s="99">
        <v>20</v>
      </c>
      <c r="DU22" s="99"/>
      <c r="DV22" s="99"/>
      <c r="DW22" s="99">
        <v>5</v>
      </c>
      <c r="DX22" s="99">
        <v>3</v>
      </c>
      <c r="DY22" s="99">
        <v>1</v>
      </c>
      <c r="DZ22" s="99">
        <v>291</v>
      </c>
      <c r="EA22" s="99"/>
      <c r="EB22" s="99"/>
      <c r="EC22" s="99"/>
      <c r="ED22" s="99">
        <v>72</v>
      </c>
      <c r="EE22" s="99">
        <v>132</v>
      </c>
      <c r="EF22" s="99">
        <v>13</v>
      </c>
      <c r="EG22" s="99">
        <v>3</v>
      </c>
      <c r="EH22" s="99">
        <v>1</v>
      </c>
      <c r="EI22" s="99"/>
      <c r="EJ22" s="99">
        <v>2</v>
      </c>
      <c r="EK22" s="99"/>
      <c r="EL22" s="99"/>
      <c r="EM22" s="99">
        <v>2286</v>
      </c>
      <c r="EN22" s="99">
        <v>16</v>
      </c>
      <c r="EO22" s="99">
        <v>90</v>
      </c>
      <c r="EP22" s="99">
        <v>18</v>
      </c>
      <c r="EQ22" s="99">
        <v>3</v>
      </c>
      <c r="ER22" s="99"/>
      <c r="ES22" s="99">
        <v>9709</v>
      </c>
    </row>
    <row r="23" spans="1:149" ht="14.4" x14ac:dyDescent="0.3">
      <c r="A23" s="98">
        <v>106040802</v>
      </c>
      <c r="B23" s="98" t="s">
        <v>2140</v>
      </c>
      <c r="C23" s="98" t="s">
        <v>915</v>
      </c>
      <c r="D23" s="98" t="s">
        <v>381</v>
      </c>
      <c r="E23" s="98" t="s">
        <v>382</v>
      </c>
      <c r="F23" s="98" t="s">
        <v>914</v>
      </c>
      <c r="G23" s="98" t="s">
        <v>2871</v>
      </c>
      <c r="H23" s="98" t="s">
        <v>2122</v>
      </c>
      <c r="I23" s="98" t="s">
        <v>2141</v>
      </c>
      <c r="J23" s="98" t="s">
        <v>2142</v>
      </c>
      <c r="K23" s="98" t="s">
        <v>2143</v>
      </c>
      <c r="L23" s="98" t="s">
        <v>2007</v>
      </c>
      <c r="M23" s="98" t="s">
        <v>2136</v>
      </c>
      <c r="N23" s="98" t="s">
        <v>1567</v>
      </c>
      <c r="O23" s="99">
        <v>438</v>
      </c>
      <c r="P23" s="99">
        <v>188</v>
      </c>
      <c r="Q23" s="99"/>
      <c r="R23" s="99"/>
      <c r="S23" s="99"/>
      <c r="T23" s="99"/>
      <c r="U23" s="99">
        <v>341</v>
      </c>
      <c r="V23" s="99">
        <v>285</v>
      </c>
      <c r="W23" s="99"/>
      <c r="X23" s="99"/>
      <c r="Y23" s="99">
        <v>7</v>
      </c>
      <c r="Z23" s="99">
        <v>34</v>
      </c>
      <c r="AA23" s="99">
        <v>29</v>
      </c>
      <c r="AB23" s="99">
        <v>54</v>
      </c>
      <c r="AC23" s="99">
        <v>83</v>
      </c>
      <c r="AD23" s="99">
        <v>112</v>
      </c>
      <c r="AE23" s="99">
        <v>134</v>
      </c>
      <c r="AF23" s="99">
        <v>173</v>
      </c>
      <c r="AG23" s="99"/>
      <c r="AH23" s="99"/>
      <c r="AI23" s="99"/>
      <c r="AJ23" s="99">
        <v>8</v>
      </c>
      <c r="AK23" s="99">
        <v>7</v>
      </c>
      <c r="AL23" s="99">
        <v>122</v>
      </c>
      <c r="AM23" s="99"/>
      <c r="AN23" s="99">
        <v>5</v>
      </c>
      <c r="AO23" s="99">
        <v>3</v>
      </c>
      <c r="AP23" s="99">
        <v>481</v>
      </c>
      <c r="AQ23" s="99">
        <v>227</v>
      </c>
      <c r="AR23" s="99">
        <v>399</v>
      </c>
      <c r="AS23" s="99"/>
      <c r="AT23" s="99">
        <v>203</v>
      </c>
      <c r="AU23" s="99">
        <v>423</v>
      </c>
      <c r="AV23" s="99"/>
      <c r="AW23" s="99"/>
      <c r="AX23" s="99">
        <v>193</v>
      </c>
      <c r="AY23" s="99">
        <v>433</v>
      </c>
      <c r="AZ23" s="99"/>
      <c r="BA23" s="99">
        <v>171</v>
      </c>
      <c r="BB23" s="99">
        <v>4</v>
      </c>
      <c r="BC23" s="99">
        <v>443</v>
      </c>
      <c r="BD23" s="99"/>
      <c r="BE23" s="99">
        <v>2</v>
      </c>
      <c r="BF23" s="99">
        <v>6</v>
      </c>
      <c r="BG23" s="99"/>
      <c r="BH23" s="99"/>
      <c r="BI23" s="99"/>
      <c r="BJ23" s="99"/>
      <c r="BK23" s="99">
        <v>38</v>
      </c>
      <c r="BL23" s="99">
        <v>12</v>
      </c>
      <c r="BM23" s="99"/>
      <c r="BN23" s="99">
        <v>15</v>
      </c>
      <c r="BO23" s="99">
        <v>6</v>
      </c>
      <c r="BP23" s="99"/>
      <c r="BQ23" s="99">
        <v>1</v>
      </c>
      <c r="BR23" s="99">
        <v>3</v>
      </c>
      <c r="BS23" s="99">
        <v>5</v>
      </c>
      <c r="BT23" s="99">
        <v>368</v>
      </c>
      <c r="BU23" s="99">
        <v>173</v>
      </c>
      <c r="BV23" s="99">
        <v>5</v>
      </c>
      <c r="BW23" s="99"/>
      <c r="BX23" s="99"/>
      <c r="BY23" s="99"/>
      <c r="BZ23" s="99"/>
      <c r="CA23" s="99"/>
      <c r="CB23" s="99">
        <v>160</v>
      </c>
      <c r="CC23" s="99">
        <v>412</v>
      </c>
      <c r="CD23" s="99"/>
      <c r="CE23" s="99">
        <v>47</v>
      </c>
      <c r="CF23" s="99">
        <v>7</v>
      </c>
      <c r="CG23" s="99"/>
      <c r="CH23" s="99"/>
      <c r="CI23" s="99"/>
      <c r="CJ23" s="99"/>
      <c r="CK23" s="99"/>
      <c r="CL23" s="99"/>
      <c r="CM23" s="99">
        <v>1</v>
      </c>
      <c r="CN23" s="99">
        <v>11</v>
      </c>
      <c r="CO23" s="99">
        <v>114</v>
      </c>
      <c r="CP23" s="99">
        <v>76</v>
      </c>
      <c r="CQ23" s="99"/>
      <c r="CR23" s="99">
        <v>45</v>
      </c>
      <c r="CS23" s="99"/>
      <c r="CT23" s="99">
        <v>27</v>
      </c>
      <c r="CU23" s="99">
        <v>69</v>
      </c>
      <c r="CV23" s="99">
        <v>41</v>
      </c>
      <c r="CW23" s="99">
        <v>13</v>
      </c>
      <c r="CX23" s="99">
        <v>32</v>
      </c>
      <c r="CY23" s="99">
        <v>23</v>
      </c>
      <c r="CZ23" s="99">
        <v>11</v>
      </c>
      <c r="DA23" s="99">
        <v>81</v>
      </c>
      <c r="DB23" s="99">
        <v>24</v>
      </c>
      <c r="DC23" s="99">
        <v>58</v>
      </c>
      <c r="DD23" s="99"/>
      <c r="DE23" s="99"/>
      <c r="DF23" s="99"/>
      <c r="DG23" s="99"/>
      <c r="DH23" s="99">
        <v>16</v>
      </c>
      <c r="DI23" s="99">
        <v>20</v>
      </c>
      <c r="DJ23" s="99"/>
      <c r="DK23" s="99"/>
      <c r="DL23" s="99">
        <v>3</v>
      </c>
      <c r="DM23" s="99">
        <v>1</v>
      </c>
      <c r="DN23" s="99">
        <v>8</v>
      </c>
      <c r="DO23" s="99"/>
      <c r="DP23" s="99">
        <v>578</v>
      </c>
      <c r="DQ23" s="99"/>
      <c r="DR23" s="99"/>
      <c r="DS23" s="99"/>
      <c r="DT23" s="99"/>
      <c r="DU23" s="99"/>
      <c r="DV23" s="99"/>
      <c r="DW23" s="99"/>
      <c r="DX23" s="99"/>
      <c r="DY23" s="99"/>
      <c r="DZ23" s="99"/>
      <c r="EA23" s="99"/>
      <c r="EB23" s="99"/>
      <c r="EC23" s="99"/>
      <c r="ED23" s="99">
        <v>1</v>
      </c>
      <c r="EE23" s="99">
        <v>46</v>
      </c>
      <c r="EF23" s="99">
        <v>1</v>
      </c>
      <c r="EG23" s="99">
        <v>1</v>
      </c>
      <c r="EH23" s="99"/>
      <c r="EI23" s="99"/>
      <c r="EJ23" s="99"/>
      <c r="EK23" s="99"/>
      <c r="EL23" s="99"/>
      <c r="EM23" s="99">
        <v>564</v>
      </c>
      <c r="EN23" s="99">
        <v>10</v>
      </c>
      <c r="EO23" s="99">
        <v>1</v>
      </c>
      <c r="EP23" s="99">
        <v>2</v>
      </c>
      <c r="EQ23" s="99"/>
      <c r="ER23" s="99"/>
      <c r="ES23" s="99">
        <v>10453</v>
      </c>
    </row>
    <row r="24" spans="1:149" ht="14.4" x14ac:dyDescent="0.3">
      <c r="A24" s="98">
        <v>106040875</v>
      </c>
      <c r="B24" s="98" t="s">
        <v>2765</v>
      </c>
      <c r="C24" s="98" t="s">
        <v>915</v>
      </c>
      <c r="D24" s="98" t="s">
        <v>383</v>
      </c>
      <c r="E24" s="98" t="s">
        <v>384</v>
      </c>
      <c r="F24" s="98" t="s">
        <v>916</v>
      </c>
      <c r="G24" s="98" t="s">
        <v>2871</v>
      </c>
      <c r="H24" s="98" t="s">
        <v>2101</v>
      </c>
      <c r="I24" s="98" t="s">
        <v>2141</v>
      </c>
      <c r="J24" s="98" t="s">
        <v>2142</v>
      </c>
      <c r="K24" s="98" t="s">
        <v>2145</v>
      </c>
      <c r="L24" s="98" t="s">
        <v>2007</v>
      </c>
      <c r="M24" s="98" t="s">
        <v>2105</v>
      </c>
      <c r="N24" s="98" t="s">
        <v>1568</v>
      </c>
      <c r="O24" s="99">
        <v>5610</v>
      </c>
      <c r="P24" s="99"/>
      <c r="Q24" s="99"/>
      <c r="R24" s="99"/>
      <c r="S24" s="99"/>
      <c r="T24" s="99"/>
      <c r="U24" s="99">
        <v>3429</v>
      </c>
      <c r="V24" s="99">
        <v>2181</v>
      </c>
      <c r="W24" s="99"/>
      <c r="X24" s="99"/>
      <c r="Y24" s="99">
        <v>59</v>
      </c>
      <c r="Z24" s="99">
        <v>634</v>
      </c>
      <c r="AA24" s="99">
        <v>471</v>
      </c>
      <c r="AB24" s="99">
        <v>265</v>
      </c>
      <c r="AC24" s="99">
        <v>565</v>
      </c>
      <c r="AD24" s="99">
        <v>807</v>
      </c>
      <c r="AE24" s="99">
        <v>843</v>
      </c>
      <c r="AF24" s="99">
        <v>1030</v>
      </c>
      <c r="AG24" s="99"/>
      <c r="AH24" s="99">
        <v>911</v>
      </c>
      <c r="AI24" s="99">
        <v>25</v>
      </c>
      <c r="AJ24" s="99">
        <v>69</v>
      </c>
      <c r="AK24" s="99">
        <v>24</v>
      </c>
      <c r="AL24" s="99">
        <v>261</v>
      </c>
      <c r="AM24" s="99">
        <v>16</v>
      </c>
      <c r="AN24" s="99">
        <v>95</v>
      </c>
      <c r="AO24" s="99">
        <v>130</v>
      </c>
      <c r="AP24" s="99">
        <v>5015</v>
      </c>
      <c r="AQ24" s="99">
        <v>2266</v>
      </c>
      <c r="AR24" s="99">
        <v>3344</v>
      </c>
      <c r="AS24" s="99"/>
      <c r="AT24" s="99">
        <v>1104</v>
      </c>
      <c r="AU24" s="99">
        <v>3623</v>
      </c>
      <c r="AV24" s="99">
        <v>883</v>
      </c>
      <c r="AW24" s="99"/>
      <c r="AX24" s="99">
        <v>4980</v>
      </c>
      <c r="AY24" s="99">
        <v>630</v>
      </c>
      <c r="AZ24" s="99"/>
      <c r="BA24" s="99">
        <v>2</v>
      </c>
      <c r="BB24" s="99">
        <v>1</v>
      </c>
      <c r="BC24" s="99">
        <v>4548</v>
      </c>
      <c r="BD24" s="99">
        <v>16</v>
      </c>
      <c r="BE24" s="99">
        <v>40</v>
      </c>
      <c r="BF24" s="99">
        <v>121</v>
      </c>
      <c r="BG24" s="99">
        <v>880</v>
      </c>
      <c r="BH24" s="99">
        <v>1</v>
      </c>
      <c r="BI24" s="99">
        <v>1</v>
      </c>
      <c r="BJ24" s="99"/>
      <c r="BK24" s="99">
        <v>124</v>
      </c>
      <c r="BL24" s="99">
        <v>66</v>
      </c>
      <c r="BM24" s="99"/>
      <c r="BN24" s="99">
        <v>65</v>
      </c>
      <c r="BO24" s="99">
        <v>618</v>
      </c>
      <c r="BP24" s="99">
        <v>120</v>
      </c>
      <c r="BQ24" s="99">
        <v>6</v>
      </c>
      <c r="BR24" s="99">
        <v>19</v>
      </c>
      <c r="BS24" s="99"/>
      <c r="BT24" s="99">
        <v>3960</v>
      </c>
      <c r="BU24" s="99">
        <v>628</v>
      </c>
      <c r="BV24" s="99"/>
      <c r="BW24" s="99"/>
      <c r="BX24" s="99"/>
      <c r="BY24" s="99">
        <v>1</v>
      </c>
      <c r="BZ24" s="99">
        <v>3</v>
      </c>
      <c r="CA24" s="99"/>
      <c r="CB24" s="99">
        <v>1789</v>
      </c>
      <c r="CC24" s="99">
        <v>2665</v>
      </c>
      <c r="CD24" s="99"/>
      <c r="CE24" s="99">
        <v>1052</v>
      </c>
      <c r="CF24" s="99">
        <v>46</v>
      </c>
      <c r="CG24" s="99">
        <v>8</v>
      </c>
      <c r="CH24" s="99">
        <v>50</v>
      </c>
      <c r="CI24" s="99"/>
      <c r="CJ24" s="99"/>
      <c r="CK24" s="99"/>
      <c r="CL24" s="99"/>
      <c r="CM24" s="99">
        <v>42</v>
      </c>
      <c r="CN24" s="99">
        <v>91</v>
      </c>
      <c r="CO24" s="99">
        <v>556</v>
      </c>
      <c r="CP24" s="99">
        <v>630</v>
      </c>
      <c r="CQ24" s="99">
        <v>3</v>
      </c>
      <c r="CR24" s="99">
        <v>93</v>
      </c>
      <c r="CS24" s="99">
        <v>4</v>
      </c>
      <c r="CT24" s="99">
        <v>230</v>
      </c>
      <c r="CU24" s="99">
        <v>458</v>
      </c>
      <c r="CV24" s="99">
        <v>356</v>
      </c>
      <c r="CW24" s="99">
        <v>32</v>
      </c>
      <c r="CX24" s="99">
        <v>299</v>
      </c>
      <c r="CY24" s="99">
        <v>131</v>
      </c>
      <c r="CZ24" s="99">
        <v>34</v>
      </c>
      <c r="DA24" s="99">
        <v>535</v>
      </c>
      <c r="DB24" s="99">
        <v>107</v>
      </c>
      <c r="DC24" s="99">
        <v>198</v>
      </c>
      <c r="DD24" s="99">
        <v>912</v>
      </c>
      <c r="DE24" s="99">
        <v>883</v>
      </c>
      <c r="DF24" s="99">
        <v>16</v>
      </c>
      <c r="DG24" s="99">
        <v>81</v>
      </c>
      <c r="DH24" s="99">
        <v>469</v>
      </c>
      <c r="DI24" s="99">
        <v>429</v>
      </c>
      <c r="DJ24" s="99">
        <v>1</v>
      </c>
      <c r="DK24" s="99">
        <v>16</v>
      </c>
      <c r="DL24" s="99">
        <v>157</v>
      </c>
      <c r="DM24" s="99">
        <v>11</v>
      </c>
      <c r="DN24" s="99">
        <v>436</v>
      </c>
      <c r="DO24" s="99">
        <v>16</v>
      </c>
      <c r="DP24" s="99">
        <v>2166</v>
      </c>
      <c r="DQ24" s="99">
        <v>72</v>
      </c>
      <c r="DR24" s="99">
        <v>65</v>
      </c>
      <c r="DS24" s="99">
        <v>53</v>
      </c>
      <c r="DT24" s="99">
        <v>52</v>
      </c>
      <c r="DU24" s="99">
        <v>5</v>
      </c>
      <c r="DV24" s="99">
        <v>1</v>
      </c>
      <c r="DW24" s="99">
        <v>404</v>
      </c>
      <c r="DX24" s="99">
        <v>229</v>
      </c>
      <c r="DY24" s="99">
        <v>16</v>
      </c>
      <c r="DZ24" s="99">
        <v>863</v>
      </c>
      <c r="EA24" s="99">
        <v>2</v>
      </c>
      <c r="EB24" s="99">
        <v>66</v>
      </c>
      <c r="EC24" s="99"/>
      <c r="ED24" s="99">
        <v>113</v>
      </c>
      <c r="EE24" s="99">
        <v>256</v>
      </c>
      <c r="EF24" s="99">
        <v>27</v>
      </c>
      <c r="EG24" s="99">
        <v>7</v>
      </c>
      <c r="EH24" s="99">
        <v>2</v>
      </c>
      <c r="EI24" s="99">
        <v>1</v>
      </c>
      <c r="EJ24" s="99">
        <v>37</v>
      </c>
      <c r="EK24" s="99">
        <v>5</v>
      </c>
      <c r="EL24" s="99">
        <v>3</v>
      </c>
      <c r="EM24" s="99">
        <v>4448</v>
      </c>
      <c r="EN24" s="99">
        <v>61</v>
      </c>
      <c r="EO24" s="99">
        <v>638</v>
      </c>
      <c r="EP24" s="99">
        <v>12</v>
      </c>
      <c r="EQ24" s="99"/>
      <c r="ER24" s="99"/>
      <c r="ES24" s="99">
        <v>18563</v>
      </c>
    </row>
    <row r="25" spans="1:149" ht="14.4" x14ac:dyDescent="0.3">
      <c r="A25" s="98">
        <v>106040937</v>
      </c>
      <c r="B25" s="98" t="s">
        <v>385</v>
      </c>
      <c r="C25" s="98" t="s">
        <v>915</v>
      </c>
      <c r="D25" s="98" t="s">
        <v>386</v>
      </c>
      <c r="E25" s="98" t="s">
        <v>387</v>
      </c>
      <c r="F25" s="98" t="s">
        <v>917</v>
      </c>
      <c r="G25" s="98" t="s">
        <v>2871</v>
      </c>
      <c r="H25" s="98" t="s">
        <v>2101</v>
      </c>
      <c r="I25" s="98" t="s">
        <v>2141</v>
      </c>
      <c r="J25" s="98" t="s">
        <v>2142</v>
      </c>
      <c r="K25" s="98" t="s">
        <v>2146</v>
      </c>
      <c r="L25" s="98" t="s">
        <v>2007</v>
      </c>
      <c r="M25" s="98" t="s">
        <v>2105</v>
      </c>
      <c r="N25" s="98" t="s">
        <v>1569</v>
      </c>
      <c r="O25" s="99">
        <v>12838</v>
      </c>
      <c r="P25" s="99"/>
      <c r="Q25" s="99"/>
      <c r="R25" s="99"/>
      <c r="S25" s="99"/>
      <c r="T25" s="99"/>
      <c r="U25" s="99">
        <v>6982</v>
      </c>
      <c r="V25" s="99">
        <v>5856</v>
      </c>
      <c r="W25" s="99"/>
      <c r="X25" s="99"/>
      <c r="Y25" s="99">
        <v>225</v>
      </c>
      <c r="Z25" s="99">
        <v>949</v>
      </c>
      <c r="AA25" s="99">
        <v>1074</v>
      </c>
      <c r="AB25" s="99">
        <v>1443</v>
      </c>
      <c r="AC25" s="99">
        <v>2574</v>
      </c>
      <c r="AD25" s="99">
        <v>2476</v>
      </c>
      <c r="AE25" s="99">
        <v>1911</v>
      </c>
      <c r="AF25" s="99">
        <v>1603</v>
      </c>
      <c r="AG25" s="99"/>
      <c r="AH25" s="99">
        <v>508</v>
      </c>
      <c r="AI25" s="99">
        <v>75</v>
      </c>
      <c r="AJ25" s="99">
        <v>478</v>
      </c>
      <c r="AK25" s="99">
        <v>352</v>
      </c>
      <c r="AL25" s="99">
        <v>838</v>
      </c>
      <c r="AM25" s="99">
        <v>335</v>
      </c>
      <c r="AN25" s="99">
        <v>229</v>
      </c>
      <c r="AO25" s="99">
        <v>55</v>
      </c>
      <c r="AP25" s="99">
        <v>10551</v>
      </c>
      <c r="AQ25" s="99">
        <v>1781</v>
      </c>
      <c r="AR25" s="99">
        <v>11057</v>
      </c>
      <c r="AS25" s="99"/>
      <c r="AT25" s="99">
        <v>694</v>
      </c>
      <c r="AU25" s="99">
        <v>11696</v>
      </c>
      <c r="AV25" s="99">
        <v>448</v>
      </c>
      <c r="AW25" s="99"/>
      <c r="AX25" s="99">
        <v>12211</v>
      </c>
      <c r="AY25" s="99">
        <v>627</v>
      </c>
      <c r="AZ25" s="99"/>
      <c r="BA25" s="99">
        <v>16</v>
      </c>
      <c r="BB25" s="99">
        <v>186</v>
      </c>
      <c r="BC25" s="99">
        <v>12096</v>
      </c>
      <c r="BD25" s="99">
        <v>1</v>
      </c>
      <c r="BE25" s="99">
        <v>22</v>
      </c>
      <c r="BF25" s="99">
        <v>42</v>
      </c>
      <c r="BG25" s="99">
        <v>448</v>
      </c>
      <c r="BH25" s="99">
        <v>1</v>
      </c>
      <c r="BI25" s="99">
        <v>26</v>
      </c>
      <c r="BJ25" s="99"/>
      <c r="BK25" s="99">
        <v>236</v>
      </c>
      <c r="BL25" s="99">
        <v>694</v>
      </c>
      <c r="BM25" s="99"/>
      <c r="BN25" s="99">
        <v>116</v>
      </c>
      <c r="BO25" s="99">
        <v>458</v>
      </c>
      <c r="BP25" s="99">
        <v>46</v>
      </c>
      <c r="BQ25" s="99">
        <v>23</v>
      </c>
      <c r="BR25" s="99"/>
      <c r="BS25" s="99">
        <v>69</v>
      </c>
      <c r="BT25" s="99">
        <v>10142</v>
      </c>
      <c r="BU25" s="99">
        <v>1011</v>
      </c>
      <c r="BV25" s="99"/>
      <c r="BW25" s="99"/>
      <c r="BX25" s="99"/>
      <c r="BY25" s="99">
        <v>43</v>
      </c>
      <c r="BZ25" s="99"/>
      <c r="CA25" s="99"/>
      <c r="CB25" s="99">
        <v>5507</v>
      </c>
      <c r="CC25" s="99">
        <v>5864</v>
      </c>
      <c r="CD25" s="99"/>
      <c r="CE25" s="99">
        <v>1138</v>
      </c>
      <c r="CF25" s="99">
        <v>139</v>
      </c>
      <c r="CG25" s="99">
        <v>34</v>
      </c>
      <c r="CH25" s="99">
        <v>145</v>
      </c>
      <c r="CI25" s="99">
        <v>8</v>
      </c>
      <c r="CJ25" s="99">
        <v>3</v>
      </c>
      <c r="CK25" s="99"/>
      <c r="CL25" s="99">
        <v>5</v>
      </c>
      <c r="CM25" s="99">
        <v>72</v>
      </c>
      <c r="CN25" s="99">
        <v>250</v>
      </c>
      <c r="CO25" s="99">
        <v>1506</v>
      </c>
      <c r="CP25" s="99">
        <v>1280</v>
      </c>
      <c r="CQ25" s="99">
        <v>32</v>
      </c>
      <c r="CR25" s="99">
        <v>403</v>
      </c>
      <c r="CS25" s="99">
        <v>11</v>
      </c>
      <c r="CT25" s="99">
        <v>519</v>
      </c>
      <c r="CU25" s="99">
        <v>3575</v>
      </c>
      <c r="CV25" s="99">
        <v>1239</v>
      </c>
      <c r="CW25" s="99">
        <v>122</v>
      </c>
      <c r="CX25" s="99">
        <v>524</v>
      </c>
      <c r="CY25" s="99">
        <v>509</v>
      </c>
      <c r="CZ25" s="99">
        <v>42</v>
      </c>
      <c r="DA25" s="99">
        <v>428</v>
      </c>
      <c r="DB25" s="99">
        <v>132</v>
      </c>
      <c r="DC25" s="99">
        <v>1184</v>
      </c>
      <c r="DD25" s="99">
        <v>538</v>
      </c>
      <c r="DE25" s="99">
        <v>448</v>
      </c>
      <c r="DF25" s="99">
        <v>19</v>
      </c>
      <c r="DG25" s="99">
        <v>54</v>
      </c>
      <c r="DH25" s="99">
        <v>930</v>
      </c>
      <c r="DI25" s="99">
        <v>1097</v>
      </c>
      <c r="DJ25" s="99">
        <v>4</v>
      </c>
      <c r="DK25" s="99">
        <v>163</v>
      </c>
      <c r="DL25" s="99">
        <v>320</v>
      </c>
      <c r="DM25" s="99">
        <v>23</v>
      </c>
      <c r="DN25" s="99">
        <v>508</v>
      </c>
      <c r="DO25" s="99">
        <v>45</v>
      </c>
      <c r="DP25" s="99">
        <v>8206</v>
      </c>
      <c r="DQ25" s="99">
        <v>205</v>
      </c>
      <c r="DR25" s="99">
        <v>309</v>
      </c>
      <c r="DS25" s="99">
        <v>222</v>
      </c>
      <c r="DT25" s="99">
        <v>181</v>
      </c>
      <c r="DU25" s="99">
        <v>10</v>
      </c>
      <c r="DV25" s="99">
        <v>1</v>
      </c>
      <c r="DW25" s="99">
        <v>2</v>
      </c>
      <c r="DX25" s="99">
        <v>78</v>
      </c>
      <c r="DY25" s="99">
        <v>33</v>
      </c>
      <c r="DZ25" s="99">
        <v>447</v>
      </c>
      <c r="EA25" s="99"/>
      <c r="EB25" s="99"/>
      <c r="EC25" s="99"/>
      <c r="ED25" s="99">
        <v>350</v>
      </c>
      <c r="EE25" s="99">
        <v>466</v>
      </c>
      <c r="EF25" s="99">
        <v>87</v>
      </c>
      <c r="EG25" s="99">
        <v>49</v>
      </c>
      <c r="EH25" s="99">
        <v>8</v>
      </c>
      <c r="EI25" s="99">
        <v>2</v>
      </c>
      <c r="EJ25" s="99">
        <v>7</v>
      </c>
      <c r="EK25" s="99">
        <v>7</v>
      </c>
      <c r="EL25" s="99">
        <v>9</v>
      </c>
      <c r="EM25" s="99">
        <v>10481</v>
      </c>
      <c r="EN25" s="99">
        <v>108</v>
      </c>
      <c r="EO25" s="99">
        <v>1201</v>
      </c>
      <c r="EP25" s="99">
        <v>63</v>
      </c>
      <c r="EQ25" s="99"/>
      <c r="ER25" s="99"/>
      <c r="ES25" s="99">
        <v>42788</v>
      </c>
    </row>
    <row r="26" spans="1:149" ht="14.4" x14ac:dyDescent="0.3">
      <c r="A26" s="98">
        <v>106040962</v>
      </c>
      <c r="B26" s="98" t="s">
        <v>1513</v>
      </c>
      <c r="C26" s="98" t="s">
        <v>915</v>
      </c>
      <c r="D26" s="98" t="s">
        <v>388</v>
      </c>
      <c r="E26" s="98" t="s">
        <v>389</v>
      </c>
      <c r="F26" s="98" t="s">
        <v>918</v>
      </c>
      <c r="G26" s="98" t="s">
        <v>2871</v>
      </c>
      <c r="H26" s="98" t="s">
        <v>2120</v>
      </c>
      <c r="I26" s="98" t="s">
        <v>2141</v>
      </c>
      <c r="J26" s="98" t="s">
        <v>2142</v>
      </c>
      <c r="K26" s="98" t="s">
        <v>2144</v>
      </c>
      <c r="L26" s="98" t="s">
        <v>2065</v>
      </c>
      <c r="M26" s="98" t="s">
        <v>2105</v>
      </c>
      <c r="N26" s="98" t="s">
        <v>1570</v>
      </c>
      <c r="O26" s="99">
        <v>16796</v>
      </c>
      <c r="P26" s="99"/>
      <c r="Q26" s="99">
        <v>472</v>
      </c>
      <c r="R26" s="99"/>
      <c r="S26" s="99">
        <v>772</v>
      </c>
      <c r="T26" s="99"/>
      <c r="U26" s="99">
        <v>9836</v>
      </c>
      <c r="V26" s="99">
        <v>8204</v>
      </c>
      <c r="W26" s="99"/>
      <c r="X26" s="99"/>
      <c r="Y26" s="99">
        <v>291</v>
      </c>
      <c r="Z26" s="99">
        <v>1669</v>
      </c>
      <c r="AA26" s="99">
        <v>1675</v>
      </c>
      <c r="AB26" s="99">
        <v>1247</v>
      </c>
      <c r="AC26" s="99">
        <v>2385</v>
      </c>
      <c r="AD26" s="99">
        <v>3153</v>
      </c>
      <c r="AE26" s="99">
        <v>2752</v>
      </c>
      <c r="AF26" s="99">
        <v>2997</v>
      </c>
      <c r="AG26" s="99"/>
      <c r="AH26" s="99">
        <v>1766</v>
      </c>
      <c r="AI26" s="99">
        <v>105</v>
      </c>
      <c r="AJ26" s="99">
        <v>269</v>
      </c>
      <c r="AK26" s="99">
        <v>288</v>
      </c>
      <c r="AL26" s="99">
        <v>2023</v>
      </c>
      <c r="AM26" s="99">
        <v>132</v>
      </c>
      <c r="AN26" s="99">
        <v>798</v>
      </c>
      <c r="AO26" s="99">
        <v>98</v>
      </c>
      <c r="AP26" s="99">
        <v>14432</v>
      </c>
      <c r="AQ26" s="99">
        <v>7077</v>
      </c>
      <c r="AR26" s="99">
        <v>10963</v>
      </c>
      <c r="AS26" s="99"/>
      <c r="AT26" s="99">
        <v>2753</v>
      </c>
      <c r="AU26" s="99">
        <v>13651</v>
      </c>
      <c r="AV26" s="99">
        <v>1636</v>
      </c>
      <c r="AW26" s="99"/>
      <c r="AX26" s="99">
        <v>16537</v>
      </c>
      <c r="AY26" s="99">
        <v>1503</v>
      </c>
      <c r="AZ26" s="99"/>
      <c r="BA26" s="99">
        <v>761</v>
      </c>
      <c r="BB26" s="99">
        <v>83</v>
      </c>
      <c r="BC26" s="99">
        <v>14329</v>
      </c>
      <c r="BD26" s="99">
        <v>83</v>
      </c>
      <c r="BE26" s="99">
        <v>226</v>
      </c>
      <c r="BF26" s="99">
        <v>331</v>
      </c>
      <c r="BG26" s="99">
        <v>1632</v>
      </c>
      <c r="BH26" s="99">
        <v>592</v>
      </c>
      <c r="BI26" s="99">
        <v>3</v>
      </c>
      <c r="BJ26" s="99"/>
      <c r="BK26" s="99">
        <v>346</v>
      </c>
      <c r="BL26" s="99">
        <v>260</v>
      </c>
      <c r="BM26" s="99">
        <v>1</v>
      </c>
      <c r="BN26" s="99">
        <v>422</v>
      </c>
      <c r="BO26" s="99">
        <v>2276</v>
      </c>
      <c r="BP26" s="99">
        <v>217</v>
      </c>
      <c r="BQ26" s="99">
        <v>93</v>
      </c>
      <c r="BR26" s="99">
        <v>425</v>
      </c>
      <c r="BS26" s="99">
        <v>82</v>
      </c>
      <c r="BT26" s="99">
        <v>12116</v>
      </c>
      <c r="BU26" s="99">
        <v>1795</v>
      </c>
      <c r="BV26" s="99"/>
      <c r="BW26" s="99">
        <v>1</v>
      </c>
      <c r="BX26" s="99"/>
      <c r="BY26" s="99">
        <v>3</v>
      </c>
      <c r="BZ26" s="99">
        <v>3</v>
      </c>
      <c r="CA26" s="99"/>
      <c r="CB26" s="99">
        <v>4723</v>
      </c>
      <c r="CC26" s="99">
        <v>8395</v>
      </c>
      <c r="CD26" s="99"/>
      <c r="CE26" s="99">
        <v>4639</v>
      </c>
      <c r="CF26" s="99">
        <v>87</v>
      </c>
      <c r="CG26" s="99">
        <v>63</v>
      </c>
      <c r="CH26" s="99">
        <v>121</v>
      </c>
      <c r="CI26" s="99"/>
      <c r="CJ26" s="99">
        <v>12</v>
      </c>
      <c r="CK26" s="99"/>
      <c r="CL26" s="99">
        <v>6</v>
      </c>
      <c r="CM26" s="99">
        <v>134</v>
      </c>
      <c r="CN26" s="99">
        <v>429</v>
      </c>
      <c r="CO26" s="99">
        <v>2622</v>
      </c>
      <c r="CP26" s="99">
        <v>1959</v>
      </c>
      <c r="CQ26" s="99">
        <v>16</v>
      </c>
      <c r="CR26" s="99">
        <v>785</v>
      </c>
      <c r="CS26" s="99">
        <v>12</v>
      </c>
      <c r="CT26" s="99">
        <v>833</v>
      </c>
      <c r="CU26" s="99">
        <v>1243</v>
      </c>
      <c r="CV26" s="99">
        <v>1673</v>
      </c>
      <c r="CW26" s="99">
        <v>865</v>
      </c>
      <c r="CX26" s="99">
        <v>1038</v>
      </c>
      <c r="CY26" s="99">
        <v>411</v>
      </c>
      <c r="CZ26" s="99">
        <v>274</v>
      </c>
      <c r="DA26" s="99">
        <v>1492</v>
      </c>
      <c r="DB26" s="99">
        <v>430</v>
      </c>
      <c r="DC26" s="99">
        <v>398</v>
      </c>
      <c r="DD26" s="99">
        <v>1728</v>
      </c>
      <c r="DE26" s="99">
        <v>1635</v>
      </c>
      <c r="DF26" s="99">
        <v>57</v>
      </c>
      <c r="DG26" s="99">
        <v>530</v>
      </c>
      <c r="DH26" s="99">
        <v>1302</v>
      </c>
      <c r="DI26" s="99">
        <v>1695</v>
      </c>
      <c r="DJ26" s="99">
        <v>8</v>
      </c>
      <c r="DK26" s="99">
        <v>46</v>
      </c>
      <c r="DL26" s="99">
        <v>606</v>
      </c>
      <c r="DM26" s="99">
        <v>77</v>
      </c>
      <c r="DN26" s="99">
        <v>1496</v>
      </c>
      <c r="DO26" s="99">
        <v>224</v>
      </c>
      <c r="DP26" s="99">
        <v>8475</v>
      </c>
      <c r="DQ26" s="99">
        <v>430</v>
      </c>
      <c r="DR26" s="99">
        <v>493</v>
      </c>
      <c r="DS26" s="99">
        <v>206</v>
      </c>
      <c r="DT26" s="99">
        <v>353</v>
      </c>
      <c r="DU26" s="99">
        <v>12</v>
      </c>
      <c r="DV26" s="99">
        <v>2</v>
      </c>
      <c r="DW26" s="99">
        <v>155</v>
      </c>
      <c r="DX26" s="99">
        <v>222</v>
      </c>
      <c r="DY26" s="99">
        <v>95</v>
      </c>
      <c r="DZ26" s="99">
        <v>1612</v>
      </c>
      <c r="EA26" s="99">
        <v>1</v>
      </c>
      <c r="EB26" s="99"/>
      <c r="EC26" s="99"/>
      <c r="ED26" s="99">
        <v>415</v>
      </c>
      <c r="EE26" s="99">
        <v>789</v>
      </c>
      <c r="EF26" s="99">
        <v>346</v>
      </c>
      <c r="EG26" s="99">
        <v>75</v>
      </c>
      <c r="EH26" s="99">
        <v>19</v>
      </c>
      <c r="EI26" s="99">
        <v>1</v>
      </c>
      <c r="EJ26" s="99">
        <v>13</v>
      </c>
      <c r="EK26" s="99"/>
      <c r="EL26" s="99">
        <v>27</v>
      </c>
      <c r="EM26" s="99">
        <v>15174</v>
      </c>
      <c r="EN26" s="99">
        <v>118</v>
      </c>
      <c r="EO26" s="99">
        <v>961</v>
      </c>
      <c r="EP26" s="99">
        <v>95</v>
      </c>
      <c r="EQ26" s="99">
        <v>7</v>
      </c>
      <c r="ER26" s="99"/>
      <c r="ES26" s="99">
        <v>80148</v>
      </c>
    </row>
    <row r="27" spans="1:149" ht="14.4" x14ac:dyDescent="0.3">
      <c r="A27" s="98">
        <v>106044006</v>
      </c>
      <c r="B27" s="98" t="s">
        <v>1461</v>
      </c>
      <c r="C27" s="98" t="s">
        <v>915</v>
      </c>
      <c r="D27" s="98" t="s">
        <v>390</v>
      </c>
      <c r="E27" s="98" t="s">
        <v>389</v>
      </c>
      <c r="F27" s="98" t="s">
        <v>918</v>
      </c>
      <c r="G27" s="98" t="s">
        <v>2870</v>
      </c>
      <c r="H27" s="98" t="s">
        <v>2122</v>
      </c>
      <c r="I27" s="98" t="s">
        <v>2141</v>
      </c>
      <c r="J27" s="98" t="s">
        <v>2142</v>
      </c>
      <c r="K27" s="98" t="s">
        <v>2144</v>
      </c>
      <c r="L27" s="98" t="s">
        <v>2065</v>
      </c>
      <c r="M27" s="98" t="s">
        <v>2105</v>
      </c>
      <c r="N27" s="98" t="s">
        <v>1571</v>
      </c>
      <c r="O27" s="99"/>
      <c r="P27" s="99"/>
      <c r="Q27" s="99"/>
      <c r="R27" s="99"/>
      <c r="S27" s="99">
        <v>386</v>
      </c>
      <c r="T27" s="99"/>
      <c r="U27" s="99">
        <v>191</v>
      </c>
      <c r="V27" s="99">
        <v>195</v>
      </c>
      <c r="W27" s="99"/>
      <c r="X27" s="99"/>
      <c r="Y27" s="99">
        <v>10</v>
      </c>
      <c r="Z27" s="99">
        <v>109</v>
      </c>
      <c r="AA27" s="99">
        <v>106</v>
      </c>
      <c r="AB27" s="99">
        <v>78</v>
      </c>
      <c r="AC27" s="99">
        <v>48</v>
      </c>
      <c r="AD27" s="99">
        <v>32</v>
      </c>
      <c r="AE27" s="99">
        <v>3</v>
      </c>
      <c r="AF27" s="99"/>
      <c r="AG27" s="99"/>
      <c r="AH27" s="99"/>
      <c r="AI27" s="99"/>
      <c r="AJ27" s="99">
        <v>5</v>
      </c>
      <c r="AK27" s="99">
        <v>20</v>
      </c>
      <c r="AL27" s="99">
        <v>42</v>
      </c>
      <c r="AM27" s="99">
        <v>14</v>
      </c>
      <c r="AN27" s="99">
        <v>12</v>
      </c>
      <c r="AO27" s="99"/>
      <c r="AP27" s="99">
        <v>293</v>
      </c>
      <c r="AQ27" s="99">
        <v>386</v>
      </c>
      <c r="AR27" s="99"/>
      <c r="AS27" s="99"/>
      <c r="AT27" s="99">
        <v>3</v>
      </c>
      <c r="AU27" s="99">
        <v>382</v>
      </c>
      <c r="AV27" s="99"/>
      <c r="AW27" s="99">
        <v>1</v>
      </c>
      <c r="AX27" s="99">
        <v>386</v>
      </c>
      <c r="AY27" s="99"/>
      <c r="AZ27" s="99"/>
      <c r="BA27" s="99"/>
      <c r="BB27" s="99"/>
      <c r="BC27" s="99">
        <v>368</v>
      </c>
      <c r="BD27" s="99">
        <v>2</v>
      </c>
      <c r="BE27" s="99">
        <v>7</v>
      </c>
      <c r="BF27" s="99"/>
      <c r="BG27" s="99"/>
      <c r="BH27" s="99"/>
      <c r="BI27" s="99">
        <v>9</v>
      </c>
      <c r="BJ27" s="99"/>
      <c r="BK27" s="99">
        <v>1</v>
      </c>
      <c r="BL27" s="99">
        <v>5</v>
      </c>
      <c r="BM27" s="99"/>
      <c r="BN27" s="99"/>
      <c r="BO27" s="99"/>
      <c r="BP27" s="99"/>
      <c r="BQ27" s="99">
        <v>1</v>
      </c>
      <c r="BR27" s="99"/>
      <c r="BS27" s="99">
        <v>1</v>
      </c>
      <c r="BT27" s="99">
        <v>351</v>
      </c>
      <c r="BU27" s="99">
        <v>1</v>
      </c>
      <c r="BV27" s="99">
        <v>10</v>
      </c>
      <c r="BW27" s="99">
        <v>13</v>
      </c>
      <c r="BX27" s="99"/>
      <c r="BY27" s="99">
        <v>3</v>
      </c>
      <c r="BZ27" s="99"/>
      <c r="CA27" s="99"/>
      <c r="CB27" s="99">
        <v>281</v>
      </c>
      <c r="CC27" s="99">
        <v>56</v>
      </c>
      <c r="CD27" s="99"/>
      <c r="CE27" s="99"/>
      <c r="CF27" s="99">
        <v>48</v>
      </c>
      <c r="CG27" s="99"/>
      <c r="CH27" s="99"/>
      <c r="CI27" s="99"/>
      <c r="CJ27" s="99">
        <v>1</v>
      </c>
      <c r="CK27" s="99"/>
      <c r="CL27" s="99"/>
      <c r="CM27" s="99"/>
      <c r="CN27" s="99"/>
      <c r="CO27" s="99"/>
      <c r="CP27" s="99"/>
      <c r="CQ27" s="99"/>
      <c r="CR27" s="99"/>
      <c r="CS27" s="99"/>
      <c r="CT27" s="99"/>
      <c r="CU27" s="99"/>
      <c r="CV27" s="99"/>
      <c r="CW27" s="99">
        <v>383</v>
      </c>
      <c r="CX27" s="99"/>
      <c r="CY27" s="99"/>
      <c r="CZ27" s="99">
        <v>2</v>
      </c>
      <c r="DA27" s="99"/>
      <c r="DB27" s="99"/>
      <c r="DC27" s="99">
        <v>1</v>
      </c>
      <c r="DD27" s="99"/>
      <c r="DE27" s="99"/>
      <c r="DF27" s="99"/>
      <c r="DG27" s="99"/>
      <c r="DH27" s="99"/>
      <c r="DI27" s="99"/>
      <c r="DJ27" s="99"/>
      <c r="DK27" s="99"/>
      <c r="DL27" s="99"/>
      <c r="DM27" s="99"/>
      <c r="DN27" s="99"/>
      <c r="DO27" s="99"/>
      <c r="DP27" s="99">
        <v>386</v>
      </c>
      <c r="DQ27" s="99"/>
      <c r="DR27" s="99"/>
      <c r="DS27" s="99"/>
      <c r="DT27" s="99"/>
      <c r="DU27" s="99"/>
      <c r="DV27" s="99"/>
      <c r="DW27" s="99"/>
      <c r="DX27" s="99"/>
      <c r="DY27" s="99"/>
      <c r="DZ27" s="99"/>
      <c r="EA27" s="99"/>
      <c r="EB27" s="99"/>
      <c r="EC27" s="99"/>
      <c r="ED27" s="99"/>
      <c r="EE27" s="99"/>
      <c r="EF27" s="99"/>
      <c r="EG27" s="99"/>
      <c r="EH27" s="99"/>
      <c r="EI27" s="99"/>
      <c r="EJ27" s="99"/>
      <c r="EK27" s="99"/>
      <c r="EL27" s="99"/>
      <c r="EM27" s="99">
        <v>386</v>
      </c>
      <c r="EN27" s="99"/>
      <c r="EO27" s="99"/>
      <c r="EP27" s="99"/>
      <c r="EQ27" s="99"/>
      <c r="ER27" s="99"/>
      <c r="ES27" s="99">
        <v>5380</v>
      </c>
    </row>
    <row r="28" spans="1:149" ht="14.4" x14ac:dyDescent="0.3">
      <c r="A28" s="98">
        <v>106050932</v>
      </c>
      <c r="B28" s="98" t="s">
        <v>1443</v>
      </c>
      <c r="C28" s="98" t="s">
        <v>920</v>
      </c>
      <c r="D28" s="98" t="s">
        <v>391</v>
      </c>
      <c r="E28" s="98" t="s">
        <v>392</v>
      </c>
      <c r="F28" s="98" t="s">
        <v>919</v>
      </c>
      <c r="G28" s="98" t="s">
        <v>2871</v>
      </c>
      <c r="H28" s="98" t="s">
        <v>2122</v>
      </c>
      <c r="I28" s="98" t="s">
        <v>2138</v>
      </c>
      <c r="J28" s="98" t="s">
        <v>2139</v>
      </c>
      <c r="K28" s="98" t="s">
        <v>2147</v>
      </c>
      <c r="L28" s="98" t="s">
        <v>2007</v>
      </c>
      <c r="M28" s="98" t="s">
        <v>2136</v>
      </c>
      <c r="N28" s="98" t="s">
        <v>1572</v>
      </c>
      <c r="O28" s="99">
        <v>976</v>
      </c>
      <c r="P28" s="99"/>
      <c r="Q28" s="99"/>
      <c r="R28" s="99"/>
      <c r="S28" s="99"/>
      <c r="T28" s="99"/>
      <c r="U28" s="99">
        <v>511</v>
      </c>
      <c r="V28" s="99">
        <v>465</v>
      </c>
      <c r="W28" s="99"/>
      <c r="X28" s="99"/>
      <c r="Y28" s="99">
        <v>10</v>
      </c>
      <c r="Z28" s="99">
        <v>34</v>
      </c>
      <c r="AA28" s="99">
        <v>37</v>
      </c>
      <c r="AB28" s="99">
        <v>62</v>
      </c>
      <c r="AC28" s="99">
        <v>168</v>
      </c>
      <c r="AD28" s="99">
        <v>217</v>
      </c>
      <c r="AE28" s="99">
        <v>223</v>
      </c>
      <c r="AF28" s="99">
        <v>225</v>
      </c>
      <c r="AG28" s="99"/>
      <c r="AH28" s="99"/>
      <c r="AI28" s="99"/>
      <c r="AJ28" s="99">
        <v>12</v>
      </c>
      <c r="AK28" s="99">
        <v>2</v>
      </c>
      <c r="AL28" s="99">
        <v>25</v>
      </c>
      <c r="AM28" s="99">
        <v>3</v>
      </c>
      <c r="AN28" s="99">
        <v>4</v>
      </c>
      <c r="AO28" s="99">
        <v>6</v>
      </c>
      <c r="AP28" s="99">
        <v>924</v>
      </c>
      <c r="AQ28" s="99">
        <v>131</v>
      </c>
      <c r="AR28" s="99">
        <v>845</v>
      </c>
      <c r="AS28" s="99"/>
      <c r="AT28" s="99">
        <v>108</v>
      </c>
      <c r="AU28" s="99">
        <v>865</v>
      </c>
      <c r="AV28" s="99"/>
      <c r="AW28" s="99">
        <v>3</v>
      </c>
      <c r="AX28" s="99">
        <v>813</v>
      </c>
      <c r="AY28" s="99">
        <v>163</v>
      </c>
      <c r="AZ28" s="99"/>
      <c r="BA28" s="99">
        <v>2</v>
      </c>
      <c r="BB28" s="99">
        <v>1</v>
      </c>
      <c r="BC28" s="99">
        <v>965</v>
      </c>
      <c r="BD28" s="99">
        <v>2</v>
      </c>
      <c r="BE28" s="99"/>
      <c r="BF28" s="99">
        <v>5</v>
      </c>
      <c r="BG28" s="99"/>
      <c r="BH28" s="99"/>
      <c r="BI28" s="99">
        <v>1</v>
      </c>
      <c r="BJ28" s="99"/>
      <c r="BK28" s="99">
        <v>72</v>
      </c>
      <c r="BL28" s="99">
        <v>15</v>
      </c>
      <c r="BM28" s="99"/>
      <c r="BN28" s="99">
        <v>28</v>
      </c>
      <c r="BO28" s="99">
        <v>157</v>
      </c>
      <c r="BP28" s="99">
        <v>24</v>
      </c>
      <c r="BQ28" s="99">
        <v>5</v>
      </c>
      <c r="BR28" s="99">
        <v>2</v>
      </c>
      <c r="BS28" s="99">
        <v>10</v>
      </c>
      <c r="BT28" s="99">
        <v>458</v>
      </c>
      <c r="BU28" s="99">
        <v>198</v>
      </c>
      <c r="BV28" s="99">
        <v>3</v>
      </c>
      <c r="BW28" s="99">
        <v>2</v>
      </c>
      <c r="BX28" s="99"/>
      <c r="BY28" s="99">
        <v>2</v>
      </c>
      <c r="BZ28" s="99"/>
      <c r="CA28" s="99"/>
      <c r="CB28" s="99">
        <v>212</v>
      </c>
      <c r="CC28" s="99">
        <v>619</v>
      </c>
      <c r="CD28" s="99"/>
      <c r="CE28" s="99">
        <v>128</v>
      </c>
      <c r="CF28" s="99">
        <v>7</v>
      </c>
      <c r="CG28" s="99">
        <v>2</v>
      </c>
      <c r="CH28" s="99">
        <v>8</v>
      </c>
      <c r="CI28" s="99"/>
      <c r="CJ28" s="99"/>
      <c r="CK28" s="99"/>
      <c r="CL28" s="99"/>
      <c r="CM28" s="99">
        <v>10</v>
      </c>
      <c r="CN28" s="99">
        <v>23</v>
      </c>
      <c r="CO28" s="99">
        <v>121</v>
      </c>
      <c r="CP28" s="99">
        <v>127</v>
      </c>
      <c r="CQ28" s="99">
        <v>2</v>
      </c>
      <c r="CR28" s="99">
        <v>50</v>
      </c>
      <c r="CS28" s="99"/>
      <c r="CT28" s="99">
        <v>33</v>
      </c>
      <c r="CU28" s="99">
        <v>108</v>
      </c>
      <c r="CV28" s="99">
        <v>102</v>
      </c>
      <c r="CW28" s="99">
        <v>28</v>
      </c>
      <c r="CX28" s="99">
        <v>88</v>
      </c>
      <c r="CY28" s="99">
        <v>30</v>
      </c>
      <c r="CZ28" s="99">
        <v>4</v>
      </c>
      <c r="DA28" s="99">
        <v>163</v>
      </c>
      <c r="DB28" s="99">
        <v>54</v>
      </c>
      <c r="DC28" s="99">
        <v>32</v>
      </c>
      <c r="DD28" s="99">
        <v>1</v>
      </c>
      <c r="DE28" s="99"/>
      <c r="DF28" s="99"/>
      <c r="DG28" s="99">
        <v>20</v>
      </c>
      <c r="DH28" s="99">
        <v>98</v>
      </c>
      <c r="DI28" s="99">
        <v>61</v>
      </c>
      <c r="DJ28" s="99"/>
      <c r="DK28" s="99">
        <v>2</v>
      </c>
      <c r="DL28" s="99">
        <v>29</v>
      </c>
      <c r="DM28" s="99">
        <v>2</v>
      </c>
      <c r="DN28" s="99">
        <v>110</v>
      </c>
      <c r="DO28" s="99">
        <v>1</v>
      </c>
      <c r="DP28" s="99">
        <v>592</v>
      </c>
      <c r="DQ28" s="99">
        <v>8</v>
      </c>
      <c r="DR28" s="99">
        <v>11</v>
      </c>
      <c r="DS28" s="99">
        <v>1</v>
      </c>
      <c r="DT28" s="99">
        <v>40</v>
      </c>
      <c r="DU28" s="99"/>
      <c r="DV28" s="99"/>
      <c r="DW28" s="99"/>
      <c r="DX28" s="99"/>
      <c r="DY28" s="99"/>
      <c r="DZ28" s="99">
        <v>1</v>
      </c>
      <c r="EA28" s="99"/>
      <c r="EB28" s="99"/>
      <c r="EC28" s="99"/>
      <c r="ED28" s="99">
        <v>21</v>
      </c>
      <c r="EE28" s="99">
        <v>84</v>
      </c>
      <c r="EF28" s="99">
        <v>6</v>
      </c>
      <c r="EG28" s="99"/>
      <c r="EH28" s="99"/>
      <c r="EI28" s="99">
        <v>2</v>
      </c>
      <c r="EJ28" s="99"/>
      <c r="EK28" s="99">
        <v>2</v>
      </c>
      <c r="EL28" s="99">
        <v>1</v>
      </c>
      <c r="EM28" s="99">
        <v>775</v>
      </c>
      <c r="EN28" s="99">
        <v>11</v>
      </c>
      <c r="EO28" s="99">
        <v>72</v>
      </c>
      <c r="EP28" s="99">
        <v>2</v>
      </c>
      <c r="EQ28" s="99"/>
      <c r="ER28" s="99"/>
      <c r="ES28" s="99">
        <v>3640</v>
      </c>
    </row>
    <row r="29" spans="1:149" ht="14.4" x14ac:dyDescent="0.3">
      <c r="A29" s="98">
        <v>106060870</v>
      </c>
      <c r="B29" s="98" t="s">
        <v>393</v>
      </c>
      <c r="C29" s="98" t="s">
        <v>395</v>
      </c>
      <c r="D29" s="98" t="s">
        <v>394</v>
      </c>
      <c r="E29" s="98" t="s">
        <v>395</v>
      </c>
      <c r="F29" s="98" t="s">
        <v>921</v>
      </c>
      <c r="G29" s="98" t="s">
        <v>2871</v>
      </c>
      <c r="H29" s="98" t="s">
        <v>2114</v>
      </c>
      <c r="I29" s="98" t="s">
        <v>2141</v>
      </c>
      <c r="J29" s="98" t="s">
        <v>2142</v>
      </c>
      <c r="K29" s="98" t="s">
        <v>395</v>
      </c>
      <c r="L29" s="98" t="s">
        <v>2007</v>
      </c>
      <c r="M29" s="98" t="s">
        <v>2136</v>
      </c>
      <c r="N29" s="98" t="s">
        <v>1573</v>
      </c>
      <c r="O29" s="99">
        <v>148</v>
      </c>
      <c r="P29" s="99">
        <v>54</v>
      </c>
      <c r="Q29" s="99"/>
      <c r="R29" s="99"/>
      <c r="S29" s="99"/>
      <c r="T29" s="99"/>
      <c r="U29" s="99">
        <v>120</v>
      </c>
      <c r="V29" s="99">
        <v>82</v>
      </c>
      <c r="W29" s="99"/>
      <c r="X29" s="99"/>
      <c r="Y29" s="99">
        <v>4</v>
      </c>
      <c r="Z29" s="99">
        <v>21</v>
      </c>
      <c r="AA29" s="99">
        <v>19</v>
      </c>
      <c r="AB29" s="99">
        <v>13</v>
      </c>
      <c r="AC29" s="99">
        <v>17</v>
      </c>
      <c r="AD29" s="99">
        <v>36</v>
      </c>
      <c r="AE29" s="99">
        <v>33</v>
      </c>
      <c r="AF29" s="99">
        <v>36</v>
      </c>
      <c r="AG29" s="99"/>
      <c r="AH29" s="99">
        <v>21</v>
      </c>
      <c r="AI29" s="99">
        <v>2</v>
      </c>
      <c r="AJ29" s="99">
        <v>4</v>
      </c>
      <c r="AK29" s="99"/>
      <c r="AL29" s="99">
        <v>63</v>
      </c>
      <c r="AM29" s="99">
        <v>3</v>
      </c>
      <c r="AN29" s="99"/>
      <c r="AO29" s="99"/>
      <c r="AP29" s="99">
        <v>132</v>
      </c>
      <c r="AQ29" s="99">
        <v>116</v>
      </c>
      <c r="AR29" s="99">
        <v>86</v>
      </c>
      <c r="AS29" s="99"/>
      <c r="AT29" s="99">
        <v>53</v>
      </c>
      <c r="AU29" s="99">
        <v>129</v>
      </c>
      <c r="AV29" s="99">
        <v>20</v>
      </c>
      <c r="AW29" s="99"/>
      <c r="AX29" s="99">
        <v>172</v>
      </c>
      <c r="AY29" s="99">
        <v>30</v>
      </c>
      <c r="AZ29" s="99"/>
      <c r="BA29" s="99">
        <v>55</v>
      </c>
      <c r="BB29" s="99"/>
      <c r="BC29" s="99">
        <v>123</v>
      </c>
      <c r="BD29" s="99"/>
      <c r="BE29" s="99"/>
      <c r="BF29" s="99">
        <v>2</v>
      </c>
      <c r="BG29" s="99">
        <v>20</v>
      </c>
      <c r="BH29" s="99"/>
      <c r="BI29" s="99">
        <v>2</v>
      </c>
      <c r="BJ29" s="99"/>
      <c r="BK29" s="99">
        <v>16</v>
      </c>
      <c r="BL29" s="99">
        <v>6</v>
      </c>
      <c r="BM29" s="99"/>
      <c r="BN29" s="99">
        <v>4</v>
      </c>
      <c r="BO29" s="99">
        <v>15</v>
      </c>
      <c r="BP29" s="99">
        <v>1</v>
      </c>
      <c r="BQ29" s="99"/>
      <c r="BR29" s="99"/>
      <c r="BS29" s="99"/>
      <c r="BT29" s="99">
        <v>135</v>
      </c>
      <c r="BU29" s="99">
        <v>23</v>
      </c>
      <c r="BV29" s="99"/>
      <c r="BW29" s="99"/>
      <c r="BX29" s="99"/>
      <c r="BY29" s="99">
        <v>2</v>
      </c>
      <c r="BZ29" s="99"/>
      <c r="CA29" s="99"/>
      <c r="CB29" s="99">
        <v>70</v>
      </c>
      <c r="CC29" s="99">
        <v>92</v>
      </c>
      <c r="CD29" s="99"/>
      <c r="CE29" s="99">
        <v>34</v>
      </c>
      <c r="CF29" s="99">
        <v>6</v>
      </c>
      <c r="CG29" s="99"/>
      <c r="CH29" s="99"/>
      <c r="CI29" s="99"/>
      <c r="CJ29" s="99"/>
      <c r="CK29" s="99"/>
      <c r="CL29" s="99"/>
      <c r="CM29" s="99">
        <v>1</v>
      </c>
      <c r="CN29" s="99">
        <v>5</v>
      </c>
      <c r="CO29" s="99">
        <v>29</v>
      </c>
      <c r="CP29" s="99">
        <v>17</v>
      </c>
      <c r="CQ29" s="99">
        <v>1</v>
      </c>
      <c r="CR29" s="99">
        <v>8</v>
      </c>
      <c r="CS29" s="99"/>
      <c r="CT29" s="99">
        <v>14</v>
      </c>
      <c r="CU29" s="99">
        <v>8</v>
      </c>
      <c r="CV29" s="99">
        <v>15</v>
      </c>
      <c r="CW29" s="99"/>
      <c r="CX29" s="99">
        <v>5</v>
      </c>
      <c r="CY29" s="99">
        <v>3</v>
      </c>
      <c r="CZ29" s="99">
        <v>3</v>
      </c>
      <c r="DA29" s="99">
        <v>34</v>
      </c>
      <c r="DB29" s="99">
        <v>4</v>
      </c>
      <c r="DC29" s="99">
        <v>5</v>
      </c>
      <c r="DD29" s="99">
        <v>29</v>
      </c>
      <c r="DE29" s="99">
        <v>20</v>
      </c>
      <c r="DF29" s="99">
        <v>1</v>
      </c>
      <c r="DG29" s="99"/>
      <c r="DH29" s="99">
        <v>72</v>
      </c>
      <c r="DI29" s="99">
        <v>7</v>
      </c>
      <c r="DJ29" s="99"/>
      <c r="DK29" s="99">
        <v>2</v>
      </c>
      <c r="DL29" s="99"/>
      <c r="DM29" s="99"/>
      <c r="DN29" s="99">
        <v>1</v>
      </c>
      <c r="DO29" s="99"/>
      <c r="DP29" s="99">
        <v>79</v>
      </c>
      <c r="DQ29" s="99"/>
      <c r="DR29" s="99">
        <v>1</v>
      </c>
      <c r="DS29" s="99">
        <v>17</v>
      </c>
      <c r="DT29" s="99"/>
      <c r="DU29" s="99"/>
      <c r="DV29" s="99"/>
      <c r="DW29" s="99"/>
      <c r="DX29" s="99">
        <v>1</v>
      </c>
      <c r="DY29" s="99"/>
      <c r="DZ29" s="99">
        <v>22</v>
      </c>
      <c r="EA29" s="99"/>
      <c r="EB29" s="99"/>
      <c r="EC29" s="99"/>
      <c r="ED29" s="99">
        <v>4</v>
      </c>
      <c r="EE29" s="99">
        <v>6</v>
      </c>
      <c r="EF29" s="99">
        <v>4</v>
      </c>
      <c r="EG29" s="99"/>
      <c r="EH29" s="99"/>
      <c r="EI29" s="99"/>
      <c r="EJ29" s="99"/>
      <c r="EK29" s="99"/>
      <c r="EL29" s="99"/>
      <c r="EM29" s="99">
        <v>180</v>
      </c>
      <c r="EN29" s="99">
        <v>1</v>
      </c>
      <c r="EO29" s="99">
        <v>6</v>
      </c>
      <c r="EP29" s="99">
        <v>1</v>
      </c>
      <c r="EQ29" s="99"/>
      <c r="ER29" s="99"/>
      <c r="ES29" s="99">
        <v>1336</v>
      </c>
    </row>
    <row r="30" spans="1:149" ht="14.4" x14ac:dyDescent="0.3">
      <c r="A30" s="98">
        <v>106070924</v>
      </c>
      <c r="B30" s="98" t="s">
        <v>396</v>
      </c>
      <c r="C30" s="98" t="s">
        <v>922</v>
      </c>
      <c r="D30" s="98" t="s">
        <v>397</v>
      </c>
      <c r="E30" s="98" t="s">
        <v>398</v>
      </c>
      <c r="F30" s="98" t="s">
        <v>923</v>
      </c>
      <c r="G30" s="98" t="s">
        <v>2870</v>
      </c>
      <c r="H30" s="98" t="s">
        <v>2112</v>
      </c>
      <c r="I30" s="98" t="s">
        <v>2142</v>
      </c>
      <c r="J30" s="98" t="s">
        <v>2148</v>
      </c>
      <c r="K30" s="98" t="s">
        <v>2149</v>
      </c>
      <c r="L30" s="98" t="s">
        <v>2065</v>
      </c>
      <c r="M30" s="98" t="s">
        <v>2105</v>
      </c>
      <c r="N30" s="98" t="s">
        <v>1574</v>
      </c>
      <c r="O30" s="99">
        <v>9333</v>
      </c>
      <c r="P30" s="99"/>
      <c r="Q30" s="99"/>
      <c r="R30" s="99"/>
      <c r="S30" s="99">
        <v>758</v>
      </c>
      <c r="T30" s="99"/>
      <c r="U30" s="99">
        <v>6097</v>
      </c>
      <c r="V30" s="99">
        <v>3988</v>
      </c>
      <c r="W30" s="99"/>
      <c r="X30" s="99">
        <v>6</v>
      </c>
      <c r="Y30" s="99">
        <v>212</v>
      </c>
      <c r="Z30" s="99">
        <v>1696</v>
      </c>
      <c r="AA30" s="99">
        <v>1623</v>
      </c>
      <c r="AB30" s="99">
        <v>932</v>
      </c>
      <c r="AC30" s="99">
        <v>1322</v>
      </c>
      <c r="AD30" s="99">
        <v>1155</v>
      </c>
      <c r="AE30" s="99">
        <v>568</v>
      </c>
      <c r="AF30" s="99">
        <v>417</v>
      </c>
      <c r="AG30" s="99"/>
      <c r="AH30" s="99">
        <v>2166</v>
      </c>
      <c r="AI30" s="99"/>
      <c r="AJ30" s="99">
        <v>1246</v>
      </c>
      <c r="AK30" s="99">
        <v>1561</v>
      </c>
      <c r="AL30" s="99">
        <v>4167</v>
      </c>
      <c r="AM30" s="99">
        <v>46</v>
      </c>
      <c r="AN30" s="99">
        <v>389</v>
      </c>
      <c r="AO30" s="99">
        <v>11</v>
      </c>
      <c r="AP30" s="99">
        <v>2671</v>
      </c>
      <c r="AQ30" s="99">
        <v>4794</v>
      </c>
      <c r="AR30" s="99">
        <v>5297</v>
      </c>
      <c r="AS30" s="99"/>
      <c r="AT30" s="99">
        <v>2</v>
      </c>
      <c r="AU30" s="99">
        <v>7980</v>
      </c>
      <c r="AV30" s="99">
        <v>2097</v>
      </c>
      <c r="AW30" s="99">
        <v>12</v>
      </c>
      <c r="AX30" s="99">
        <v>9701</v>
      </c>
      <c r="AY30" s="99">
        <v>390</v>
      </c>
      <c r="AZ30" s="99"/>
      <c r="BA30" s="99">
        <v>94</v>
      </c>
      <c r="BB30" s="99">
        <v>406</v>
      </c>
      <c r="BC30" s="99">
        <v>7378</v>
      </c>
      <c r="BD30" s="99">
        <v>5</v>
      </c>
      <c r="BE30" s="99">
        <v>18</v>
      </c>
      <c r="BF30" s="99">
        <v>13</v>
      </c>
      <c r="BG30" s="99">
        <v>2101</v>
      </c>
      <c r="BH30" s="99">
        <v>4</v>
      </c>
      <c r="BI30" s="99">
        <v>72</v>
      </c>
      <c r="BJ30" s="99"/>
      <c r="BK30" s="99">
        <v>16</v>
      </c>
      <c r="BL30" s="99">
        <v>10</v>
      </c>
      <c r="BM30" s="99">
        <v>2</v>
      </c>
      <c r="BN30" s="99">
        <v>29</v>
      </c>
      <c r="BO30" s="99">
        <v>20</v>
      </c>
      <c r="BP30" s="99">
        <v>14</v>
      </c>
      <c r="BQ30" s="99">
        <v>30</v>
      </c>
      <c r="BR30" s="99"/>
      <c r="BS30" s="99">
        <v>47</v>
      </c>
      <c r="BT30" s="99">
        <v>9805</v>
      </c>
      <c r="BU30" s="99">
        <v>39</v>
      </c>
      <c r="BV30" s="99"/>
      <c r="BW30" s="99"/>
      <c r="BX30" s="99">
        <v>1</v>
      </c>
      <c r="BY30" s="99">
        <v>78</v>
      </c>
      <c r="BZ30" s="99"/>
      <c r="CA30" s="99"/>
      <c r="CB30" s="99">
        <v>7528</v>
      </c>
      <c r="CC30" s="99">
        <v>1705</v>
      </c>
      <c r="CD30" s="99"/>
      <c r="CE30" s="99">
        <v>473</v>
      </c>
      <c r="CF30" s="99">
        <v>298</v>
      </c>
      <c r="CG30" s="99"/>
      <c r="CH30" s="99">
        <v>87</v>
      </c>
      <c r="CI30" s="99"/>
      <c r="CJ30" s="99"/>
      <c r="CK30" s="99"/>
      <c r="CL30" s="99">
        <v>4</v>
      </c>
      <c r="CM30" s="99">
        <v>69</v>
      </c>
      <c r="CN30" s="99">
        <v>253</v>
      </c>
      <c r="CO30" s="99">
        <v>735</v>
      </c>
      <c r="CP30" s="99">
        <v>868</v>
      </c>
      <c r="CQ30" s="99">
        <v>13</v>
      </c>
      <c r="CR30" s="99">
        <v>336</v>
      </c>
      <c r="CS30" s="99">
        <v>7</v>
      </c>
      <c r="CT30" s="99">
        <v>349</v>
      </c>
      <c r="CU30" s="99">
        <v>341</v>
      </c>
      <c r="CV30" s="99">
        <v>309</v>
      </c>
      <c r="CW30" s="99">
        <v>1011</v>
      </c>
      <c r="CX30" s="99">
        <v>142</v>
      </c>
      <c r="CY30" s="99">
        <v>183</v>
      </c>
      <c r="CZ30" s="99">
        <v>52</v>
      </c>
      <c r="DA30" s="99">
        <v>417</v>
      </c>
      <c r="DB30" s="99">
        <v>233</v>
      </c>
      <c r="DC30" s="99">
        <v>353</v>
      </c>
      <c r="DD30" s="99">
        <v>2251</v>
      </c>
      <c r="DE30" s="99">
        <v>2097</v>
      </c>
      <c r="DF30" s="99">
        <v>68</v>
      </c>
      <c r="DG30" s="99">
        <v>25</v>
      </c>
      <c r="DH30" s="99">
        <v>836</v>
      </c>
      <c r="DI30" s="99">
        <v>616</v>
      </c>
      <c r="DJ30" s="99">
        <v>1</v>
      </c>
      <c r="DK30" s="99">
        <v>258</v>
      </c>
      <c r="DL30" s="99">
        <v>262</v>
      </c>
      <c r="DM30" s="99">
        <v>44</v>
      </c>
      <c r="DN30" s="99">
        <v>152</v>
      </c>
      <c r="DO30" s="99">
        <v>77</v>
      </c>
      <c r="DP30" s="99">
        <v>5346</v>
      </c>
      <c r="DQ30" s="99">
        <v>41</v>
      </c>
      <c r="DR30" s="99">
        <v>236</v>
      </c>
      <c r="DS30" s="99">
        <v>43</v>
      </c>
      <c r="DT30" s="99">
        <v>44</v>
      </c>
      <c r="DU30" s="99">
        <v>20</v>
      </c>
      <c r="DV30" s="99">
        <v>1</v>
      </c>
      <c r="DW30" s="99"/>
      <c r="DX30" s="99">
        <v>19</v>
      </c>
      <c r="DY30" s="99">
        <v>134</v>
      </c>
      <c r="DZ30" s="99">
        <v>1936</v>
      </c>
      <c r="EA30" s="99"/>
      <c r="EB30" s="99"/>
      <c r="EC30" s="99"/>
      <c r="ED30" s="99">
        <v>237</v>
      </c>
      <c r="EE30" s="99">
        <v>187</v>
      </c>
      <c r="EF30" s="99">
        <v>25</v>
      </c>
      <c r="EG30" s="99">
        <v>18</v>
      </c>
      <c r="EH30" s="99">
        <v>16</v>
      </c>
      <c r="EI30" s="99">
        <v>2</v>
      </c>
      <c r="EJ30" s="99">
        <v>2</v>
      </c>
      <c r="EK30" s="99">
        <v>18</v>
      </c>
      <c r="EL30" s="99">
        <v>4</v>
      </c>
      <c r="EM30" s="99">
        <v>9226</v>
      </c>
      <c r="EN30" s="99">
        <v>258</v>
      </c>
      <c r="EO30" s="99">
        <v>59</v>
      </c>
      <c r="EP30" s="99">
        <v>38</v>
      </c>
      <c r="EQ30" s="99">
        <v>1</v>
      </c>
      <c r="ER30" s="99"/>
      <c r="ES30" s="99">
        <v>46257</v>
      </c>
    </row>
    <row r="31" spans="1:149" ht="14.4" x14ac:dyDescent="0.3">
      <c r="A31" s="98">
        <v>106070934</v>
      </c>
      <c r="B31" s="98" t="s">
        <v>399</v>
      </c>
      <c r="C31" s="98" t="s">
        <v>922</v>
      </c>
      <c r="D31" s="98" t="s">
        <v>400</v>
      </c>
      <c r="E31" s="98" t="s">
        <v>401</v>
      </c>
      <c r="F31" s="98" t="s">
        <v>924</v>
      </c>
      <c r="G31" s="98" t="s">
        <v>2871</v>
      </c>
      <c r="H31" s="98" t="s">
        <v>2101</v>
      </c>
      <c r="I31" s="98" t="s">
        <v>2125</v>
      </c>
      <c r="J31" s="98" t="s">
        <v>2150</v>
      </c>
      <c r="K31" s="98" t="s">
        <v>2151</v>
      </c>
      <c r="L31" s="98" t="s">
        <v>2065</v>
      </c>
      <c r="M31" s="98" t="s">
        <v>2105</v>
      </c>
      <c r="N31" s="98" t="s">
        <v>1575</v>
      </c>
      <c r="O31" s="99">
        <v>7938</v>
      </c>
      <c r="P31" s="99"/>
      <c r="Q31" s="99"/>
      <c r="R31" s="99"/>
      <c r="S31" s="99"/>
      <c r="T31" s="99"/>
      <c r="U31" s="99">
        <v>4571</v>
      </c>
      <c r="V31" s="99">
        <v>3367</v>
      </c>
      <c r="W31" s="99"/>
      <c r="X31" s="99"/>
      <c r="Y31" s="99">
        <v>132</v>
      </c>
      <c r="Z31" s="99">
        <v>791</v>
      </c>
      <c r="AA31" s="99">
        <v>818</v>
      </c>
      <c r="AB31" s="99">
        <v>674</v>
      </c>
      <c r="AC31" s="99">
        <v>1197</v>
      </c>
      <c r="AD31" s="99">
        <v>1244</v>
      </c>
      <c r="AE31" s="99">
        <v>1012</v>
      </c>
      <c r="AF31" s="99">
        <v>1042</v>
      </c>
      <c r="AG31" s="99"/>
      <c r="AH31" s="99">
        <v>947</v>
      </c>
      <c r="AI31" s="99">
        <v>81</v>
      </c>
      <c r="AJ31" s="99">
        <v>618</v>
      </c>
      <c r="AK31" s="99">
        <v>1565</v>
      </c>
      <c r="AL31" s="99">
        <v>2018</v>
      </c>
      <c r="AM31" s="99">
        <v>17</v>
      </c>
      <c r="AN31" s="99">
        <v>174</v>
      </c>
      <c r="AO31" s="99">
        <v>44</v>
      </c>
      <c r="AP31" s="99">
        <v>3502</v>
      </c>
      <c r="AQ31" s="99">
        <v>2011</v>
      </c>
      <c r="AR31" s="99">
        <v>5926</v>
      </c>
      <c r="AS31" s="99">
        <v>1</v>
      </c>
      <c r="AT31" s="99">
        <v>450</v>
      </c>
      <c r="AU31" s="99">
        <v>6603</v>
      </c>
      <c r="AV31" s="99">
        <v>881</v>
      </c>
      <c r="AW31" s="99">
        <v>4</v>
      </c>
      <c r="AX31" s="99">
        <v>7659</v>
      </c>
      <c r="AY31" s="99">
        <v>279</v>
      </c>
      <c r="AZ31" s="99"/>
      <c r="BA31" s="99">
        <v>62</v>
      </c>
      <c r="BB31" s="99">
        <v>3</v>
      </c>
      <c r="BC31" s="99">
        <v>6647</v>
      </c>
      <c r="BD31" s="99">
        <v>5</v>
      </c>
      <c r="BE31" s="99">
        <v>119</v>
      </c>
      <c r="BF31" s="99">
        <v>175</v>
      </c>
      <c r="BG31" s="99">
        <v>881</v>
      </c>
      <c r="BH31" s="99">
        <v>40</v>
      </c>
      <c r="BI31" s="99">
        <v>2</v>
      </c>
      <c r="BJ31" s="99">
        <v>4</v>
      </c>
      <c r="BK31" s="99">
        <v>300</v>
      </c>
      <c r="BL31" s="99">
        <v>266</v>
      </c>
      <c r="BM31" s="99">
        <v>7</v>
      </c>
      <c r="BN31" s="99">
        <v>165</v>
      </c>
      <c r="BO31" s="99">
        <v>961</v>
      </c>
      <c r="BP31" s="99">
        <v>93</v>
      </c>
      <c r="BQ31" s="99">
        <v>6</v>
      </c>
      <c r="BR31" s="99">
        <v>11</v>
      </c>
      <c r="BS31" s="99">
        <v>20</v>
      </c>
      <c r="BT31" s="99">
        <v>5361</v>
      </c>
      <c r="BU31" s="99">
        <v>740</v>
      </c>
      <c r="BV31" s="99">
        <v>1</v>
      </c>
      <c r="BW31" s="99">
        <v>7</v>
      </c>
      <c r="BX31" s="99"/>
      <c r="BY31" s="99"/>
      <c r="BZ31" s="99"/>
      <c r="CA31" s="99"/>
      <c r="CB31" s="99">
        <v>3042</v>
      </c>
      <c r="CC31" s="99">
        <v>2807</v>
      </c>
      <c r="CD31" s="99">
        <v>10</v>
      </c>
      <c r="CE31" s="99">
        <v>1813</v>
      </c>
      <c r="CF31" s="99">
        <v>185</v>
      </c>
      <c r="CG31" s="99">
        <v>10</v>
      </c>
      <c r="CH31" s="99">
        <v>71</v>
      </c>
      <c r="CI31" s="99"/>
      <c r="CJ31" s="99"/>
      <c r="CK31" s="99"/>
      <c r="CL31" s="99">
        <v>1</v>
      </c>
      <c r="CM31" s="99">
        <v>113</v>
      </c>
      <c r="CN31" s="99">
        <v>95</v>
      </c>
      <c r="CO31" s="99">
        <v>1271</v>
      </c>
      <c r="CP31" s="99">
        <v>752</v>
      </c>
      <c r="CQ31" s="99">
        <v>6</v>
      </c>
      <c r="CR31" s="99">
        <v>301</v>
      </c>
      <c r="CS31" s="99">
        <v>2</v>
      </c>
      <c r="CT31" s="99">
        <v>321</v>
      </c>
      <c r="CU31" s="99">
        <v>992</v>
      </c>
      <c r="CV31" s="99">
        <v>478</v>
      </c>
      <c r="CW31" s="99">
        <v>63</v>
      </c>
      <c r="CX31" s="99">
        <v>141</v>
      </c>
      <c r="CY31" s="99">
        <v>149</v>
      </c>
      <c r="CZ31" s="99">
        <v>6</v>
      </c>
      <c r="DA31" s="99">
        <v>939</v>
      </c>
      <c r="DB31" s="99">
        <v>163</v>
      </c>
      <c r="DC31" s="99">
        <v>283</v>
      </c>
      <c r="DD31" s="99">
        <v>958</v>
      </c>
      <c r="DE31" s="99">
        <v>882</v>
      </c>
      <c r="DF31" s="99">
        <v>22</v>
      </c>
      <c r="DG31" s="99">
        <v>476</v>
      </c>
      <c r="DH31" s="99">
        <v>823</v>
      </c>
      <c r="DI31" s="99">
        <v>415</v>
      </c>
      <c r="DJ31" s="99">
        <v>4</v>
      </c>
      <c r="DK31" s="99">
        <v>28</v>
      </c>
      <c r="DL31" s="99">
        <v>157</v>
      </c>
      <c r="DM31" s="99">
        <v>13</v>
      </c>
      <c r="DN31" s="99">
        <v>249</v>
      </c>
      <c r="DO31" s="99">
        <v>40</v>
      </c>
      <c r="DP31" s="99">
        <v>4262</v>
      </c>
      <c r="DQ31" s="99">
        <v>115</v>
      </c>
      <c r="DR31" s="99">
        <v>162</v>
      </c>
      <c r="DS31" s="99">
        <v>89</v>
      </c>
      <c r="DT31" s="99">
        <v>68</v>
      </c>
      <c r="DU31" s="99">
        <v>1</v>
      </c>
      <c r="DV31" s="99"/>
      <c r="DW31" s="99">
        <v>71</v>
      </c>
      <c r="DX31" s="99">
        <v>72</v>
      </c>
      <c r="DY31" s="99">
        <v>7</v>
      </c>
      <c r="DZ31" s="99">
        <v>884</v>
      </c>
      <c r="EA31" s="99"/>
      <c r="EB31" s="99">
        <v>2</v>
      </c>
      <c r="EC31" s="99"/>
      <c r="ED31" s="99">
        <v>214</v>
      </c>
      <c r="EE31" s="99">
        <v>335</v>
      </c>
      <c r="EF31" s="99">
        <v>30</v>
      </c>
      <c r="EG31" s="99">
        <v>13</v>
      </c>
      <c r="EH31" s="99"/>
      <c r="EI31" s="99"/>
      <c r="EJ31" s="99">
        <v>9</v>
      </c>
      <c r="EK31" s="99">
        <v>2</v>
      </c>
      <c r="EL31" s="99">
        <v>16</v>
      </c>
      <c r="EM31" s="99">
        <v>6868</v>
      </c>
      <c r="EN31" s="99">
        <v>68</v>
      </c>
      <c r="EO31" s="99">
        <v>343</v>
      </c>
      <c r="EP31" s="99">
        <v>33</v>
      </c>
      <c r="EQ31" s="99">
        <v>7</v>
      </c>
      <c r="ER31" s="99"/>
      <c r="ES31" s="99">
        <v>34107</v>
      </c>
    </row>
    <row r="32" spans="1:149" ht="14.4" x14ac:dyDescent="0.3">
      <c r="A32" s="98">
        <v>106070988</v>
      </c>
      <c r="B32" s="98" t="s">
        <v>279</v>
      </c>
      <c r="C32" s="98" t="s">
        <v>922</v>
      </c>
      <c r="D32" s="98" t="s">
        <v>402</v>
      </c>
      <c r="E32" s="98" t="s">
        <v>403</v>
      </c>
      <c r="F32" s="98" t="s">
        <v>925</v>
      </c>
      <c r="G32" s="98" t="s">
        <v>2871</v>
      </c>
      <c r="H32" s="98" t="s">
        <v>2152</v>
      </c>
      <c r="I32" s="98" t="s">
        <v>2125</v>
      </c>
      <c r="J32" s="98" t="s">
        <v>2126</v>
      </c>
      <c r="K32" s="98" t="s">
        <v>2153</v>
      </c>
      <c r="L32" s="98" t="s">
        <v>2065</v>
      </c>
      <c r="M32" s="98" t="s">
        <v>2105</v>
      </c>
      <c r="N32" s="98" t="s">
        <v>1576</v>
      </c>
      <c r="O32" s="99">
        <v>21109</v>
      </c>
      <c r="P32" s="99"/>
      <c r="Q32" s="99">
        <v>595</v>
      </c>
      <c r="R32" s="99"/>
      <c r="S32" s="99"/>
      <c r="T32" s="99"/>
      <c r="U32" s="99">
        <v>12807</v>
      </c>
      <c r="V32" s="99">
        <v>8897</v>
      </c>
      <c r="W32" s="99"/>
      <c r="X32" s="99"/>
      <c r="Y32" s="99">
        <v>610</v>
      </c>
      <c r="Z32" s="99">
        <v>1423</v>
      </c>
      <c r="AA32" s="99">
        <v>2676</v>
      </c>
      <c r="AB32" s="99">
        <v>1326</v>
      </c>
      <c r="AC32" s="99">
        <v>2153</v>
      </c>
      <c r="AD32" s="99">
        <v>2853</v>
      </c>
      <c r="AE32" s="99">
        <v>3016</v>
      </c>
      <c r="AF32" s="99">
        <v>4103</v>
      </c>
      <c r="AG32" s="99"/>
      <c r="AH32" s="99">
        <v>3059</v>
      </c>
      <c r="AI32" s="99">
        <v>485</v>
      </c>
      <c r="AJ32" s="99">
        <v>2308</v>
      </c>
      <c r="AK32" s="99">
        <v>1232</v>
      </c>
      <c r="AL32" s="99">
        <v>2746</v>
      </c>
      <c r="AM32" s="99">
        <v>60</v>
      </c>
      <c r="AN32" s="99">
        <v>644</v>
      </c>
      <c r="AO32" s="99">
        <v>774</v>
      </c>
      <c r="AP32" s="99">
        <v>13940</v>
      </c>
      <c r="AQ32" s="99">
        <v>10241</v>
      </c>
      <c r="AR32" s="99">
        <v>11463</v>
      </c>
      <c r="AS32" s="99"/>
      <c r="AT32" s="99">
        <v>5809</v>
      </c>
      <c r="AU32" s="99">
        <v>13075</v>
      </c>
      <c r="AV32" s="99">
        <v>2785</v>
      </c>
      <c r="AW32" s="99">
        <v>35</v>
      </c>
      <c r="AX32" s="99">
        <v>20017</v>
      </c>
      <c r="AY32" s="99">
        <v>1687</v>
      </c>
      <c r="AZ32" s="99"/>
      <c r="BA32" s="99">
        <v>867</v>
      </c>
      <c r="BB32" s="99">
        <v>12</v>
      </c>
      <c r="BC32" s="99">
        <v>15941</v>
      </c>
      <c r="BD32" s="99">
        <v>63</v>
      </c>
      <c r="BE32" s="99">
        <v>423</v>
      </c>
      <c r="BF32" s="99">
        <v>512</v>
      </c>
      <c r="BG32" s="99">
        <v>2780</v>
      </c>
      <c r="BH32" s="99">
        <v>1106</v>
      </c>
      <c r="BI32" s="99"/>
      <c r="BJ32" s="99"/>
      <c r="BK32" s="99">
        <v>580</v>
      </c>
      <c r="BL32" s="99">
        <v>139</v>
      </c>
      <c r="BM32" s="99">
        <v>25</v>
      </c>
      <c r="BN32" s="99">
        <v>532</v>
      </c>
      <c r="BO32" s="99">
        <v>5954</v>
      </c>
      <c r="BP32" s="99">
        <v>326</v>
      </c>
      <c r="BQ32" s="99">
        <v>96</v>
      </c>
      <c r="BR32" s="99">
        <v>304</v>
      </c>
      <c r="BS32" s="99">
        <v>10</v>
      </c>
      <c r="BT32" s="99">
        <v>11002</v>
      </c>
      <c r="BU32" s="99">
        <v>2715</v>
      </c>
      <c r="BV32" s="99"/>
      <c r="BW32" s="99">
        <v>3</v>
      </c>
      <c r="BX32" s="99">
        <v>1</v>
      </c>
      <c r="BY32" s="99">
        <v>14</v>
      </c>
      <c r="BZ32" s="99">
        <v>3</v>
      </c>
      <c r="CA32" s="99"/>
      <c r="CB32" s="99">
        <v>2694</v>
      </c>
      <c r="CC32" s="99">
        <v>8767</v>
      </c>
      <c r="CD32" s="99"/>
      <c r="CE32" s="99">
        <v>8926</v>
      </c>
      <c r="CF32" s="99">
        <v>659</v>
      </c>
      <c r="CG32" s="99">
        <v>211</v>
      </c>
      <c r="CH32" s="99">
        <v>447</v>
      </c>
      <c r="CI32" s="99"/>
      <c r="CJ32" s="99"/>
      <c r="CK32" s="99"/>
      <c r="CL32" s="99">
        <v>37</v>
      </c>
      <c r="CM32" s="99">
        <v>179</v>
      </c>
      <c r="CN32" s="99">
        <v>1008</v>
      </c>
      <c r="CO32" s="99">
        <v>2238</v>
      </c>
      <c r="CP32" s="99">
        <v>1826</v>
      </c>
      <c r="CQ32" s="99">
        <v>27</v>
      </c>
      <c r="CR32" s="99">
        <v>462</v>
      </c>
      <c r="CS32" s="99">
        <v>18</v>
      </c>
      <c r="CT32" s="99">
        <v>738</v>
      </c>
      <c r="CU32" s="99">
        <v>1260</v>
      </c>
      <c r="CV32" s="99">
        <v>2957</v>
      </c>
      <c r="CW32" s="99">
        <v>123</v>
      </c>
      <c r="CX32" s="99">
        <v>1922</v>
      </c>
      <c r="CY32" s="99">
        <v>629</v>
      </c>
      <c r="CZ32" s="99">
        <v>241</v>
      </c>
      <c r="DA32" s="99">
        <v>1336</v>
      </c>
      <c r="DB32" s="99">
        <v>312</v>
      </c>
      <c r="DC32" s="99">
        <v>552</v>
      </c>
      <c r="DD32" s="99">
        <v>2946</v>
      </c>
      <c r="DE32" s="99">
        <v>2783</v>
      </c>
      <c r="DF32" s="99">
        <v>110</v>
      </c>
      <c r="DG32" s="99">
        <v>250</v>
      </c>
      <c r="DH32" s="99">
        <v>783</v>
      </c>
      <c r="DI32" s="99">
        <v>1410</v>
      </c>
      <c r="DJ32" s="99">
        <v>23</v>
      </c>
      <c r="DK32" s="99">
        <v>427</v>
      </c>
      <c r="DL32" s="99">
        <v>542</v>
      </c>
      <c r="DM32" s="99">
        <v>112</v>
      </c>
      <c r="DN32" s="99">
        <v>3002</v>
      </c>
      <c r="DO32" s="99">
        <v>423</v>
      </c>
      <c r="DP32" s="99">
        <v>9757</v>
      </c>
      <c r="DQ32" s="99">
        <v>496</v>
      </c>
      <c r="DR32" s="99">
        <v>691</v>
      </c>
      <c r="DS32" s="99">
        <v>184</v>
      </c>
      <c r="DT32" s="99">
        <v>361</v>
      </c>
      <c r="DU32" s="99">
        <v>22</v>
      </c>
      <c r="DV32" s="99">
        <v>16</v>
      </c>
      <c r="DW32" s="99">
        <v>139</v>
      </c>
      <c r="DX32" s="99">
        <v>658</v>
      </c>
      <c r="DY32" s="99">
        <v>133</v>
      </c>
      <c r="DZ32" s="99">
        <v>2275</v>
      </c>
      <c r="EA32" s="99"/>
      <c r="EB32" s="99"/>
      <c r="EC32" s="99"/>
      <c r="ED32" s="99">
        <v>654</v>
      </c>
      <c r="EE32" s="99">
        <v>1447</v>
      </c>
      <c r="EF32" s="99">
        <v>768</v>
      </c>
      <c r="EG32" s="99">
        <v>213</v>
      </c>
      <c r="EH32" s="99">
        <v>30</v>
      </c>
      <c r="EI32" s="99">
        <v>4</v>
      </c>
      <c r="EJ32" s="99">
        <v>158</v>
      </c>
      <c r="EK32" s="99">
        <v>5</v>
      </c>
      <c r="EL32" s="99">
        <v>27</v>
      </c>
      <c r="EM32" s="99">
        <v>16920</v>
      </c>
      <c r="EN32" s="99">
        <v>121</v>
      </c>
      <c r="EO32" s="99">
        <v>1225</v>
      </c>
      <c r="EP32" s="99">
        <v>123</v>
      </c>
      <c r="EQ32" s="99">
        <v>7</v>
      </c>
      <c r="ER32" s="99">
        <v>2</v>
      </c>
      <c r="ES32" s="99">
        <v>105784</v>
      </c>
    </row>
    <row r="33" spans="1:149" ht="14.4" x14ac:dyDescent="0.3">
      <c r="A33" s="98">
        <v>106070990</v>
      </c>
      <c r="B33" s="98" t="s">
        <v>2154</v>
      </c>
      <c r="C33" s="98" t="s">
        <v>922</v>
      </c>
      <c r="D33" s="98" t="s">
        <v>404</v>
      </c>
      <c r="E33" s="98" t="s">
        <v>403</v>
      </c>
      <c r="F33" s="98" t="s">
        <v>2155</v>
      </c>
      <c r="G33" s="98" t="s">
        <v>2871</v>
      </c>
      <c r="H33" s="98" t="s">
        <v>2120</v>
      </c>
      <c r="I33" s="98" t="s">
        <v>2125</v>
      </c>
      <c r="J33" s="98" t="s">
        <v>2126</v>
      </c>
      <c r="K33" s="98" t="s">
        <v>2153</v>
      </c>
      <c r="L33" s="98" t="s">
        <v>2065</v>
      </c>
      <c r="M33" s="98" t="s">
        <v>2105</v>
      </c>
      <c r="N33" s="98" t="s">
        <v>1577</v>
      </c>
      <c r="O33" s="99">
        <v>14874</v>
      </c>
      <c r="P33" s="99"/>
      <c r="Q33" s="99"/>
      <c r="R33" s="99"/>
      <c r="S33" s="99"/>
      <c r="T33" s="99"/>
      <c r="U33" s="99">
        <v>9135</v>
      </c>
      <c r="V33" s="99">
        <v>5739</v>
      </c>
      <c r="W33" s="99"/>
      <c r="X33" s="99"/>
      <c r="Y33" s="99">
        <v>213</v>
      </c>
      <c r="Z33" s="99">
        <v>1140</v>
      </c>
      <c r="AA33" s="99">
        <v>2597</v>
      </c>
      <c r="AB33" s="99">
        <v>698</v>
      </c>
      <c r="AC33" s="99">
        <v>961</v>
      </c>
      <c r="AD33" s="99">
        <v>1508</v>
      </c>
      <c r="AE33" s="99">
        <v>1675</v>
      </c>
      <c r="AF33" s="99">
        <v>2402</v>
      </c>
      <c r="AG33" s="99">
        <v>2</v>
      </c>
      <c r="AH33" s="99">
        <v>3504</v>
      </c>
      <c r="AI33" s="99">
        <v>174</v>
      </c>
      <c r="AJ33" s="99">
        <v>2340</v>
      </c>
      <c r="AK33" s="99">
        <v>617</v>
      </c>
      <c r="AL33" s="99">
        <v>1817</v>
      </c>
      <c r="AM33" s="99">
        <v>31</v>
      </c>
      <c r="AN33" s="99">
        <v>812</v>
      </c>
      <c r="AO33" s="99">
        <v>67</v>
      </c>
      <c r="AP33" s="99">
        <v>9190</v>
      </c>
      <c r="AQ33" s="99">
        <v>8201</v>
      </c>
      <c r="AR33" s="99">
        <v>6673</v>
      </c>
      <c r="AS33" s="99"/>
      <c r="AT33" s="99">
        <v>1154</v>
      </c>
      <c r="AU33" s="99">
        <v>10455</v>
      </c>
      <c r="AV33" s="99">
        <v>3261</v>
      </c>
      <c r="AW33" s="99">
        <v>4</v>
      </c>
      <c r="AX33" s="99">
        <v>13337</v>
      </c>
      <c r="AY33" s="99">
        <v>1537</v>
      </c>
      <c r="AZ33" s="99"/>
      <c r="BA33" s="99">
        <v>223</v>
      </c>
      <c r="BB33" s="99">
        <v>2</v>
      </c>
      <c r="BC33" s="99">
        <v>10511</v>
      </c>
      <c r="BD33" s="99">
        <v>133</v>
      </c>
      <c r="BE33" s="99">
        <v>337</v>
      </c>
      <c r="BF33" s="99">
        <v>247</v>
      </c>
      <c r="BG33" s="99">
        <v>3263</v>
      </c>
      <c r="BH33" s="99">
        <v>158</v>
      </c>
      <c r="BI33" s="99"/>
      <c r="BJ33" s="99"/>
      <c r="BK33" s="99">
        <v>323</v>
      </c>
      <c r="BL33" s="99">
        <v>78</v>
      </c>
      <c r="BM33" s="99">
        <v>1</v>
      </c>
      <c r="BN33" s="99">
        <v>286</v>
      </c>
      <c r="BO33" s="99">
        <v>1937</v>
      </c>
      <c r="BP33" s="99">
        <v>275</v>
      </c>
      <c r="BQ33" s="99">
        <v>33</v>
      </c>
      <c r="BR33" s="99">
        <v>58</v>
      </c>
      <c r="BS33" s="99">
        <v>43</v>
      </c>
      <c r="BT33" s="99">
        <v>10624</v>
      </c>
      <c r="BU33" s="99">
        <v>1182</v>
      </c>
      <c r="BV33" s="99">
        <v>4</v>
      </c>
      <c r="BW33" s="99">
        <v>28</v>
      </c>
      <c r="BX33" s="99"/>
      <c r="BY33" s="99"/>
      <c r="BZ33" s="99"/>
      <c r="CA33" s="99">
        <v>2</v>
      </c>
      <c r="CB33" s="99">
        <v>781</v>
      </c>
      <c r="CC33" s="99">
        <v>5000</v>
      </c>
      <c r="CD33" s="99"/>
      <c r="CE33" s="99">
        <v>8944</v>
      </c>
      <c r="CF33" s="99">
        <v>126</v>
      </c>
      <c r="CG33" s="99">
        <v>17</v>
      </c>
      <c r="CH33" s="99">
        <v>6</v>
      </c>
      <c r="CI33" s="99"/>
      <c r="CJ33" s="99"/>
      <c r="CK33" s="99"/>
      <c r="CL33" s="99">
        <v>15</v>
      </c>
      <c r="CM33" s="99">
        <v>79</v>
      </c>
      <c r="CN33" s="99">
        <v>425</v>
      </c>
      <c r="CO33" s="99">
        <v>1482</v>
      </c>
      <c r="CP33" s="99">
        <v>1333</v>
      </c>
      <c r="CQ33" s="99">
        <v>5</v>
      </c>
      <c r="CR33" s="99">
        <v>289</v>
      </c>
      <c r="CS33" s="99">
        <v>9</v>
      </c>
      <c r="CT33" s="99">
        <v>352</v>
      </c>
      <c r="CU33" s="99">
        <v>1573</v>
      </c>
      <c r="CV33" s="99">
        <v>816</v>
      </c>
      <c r="CW33" s="99">
        <v>145</v>
      </c>
      <c r="CX33" s="99">
        <v>168</v>
      </c>
      <c r="CY33" s="99">
        <v>137</v>
      </c>
      <c r="CZ33" s="99">
        <v>154</v>
      </c>
      <c r="DA33" s="99">
        <v>629</v>
      </c>
      <c r="DB33" s="99">
        <v>204</v>
      </c>
      <c r="DC33" s="99">
        <v>202</v>
      </c>
      <c r="DD33" s="99">
        <v>3462</v>
      </c>
      <c r="DE33" s="99">
        <v>3259</v>
      </c>
      <c r="DF33" s="99">
        <v>136</v>
      </c>
      <c r="DG33" s="99">
        <v>329</v>
      </c>
      <c r="DH33" s="99">
        <v>3755</v>
      </c>
      <c r="DI33" s="99">
        <v>1271</v>
      </c>
      <c r="DJ33" s="99">
        <v>8</v>
      </c>
      <c r="DK33" s="99">
        <v>74</v>
      </c>
      <c r="DL33" s="99">
        <v>445</v>
      </c>
      <c r="DM33" s="99">
        <v>26</v>
      </c>
      <c r="DN33" s="99">
        <v>570</v>
      </c>
      <c r="DO33" s="99">
        <v>87</v>
      </c>
      <c r="DP33" s="99">
        <v>3016</v>
      </c>
      <c r="DQ33" s="99">
        <v>106</v>
      </c>
      <c r="DR33" s="99">
        <v>301</v>
      </c>
      <c r="DS33" s="99">
        <v>217</v>
      </c>
      <c r="DT33" s="99">
        <v>306</v>
      </c>
      <c r="DU33" s="99">
        <v>18</v>
      </c>
      <c r="DV33" s="99">
        <v>3</v>
      </c>
      <c r="DW33" s="99">
        <v>124</v>
      </c>
      <c r="DX33" s="99">
        <v>985</v>
      </c>
      <c r="DY33" s="99">
        <v>75</v>
      </c>
      <c r="DZ33" s="99">
        <v>3147</v>
      </c>
      <c r="EA33" s="99"/>
      <c r="EB33" s="99">
        <v>10</v>
      </c>
      <c r="EC33" s="99">
        <v>1</v>
      </c>
      <c r="ED33" s="99">
        <v>789</v>
      </c>
      <c r="EE33" s="99">
        <v>611</v>
      </c>
      <c r="EF33" s="99">
        <v>79</v>
      </c>
      <c r="EG33" s="99">
        <v>6</v>
      </c>
      <c r="EH33" s="99">
        <v>2</v>
      </c>
      <c r="EI33" s="99"/>
      <c r="EJ33" s="99">
        <v>9</v>
      </c>
      <c r="EK33" s="99">
        <v>3</v>
      </c>
      <c r="EL33" s="99">
        <v>16</v>
      </c>
      <c r="EM33" s="99">
        <v>12258</v>
      </c>
      <c r="EN33" s="99">
        <v>187</v>
      </c>
      <c r="EO33" s="99">
        <v>853</v>
      </c>
      <c r="EP33" s="99">
        <v>58</v>
      </c>
      <c r="EQ33" s="99">
        <v>3</v>
      </c>
      <c r="ER33" s="99"/>
      <c r="ES33" s="99">
        <v>54240</v>
      </c>
    </row>
    <row r="34" spans="1:149" ht="14.4" x14ac:dyDescent="0.3">
      <c r="A34" s="98">
        <v>106071018</v>
      </c>
      <c r="B34" s="98" t="s">
        <v>280</v>
      </c>
      <c r="C34" s="98" t="s">
        <v>922</v>
      </c>
      <c r="D34" s="98" t="s">
        <v>405</v>
      </c>
      <c r="E34" s="98" t="s">
        <v>406</v>
      </c>
      <c r="F34" s="98" t="s">
        <v>926</v>
      </c>
      <c r="G34" s="98" t="s">
        <v>2871</v>
      </c>
      <c r="H34" s="98" t="s">
        <v>2120</v>
      </c>
      <c r="I34" s="98" t="s">
        <v>2125</v>
      </c>
      <c r="J34" s="98" t="s">
        <v>2148</v>
      </c>
      <c r="K34" s="98" t="s">
        <v>2156</v>
      </c>
      <c r="L34" s="98" t="s">
        <v>2065</v>
      </c>
      <c r="M34" s="98" t="s">
        <v>2105</v>
      </c>
      <c r="N34" s="98" t="s">
        <v>1578</v>
      </c>
      <c r="O34" s="99">
        <v>10615</v>
      </c>
      <c r="P34" s="99"/>
      <c r="Q34" s="99"/>
      <c r="R34" s="99"/>
      <c r="S34" s="99"/>
      <c r="T34" s="99"/>
      <c r="U34" s="99">
        <v>5265</v>
      </c>
      <c r="V34" s="99">
        <v>5350</v>
      </c>
      <c r="W34" s="99"/>
      <c r="X34" s="99"/>
      <c r="Y34" s="99">
        <v>40</v>
      </c>
      <c r="Z34" s="99">
        <v>292</v>
      </c>
      <c r="AA34" s="99">
        <v>512</v>
      </c>
      <c r="AB34" s="99">
        <v>949</v>
      </c>
      <c r="AC34" s="99">
        <v>1878</v>
      </c>
      <c r="AD34" s="99">
        <v>2593</v>
      </c>
      <c r="AE34" s="99">
        <v>2233</v>
      </c>
      <c r="AF34" s="99">
        <v>2118</v>
      </c>
      <c r="AG34" s="99"/>
      <c r="AH34" s="99"/>
      <c r="AI34" s="99"/>
      <c r="AJ34" s="99">
        <v>941</v>
      </c>
      <c r="AK34" s="99">
        <v>1119</v>
      </c>
      <c r="AL34" s="99">
        <v>1534</v>
      </c>
      <c r="AM34" s="99">
        <v>40</v>
      </c>
      <c r="AN34" s="99">
        <v>301</v>
      </c>
      <c r="AO34" s="99">
        <v>90</v>
      </c>
      <c r="AP34" s="99">
        <v>6590</v>
      </c>
      <c r="AQ34" s="99">
        <v>2674</v>
      </c>
      <c r="AR34" s="99">
        <v>7941</v>
      </c>
      <c r="AS34" s="99"/>
      <c r="AT34" s="99">
        <v>1771</v>
      </c>
      <c r="AU34" s="99">
        <v>8840</v>
      </c>
      <c r="AV34" s="99"/>
      <c r="AW34" s="99">
        <v>4</v>
      </c>
      <c r="AX34" s="99">
        <v>9917</v>
      </c>
      <c r="AY34" s="99">
        <v>698</v>
      </c>
      <c r="AZ34" s="99"/>
      <c r="BA34" s="99">
        <v>396</v>
      </c>
      <c r="BB34" s="99">
        <v>116</v>
      </c>
      <c r="BC34" s="99">
        <v>9532</v>
      </c>
      <c r="BD34" s="99">
        <v>6</v>
      </c>
      <c r="BE34" s="99">
        <v>111</v>
      </c>
      <c r="BF34" s="99">
        <v>275</v>
      </c>
      <c r="BG34" s="99"/>
      <c r="BH34" s="99">
        <v>176</v>
      </c>
      <c r="BI34" s="99">
        <v>3</v>
      </c>
      <c r="BJ34" s="99"/>
      <c r="BK34" s="99">
        <v>241</v>
      </c>
      <c r="BL34" s="99">
        <v>215</v>
      </c>
      <c r="BM34" s="99"/>
      <c r="BN34" s="99">
        <v>365</v>
      </c>
      <c r="BO34" s="99">
        <v>2742</v>
      </c>
      <c r="BP34" s="99">
        <v>145</v>
      </c>
      <c r="BQ34" s="99">
        <v>48</v>
      </c>
      <c r="BR34" s="99">
        <v>45</v>
      </c>
      <c r="BS34" s="99">
        <v>27</v>
      </c>
      <c r="BT34" s="99">
        <v>5253</v>
      </c>
      <c r="BU34" s="99">
        <v>1524</v>
      </c>
      <c r="BV34" s="99"/>
      <c r="BW34" s="99">
        <v>1</v>
      </c>
      <c r="BX34" s="99"/>
      <c r="BY34" s="99">
        <v>1</v>
      </c>
      <c r="BZ34" s="99">
        <v>8</v>
      </c>
      <c r="CA34" s="99"/>
      <c r="CB34" s="99">
        <v>2030</v>
      </c>
      <c r="CC34" s="99">
        <v>6060</v>
      </c>
      <c r="CD34" s="99"/>
      <c r="CE34" s="99">
        <v>1865</v>
      </c>
      <c r="CF34" s="99">
        <v>322</v>
      </c>
      <c r="CG34" s="99">
        <v>55</v>
      </c>
      <c r="CH34" s="99">
        <v>281</v>
      </c>
      <c r="CI34" s="99"/>
      <c r="CJ34" s="99">
        <v>2</v>
      </c>
      <c r="CK34" s="99"/>
      <c r="CL34" s="99">
        <v>13</v>
      </c>
      <c r="CM34" s="99">
        <v>122</v>
      </c>
      <c r="CN34" s="99">
        <v>455</v>
      </c>
      <c r="CO34" s="99">
        <v>2541</v>
      </c>
      <c r="CP34" s="99">
        <v>1415</v>
      </c>
      <c r="CQ34" s="99">
        <v>15</v>
      </c>
      <c r="CR34" s="99">
        <v>557</v>
      </c>
      <c r="CS34" s="99">
        <v>4</v>
      </c>
      <c r="CT34" s="99">
        <v>704</v>
      </c>
      <c r="CU34" s="99">
        <v>1121</v>
      </c>
      <c r="CV34" s="99">
        <v>898</v>
      </c>
      <c r="CW34" s="99">
        <v>108</v>
      </c>
      <c r="CX34" s="99">
        <v>911</v>
      </c>
      <c r="CY34" s="99">
        <v>253</v>
      </c>
      <c r="CZ34" s="99">
        <v>48</v>
      </c>
      <c r="DA34" s="99">
        <v>926</v>
      </c>
      <c r="DB34" s="99">
        <v>197</v>
      </c>
      <c r="DC34" s="99">
        <v>307</v>
      </c>
      <c r="DD34" s="99">
        <v>20</v>
      </c>
      <c r="DE34" s="99"/>
      <c r="DF34" s="99"/>
      <c r="DG34" s="99">
        <v>1013</v>
      </c>
      <c r="DH34" s="99">
        <v>838</v>
      </c>
      <c r="DI34" s="99">
        <v>1076</v>
      </c>
      <c r="DJ34" s="99">
        <v>2</v>
      </c>
      <c r="DK34" s="99">
        <v>77</v>
      </c>
      <c r="DL34" s="99">
        <v>366</v>
      </c>
      <c r="DM34" s="99">
        <v>40</v>
      </c>
      <c r="DN34" s="99">
        <v>1103</v>
      </c>
      <c r="DO34" s="99">
        <v>79</v>
      </c>
      <c r="DP34" s="99">
        <v>4534</v>
      </c>
      <c r="DQ34" s="99">
        <v>375</v>
      </c>
      <c r="DR34" s="99">
        <v>262</v>
      </c>
      <c r="DS34" s="99">
        <v>325</v>
      </c>
      <c r="DT34" s="99">
        <v>390</v>
      </c>
      <c r="DU34" s="99">
        <v>4</v>
      </c>
      <c r="DV34" s="99">
        <v>1</v>
      </c>
      <c r="DW34" s="99">
        <v>25</v>
      </c>
      <c r="DX34" s="99">
        <v>74</v>
      </c>
      <c r="DY34" s="99">
        <v>27</v>
      </c>
      <c r="DZ34" s="99">
        <v>3</v>
      </c>
      <c r="EA34" s="99"/>
      <c r="EB34" s="99"/>
      <c r="EC34" s="99">
        <v>1</v>
      </c>
      <c r="ED34" s="99">
        <v>483</v>
      </c>
      <c r="EE34" s="99">
        <v>395</v>
      </c>
      <c r="EF34" s="99">
        <v>33</v>
      </c>
      <c r="EG34" s="99">
        <v>7</v>
      </c>
      <c r="EH34" s="99">
        <v>4</v>
      </c>
      <c r="EI34" s="99"/>
      <c r="EJ34" s="99">
        <v>55</v>
      </c>
      <c r="EK34" s="99">
        <v>1</v>
      </c>
      <c r="EL34" s="99">
        <v>13</v>
      </c>
      <c r="EM34" s="99">
        <v>8470</v>
      </c>
      <c r="EN34" s="99">
        <v>59</v>
      </c>
      <c r="EO34" s="99">
        <v>1062</v>
      </c>
      <c r="EP34" s="99">
        <v>32</v>
      </c>
      <c r="EQ34" s="99">
        <v>1</v>
      </c>
      <c r="ER34" s="99"/>
      <c r="ES34" s="99">
        <v>52413</v>
      </c>
    </row>
    <row r="35" spans="1:149" ht="14.4" x14ac:dyDescent="0.3">
      <c r="A35" s="98">
        <v>106074017</v>
      </c>
      <c r="B35" s="98" t="s">
        <v>407</v>
      </c>
      <c r="C35" s="98" t="s">
        <v>922</v>
      </c>
      <c r="D35" s="98" t="s">
        <v>408</v>
      </c>
      <c r="E35" s="98" t="s">
        <v>409</v>
      </c>
      <c r="F35" s="98" t="s">
        <v>927</v>
      </c>
      <c r="G35" s="98" t="s">
        <v>2872</v>
      </c>
      <c r="H35" s="98" t="s">
        <v>2101</v>
      </c>
      <c r="I35" s="98" t="s">
        <v>2125</v>
      </c>
      <c r="J35" s="98" t="s">
        <v>2126</v>
      </c>
      <c r="K35" s="98" t="s">
        <v>2157</v>
      </c>
      <c r="L35" s="98" t="s">
        <v>2065</v>
      </c>
      <c r="M35" s="98" t="s">
        <v>2105</v>
      </c>
      <c r="N35" s="98" t="s">
        <v>1579</v>
      </c>
      <c r="O35" s="99">
        <v>5822</v>
      </c>
      <c r="P35" s="99"/>
      <c r="Q35" s="99"/>
      <c r="R35" s="99"/>
      <c r="S35" s="99"/>
      <c r="T35" s="99"/>
      <c r="U35" s="99">
        <v>3479</v>
      </c>
      <c r="V35" s="99">
        <v>2342</v>
      </c>
      <c r="W35" s="99"/>
      <c r="X35" s="99">
        <v>1</v>
      </c>
      <c r="Y35" s="99">
        <v>49</v>
      </c>
      <c r="Z35" s="99">
        <v>274</v>
      </c>
      <c r="AA35" s="99">
        <v>751</v>
      </c>
      <c r="AB35" s="99">
        <v>445</v>
      </c>
      <c r="AC35" s="99">
        <v>590</v>
      </c>
      <c r="AD35" s="99">
        <v>748</v>
      </c>
      <c r="AE35" s="99">
        <v>872</v>
      </c>
      <c r="AF35" s="99">
        <v>1271</v>
      </c>
      <c r="AG35" s="99"/>
      <c r="AH35" s="99">
        <v>810</v>
      </c>
      <c r="AI35" s="99">
        <v>12</v>
      </c>
      <c r="AJ35" s="99">
        <v>679</v>
      </c>
      <c r="AK35" s="99">
        <v>194</v>
      </c>
      <c r="AL35" s="99">
        <v>326</v>
      </c>
      <c r="AM35" s="99">
        <v>12</v>
      </c>
      <c r="AN35" s="99">
        <v>717</v>
      </c>
      <c r="AO35" s="99">
        <v>57</v>
      </c>
      <c r="AP35" s="99">
        <v>3837</v>
      </c>
      <c r="AQ35" s="99">
        <v>3048</v>
      </c>
      <c r="AR35" s="99">
        <v>2774</v>
      </c>
      <c r="AS35" s="99"/>
      <c r="AT35" s="99">
        <v>678</v>
      </c>
      <c r="AU35" s="99">
        <v>4359</v>
      </c>
      <c r="AV35" s="99">
        <v>785</v>
      </c>
      <c r="AW35" s="99"/>
      <c r="AX35" s="99">
        <v>5313</v>
      </c>
      <c r="AY35" s="99">
        <v>506</v>
      </c>
      <c r="AZ35" s="99">
        <v>3</v>
      </c>
      <c r="BA35" s="99">
        <v>59</v>
      </c>
      <c r="BB35" s="99">
        <v>4</v>
      </c>
      <c r="BC35" s="99">
        <v>4646</v>
      </c>
      <c r="BD35" s="99"/>
      <c r="BE35" s="99">
        <v>238</v>
      </c>
      <c r="BF35" s="99">
        <v>51</v>
      </c>
      <c r="BG35" s="99">
        <v>785</v>
      </c>
      <c r="BH35" s="99">
        <v>37</v>
      </c>
      <c r="BI35" s="99">
        <v>2</v>
      </c>
      <c r="BJ35" s="99"/>
      <c r="BK35" s="99">
        <v>114</v>
      </c>
      <c r="BL35" s="99">
        <v>34</v>
      </c>
      <c r="BM35" s="99">
        <v>9</v>
      </c>
      <c r="BN35" s="99">
        <v>91</v>
      </c>
      <c r="BO35" s="99">
        <v>895</v>
      </c>
      <c r="BP35" s="99">
        <v>83</v>
      </c>
      <c r="BQ35" s="99">
        <v>10</v>
      </c>
      <c r="BR35" s="99">
        <v>26</v>
      </c>
      <c r="BS35" s="99">
        <v>57</v>
      </c>
      <c r="BT35" s="99">
        <v>3837</v>
      </c>
      <c r="BU35" s="99">
        <v>663</v>
      </c>
      <c r="BV35" s="99"/>
      <c r="BW35" s="99"/>
      <c r="BX35" s="99"/>
      <c r="BY35" s="99">
        <v>3</v>
      </c>
      <c r="BZ35" s="99"/>
      <c r="CA35" s="99"/>
      <c r="CB35" s="99">
        <v>199</v>
      </c>
      <c r="CC35" s="99">
        <v>1740</v>
      </c>
      <c r="CD35" s="99">
        <v>3</v>
      </c>
      <c r="CE35" s="99">
        <v>3638</v>
      </c>
      <c r="CF35" s="99">
        <v>28</v>
      </c>
      <c r="CG35" s="99">
        <v>169</v>
      </c>
      <c r="CH35" s="99">
        <v>44</v>
      </c>
      <c r="CI35" s="99">
        <v>1</v>
      </c>
      <c r="CJ35" s="99"/>
      <c r="CK35" s="99"/>
      <c r="CL35" s="99">
        <v>5</v>
      </c>
      <c r="CM35" s="99">
        <v>53</v>
      </c>
      <c r="CN35" s="99">
        <v>142</v>
      </c>
      <c r="CO35" s="99">
        <v>710</v>
      </c>
      <c r="CP35" s="99">
        <v>564</v>
      </c>
      <c r="CQ35" s="99">
        <v>5</v>
      </c>
      <c r="CR35" s="99">
        <v>148</v>
      </c>
      <c r="CS35" s="99">
        <v>2</v>
      </c>
      <c r="CT35" s="99">
        <v>267</v>
      </c>
      <c r="CU35" s="99">
        <v>340</v>
      </c>
      <c r="CV35" s="99">
        <v>378</v>
      </c>
      <c r="CW35" s="99">
        <v>54</v>
      </c>
      <c r="CX35" s="99">
        <v>580</v>
      </c>
      <c r="CY35" s="99">
        <v>117</v>
      </c>
      <c r="CZ35" s="99">
        <v>11</v>
      </c>
      <c r="DA35" s="99">
        <v>568</v>
      </c>
      <c r="DB35" s="99">
        <v>135</v>
      </c>
      <c r="DC35" s="99">
        <v>120</v>
      </c>
      <c r="DD35" s="99">
        <v>823</v>
      </c>
      <c r="DE35" s="99">
        <v>785</v>
      </c>
      <c r="DF35" s="99">
        <v>15</v>
      </c>
      <c r="DG35" s="99">
        <v>149</v>
      </c>
      <c r="DH35" s="99">
        <v>672</v>
      </c>
      <c r="DI35" s="99">
        <v>447</v>
      </c>
      <c r="DJ35" s="99">
        <v>2</v>
      </c>
      <c r="DK35" s="99">
        <v>36</v>
      </c>
      <c r="DL35" s="99">
        <v>148</v>
      </c>
      <c r="DM35" s="99">
        <v>13</v>
      </c>
      <c r="DN35" s="99">
        <v>642</v>
      </c>
      <c r="DO35" s="99">
        <v>57</v>
      </c>
      <c r="DP35" s="99">
        <v>2376</v>
      </c>
      <c r="DQ35" s="99">
        <v>86</v>
      </c>
      <c r="DR35" s="99">
        <v>75</v>
      </c>
      <c r="DS35" s="99">
        <v>136</v>
      </c>
      <c r="DT35" s="99">
        <v>70</v>
      </c>
      <c r="DU35" s="99">
        <v>2</v>
      </c>
      <c r="DV35" s="99"/>
      <c r="DW35" s="99">
        <v>22</v>
      </c>
      <c r="DX35" s="99">
        <v>99</v>
      </c>
      <c r="DY35" s="99">
        <v>16</v>
      </c>
      <c r="DZ35" s="99">
        <v>774</v>
      </c>
      <c r="EA35" s="99"/>
      <c r="EB35" s="99"/>
      <c r="EC35" s="99"/>
      <c r="ED35" s="99">
        <v>287</v>
      </c>
      <c r="EE35" s="99">
        <v>215</v>
      </c>
      <c r="EF35" s="99">
        <v>5</v>
      </c>
      <c r="EG35" s="99"/>
      <c r="EH35" s="99">
        <v>2</v>
      </c>
      <c r="EI35" s="99"/>
      <c r="EJ35" s="99">
        <v>15</v>
      </c>
      <c r="EK35" s="99">
        <v>1</v>
      </c>
      <c r="EL35" s="99">
        <v>3</v>
      </c>
      <c r="EM35" s="99">
        <v>4696</v>
      </c>
      <c r="EN35" s="99">
        <v>36</v>
      </c>
      <c r="EO35" s="99">
        <v>549</v>
      </c>
      <c r="EP35" s="99">
        <v>13</v>
      </c>
      <c r="EQ35" s="99"/>
      <c r="ER35" s="99"/>
      <c r="ES35" s="99">
        <v>21202</v>
      </c>
    </row>
    <row r="36" spans="1:149" ht="14.4" x14ac:dyDescent="0.3">
      <c r="A36" s="98">
        <v>106074039</v>
      </c>
      <c r="B36" s="98" t="s">
        <v>281</v>
      </c>
      <c r="C36" s="98" t="s">
        <v>922</v>
      </c>
      <c r="D36" s="98" t="s">
        <v>410</v>
      </c>
      <c r="E36" s="98" t="s">
        <v>406</v>
      </c>
      <c r="F36" s="98" t="s">
        <v>926</v>
      </c>
      <c r="G36" s="98" t="s">
        <v>2871</v>
      </c>
      <c r="H36" s="98" t="s">
        <v>2114</v>
      </c>
      <c r="I36" s="98" t="s">
        <v>2125</v>
      </c>
      <c r="J36" s="98" t="s">
        <v>2148</v>
      </c>
      <c r="K36" s="98" t="s">
        <v>2158</v>
      </c>
      <c r="L36" s="98" t="s">
        <v>2065</v>
      </c>
      <c r="M36" s="98" t="s">
        <v>2105</v>
      </c>
      <c r="N36" s="98" t="s">
        <v>1580</v>
      </c>
      <c r="O36" s="99"/>
      <c r="P36" s="99"/>
      <c r="Q36" s="99"/>
      <c r="R36" s="99">
        <v>509</v>
      </c>
      <c r="S36" s="99">
        <v>2123</v>
      </c>
      <c r="T36" s="99"/>
      <c r="U36" s="99">
        <v>1494</v>
      </c>
      <c r="V36" s="99">
        <v>1138</v>
      </c>
      <c r="W36" s="99"/>
      <c r="X36" s="99"/>
      <c r="Y36" s="99">
        <v>1315</v>
      </c>
      <c r="Z36" s="99">
        <v>371</v>
      </c>
      <c r="AA36" s="99">
        <v>231</v>
      </c>
      <c r="AB36" s="99">
        <v>239</v>
      </c>
      <c r="AC36" s="99">
        <v>256</v>
      </c>
      <c r="AD36" s="99">
        <v>143</v>
      </c>
      <c r="AE36" s="99">
        <v>36</v>
      </c>
      <c r="AF36" s="99">
        <v>3</v>
      </c>
      <c r="AG36" s="99"/>
      <c r="AH36" s="99"/>
      <c r="AI36" s="99">
        <v>38</v>
      </c>
      <c r="AJ36" s="99">
        <v>164</v>
      </c>
      <c r="AK36" s="99">
        <v>212</v>
      </c>
      <c r="AL36" s="99">
        <v>481</v>
      </c>
      <c r="AM36" s="99">
        <v>6</v>
      </c>
      <c r="AN36" s="99">
        <v>122</v>
      </c>
      <c r="AO36" s="99">
        <v>203</v>
      </c>
      <c r="AP36" s="99">
        <v>1444</v>
      </c>
      <c r="AQ36" s="99">
        <v>2632</v>
      </c>
      <c r="AR36" s="99"/>
      <c r="AS36" s="99"/>
      <c r="AT36" s="99">
        <v>16</v>
      </c>
      <c r="AU36" s="99">
        <v>2616</v>
      </c>
      <c r="AV36" s="99"/>
      <c r="AW36" s="99"/>
      <c r="AX36" s="99">
        <v>2632</v>
      </c>
      <c r="AY36" s="99"/>
      <c r="AZ36" s="99"/>
      <c r="BA36" s="99">
        <v>67</v>
      </c>
      <c r="BB36" s="99"/>
      <c r="BC36" s="99">
        <v>860</v>
      </c>
      <c r="BD36" s="99">
        <v>1</v>
      </c>
      <c r="BE36" s="99"/>
      <c r="BF36" s="99"/>
      <c r="BG36" s="99"/>
      <c r="BH36" s="99">
        <v>1704</v>
      </c>
      <c r="BI36" s="99"/>
      <c r="BJ36" s="99"/>
      <c r="BK36" s="99">
        <v>22</v>
      </c>
      <c r="BL36" s="99">
        <v>228</v>
      </c>
      <c r="BM36" s="99"/>
      <c r="BN36" s="99"/>
      <c r="BO36" s="99"/>
      <c r="BP36" s="99">
        <v>2</v>
      </c>
      <c r="BQ36" s="99">
        <v>96</v>
      </c>
      <c r="BR36" s="99">
        <v>5</v>
      </c>
      <c r="BS36" s="99"/>
      <c r="BT36" s="99">
        <v>2276</v>
      </c>
      <c r="BU36" s="99"/>
      <c r="BV36" s="99"/>
      <c r="BW36" s="99">
        <v>2</v>
      </c>
      <c r="BX36" s="99"/>
      <c r="BY36" s="99">
        <v>1</v>
      </c>
      <c r="BZ36" s="99"/>
      <c r="CA36" s="99"/>
      <c r="CB36" s="99">
        <v>734</v>
      </c>
      <c r="CC36" s="99">
        <v>281</v>
      </c>
      <c r="CD36" s="99"/>
      <c r="CE36" s="99">
        <v>1383</v>
      </c>
      <c r="CF36" s="99">
        <v>84</v>
      </c>
      <c r="CG36" s="99"/>
      <c r="CH36" s="99">
        <v>150</v>
      </c>
      <c r="CI36" s="99"/>
      <c r="CJ36" s="99"/>
      <c r="CK36" s="99"/>
      <c r="CL36" s="99"/>
      <c r="CM36" s="99"/>
      <c r="CN36" s="99"/>
      <c r="CO36" s="99"/>
      <c r="CP36" s="99"/>
      <c r="CQ36" s="99"/>
      <c r="CR36" s="99"/>
      <c r="CS36" s="99"/>
      <c r="CT36" s="99"/>
      <c r="CU36" s="99"/>
      <c r="CV36" s="99"/>
      <c r="CW36" s="99">
        <v>2631</v>
      </c>
      <c r="CX36" s="99"/>
      <c r="CY36" s="99"/>
      <c r="CZ36" s="99"/>
      <c r="DA36" s="99"/>
      <c r="DB36" s="99"/>
      <c r="DC36" s="99">
        <v>1</v>
      </c>
      <c r="DD36" s="99"/>
      <c r="DE36" s="99"/>
      <c r="DF36" s="99"/>
      <c r="DG36" s="99"/>
      <c r="DH36" s="99"/>
      <c r="DI36" s="99"/>
      <c r="DJ36" s="99"/>
      <c r="DK36" s="99"/>
      <c r="DL36" s="99"/>
      <c r="DM36" s="99"/>
      <c r="DN36" s="99"/>
      <c r="DO36" s="99"/>
      <c r="DP36" s="99">
        <v>2632</v>
      </c>
      <c r="DQ36" s="99"/>
      <c r="DR36" s="99"/>
      <c r="DS36" s="99"/>
      <c r="DT36" s="99"/>
      <c r="DU36" s="99"/>
      <c r="DV36" s="99"/>
      <c r="DW36" s="99"/>
      <c r="DX36" s="99"/>
      <c r="DY36" s="99"/>
      <c r="DZ36" s="99"/>
      <c r="EA36" s="99"/>
      <c r="EB36" s="99"/>
      <c r="EC36" s="99"/>
      <c r="ED36" s="99"/>
      <c r="EE36" s="99">
        <v>42</v>
      </c>
      <c r="EF36" s="99">
        <v>9</v>
      </c>
      <c r="EG36" s="99">
        <v>18</v>
      </c>
      <c r="EH36" s="99">
        <v>345</v>
      </c>
      <c r="EI36" s="99"/>
      <c r="EJ36" s="99"/>
      <c r="EK36" s="99"/>
      <c r="EL36" s="99">
        <v>6</v>
      </c>
      <c r="EM36" s="99">
        <v>1794</v>
      </c>
      <c r="EN36" s="99">
        <v>103</v>
      </c>
      <c r="EO36" s="99">
        <v>288</v>
      </c>
      <c r="EP36" s="99">
        <v>27</v>
      </c>
      <c r="EQ36" s="99"/>
      <c r="ER36" s="99"/>
      <c r="ES36" s="99">
        <v>14870</v>
      </c>
    </row>
    <row r="37" spans="1:149" ht="14.4" x14ac:dyDescent="0.3">
      <c r="A37" s="98">
        <v>106074097</v>
      </c>
      <c r="B37" s="98" t="s">
        <v>2159</v>
      </c>
      <c r="C37" s="98" t="s">
        <v>922</v>
      </c>
      <c r="D37" s="98" t="s">
        <v>741</v>
      </c>
      <c r="E37" s="98" t="s">
        <v>401</v>
      </c>
      <c r="F37" s="98" t="s">
        <v>928</v>
      </c>
      <c r="G37" s="98" t="s">
        <v>2871</v>
      </c>
      <c r="H37" s="98" t="s">
        <v>2112</v>
      </c>
      <c r="I37" s="98" t="s">
        <v>2125</v>
      </c>
      <c r="J37" s="98" t="s">
        <v>2150</v>
      </c>
      <c r="K37" s="98" t="s">
        <v>2151</v>
      </c>
      <c r="L37" s="98" t="s">
        <v>2065</v>
      </c>
      <c r="M37" s="98" t="s">
        <v>2105</v>
      </c>
      <c r="N37" s="98" t="s">
        <v>1581</v>
      </c>
      <c r="O37" s="99">
        <v>9524</v>
      </c>
      <c r="P37" s="99"/>
      <c r="Q37" s="99"/>
      <c r="R37" s="99"/>
      <c r="S37" s="99"/>
      <c r="T37" s="99"/>
      <c r="U37" s="99">
        <v>5949</v>
      </c>
      <c r="V37" s="99">
        <v>3575</v>
      </c>
      <c r="W37" s="99"/>
      <c r="X37" s="99"/>
      <c r="Y37" s="99">
        <v>79</v>
      </c>
      <c r="Z37" s="99">
        <v>952</v>
      </c>
      <c r="AA37" s="99">
        <v>1139</v>
      </c>
      <c r="AB37" s="99">
        <v>573</v>
      </c>
      <c r="AC37" s="99">
        <v>934</v>
      </c>
      <c r="AD37" s="99">
        <v>1559</v>
      </c>
      <c r="AE37" s="99">
        <v>1391</v>
      </c>
      <c r="AF37" s="99">
        <v>1139</v>
      </c>
      <c r="AG37" s="99">
        <v>3</v>
      </c>
      <c r="AH37" s="99">
        <v>1754</v>
      </c>
      <c r="AI37" s="99">
        <v>1</v>
      </c>
      <c r="AJ37" s="99">
        <v>936</v>
      </c>
      <c r="AK37" s="99">
        <v>1310</v>
      </c>
      <c r="AL37" s="99">
        <v>1695</v>
      </c>
      <c r="AM37" s="99">
        <v>38</v>
      </c>
      <c r="AN37" s="99">
        <v>123</v>
      </c>
      <c r="AO37" s="99">
        <v>11</v>
      </c>
      <c r="AP37" s="99">
        <v>5411</v>
      </c>
      <c r="AQ37" s="99">
        <v>5721</v>
      </c>
      <c r="AR37" s="99">
        <v>3803</v>
      </c>
      <c r="AS37" s="99"/>
      <c r="AT37" s="99">
        <v>1984</v>
      </c>
      <c r="AU37" s="99">
        <v>5851</v>
      </c>
      <c r="AV37" s="99">
        <v>1689</v>
      </c>
      <c r="AW37" s="99"/>
      <c r="AX37" s="99">
        <v>8912</v>
      </c>
      <c r="AY37" s="99">
        <v>612</v>
      </c>
      <c r="AZ37" s="99"/>
      <c r="BA37" s="99">
        <v>246</v>
      </c>
      <c r="BB37" s="99"/>
      <c r="BC37" s="99">
        <v>7287</v>
      </c>
      <c r="BD37" s="99">
        <v>14</v>
      </c>
      <c r="BE37" s="99">
        <v>65</v>
      </c>
      <c r="BF37" s="99">
        <v>41</v>
      </c>
      <c r="BG37" s="99">
        <v>1689</v>
      </c>
      <c r="BH37" s="99">
        <v>182</v>
      </c>
      <c r="BI37" s="99"/>
      <c r="BJ37" s="99"/>
      <c r="BK37" s="99">
        <v>311</v>
      </c>
      <c r="BL37" s="99">
        <v>38</v>
      </c>
      <c r="BM37" s="99"/>
      <c r="BN37" s="99">
        <v>174</v>
      </c>
      <c r="BO37" s="99">
        <v>1538</v>
      </c>
      <c r="BP37" s="99">
        <v>155</v>
      </c>
      <c r="BQ37" s="99">
        <v>8</v>
      </c>
      <c r="BR37" s="99">
        <v>10</v>
      </c>
      <c r="BS37" s="99">
        <v>3</v>
      </c>
      <c r="BT37" s="99">
        <v>6696</v>
      </c>
      <c r="BU37" s="99">
        <v>578</v>
      </c>
      <c r="BV37" s="99">
        <v>1</v>
      </c>
      <c r="BW37" s="99">
        <v>12</v>
      </c>
      <c r="BX37" s="99"/>
      <c r="BY37" s="99"/>
      <c r="BZ37" s="99"/>
      <c r="CA37" s="99"/>
      <c r="CB37" s="99">
        <v>997</v>
      </c>
      <c r="CC37" s="99">
        <v>3565</v>
      </c>
      <c r="CD37" s="99"/>
      <c r="CE37" s="99">
        <v>4869</v>
      </c>
      <c r="CF37" s="99">
        <v>72</v>
      </c>
      <c r="CG37" s="99">
        <v>13</v>
      </c>
      <c r="CH37" s="99">
        <v>8</v>
      </c>
      <c r="CI37" s="99"/>
      <c r="CJ37" s="99"/>
      <c r="CK37" s="99"/>
      <c r="CL37" s="99">
        <v>7</v>
      </c>
      <c r="CM37" s="99">
        <v>41</v>
      </c>
      <c r="CN37" s="99">
        <v>180</v>
      </c>
      <c r="CO37" s="99">
        <v>848</v>
      </c>
      <c r="CP37" s="99">
        <v>690</v>
      </c>
      <c r="CQ37" s="99"/>
      <c r="CR37" s="99">
        <v>150</v>
      </c>
      <c r="CS37" s="99">
        <v>4</v>
      </c>
      <c r="CT37" s="99">
        <v>212</v>
      </c>
      <c r="CU37" s="99">
        <v>986</v>
      </c>
      <c r="CV37" s="99">
        <v>476</v>
      </c>
      <c r="CW37" s="99">
        <v>73</v>
      </c>
      <c r="CX37" s="99">
        <v>1635</v>
      </c>
      <c r="CY37" s="99">
        <v>83</v>
      </c>
      <c r="CZ37" s="99">
        <v>18</v>
      </c>
      <c r="DA37" s="99">
        <v>367</v>
      </c>
      <c r="DB37" s="99">
        <v>137</v>
      </c>
      <c r="DC37" s="99">
        <v>94</v>
      </c>
      <c r="DD37" s="99">
        <v>1766</v>
      </c>
      <c r="DE37" s="99">
        <v>1693</v>
      </c>
      <c r="DF37" s="99">
        <v>64</v>
      </c>
      <c r="DG37" s="99">
        <v>88</v>
      </c>
      <c r="DH37" s="99">
        <v>1789</v>
      </c>
      <c r="DI37" s="99">
        <v>602</v>
      </c>
      <c r="DJ37" s="99">
        <v>3</v>
      </c>
      <c r="DK37" s="99">
        <v>34</v>
      </c>
      <c r="DL37" s="99">
        <v>213</v>
      </c>
      <c r="DM37" s="99">
        <v>13</v>
      </c>
      <c r="DN37" s="99">
        <v>1826</v>
      </c>
      <c r="DO37" s="99">
        <v>40</v>
      </c>
      <c r="DP37" s="99">
        <v>2219</v>
      </c>
      <c r="DQ37" s="99">
        <v>61</v>
      </c>
      <c r="DR37" s="99">
        <v>155</v>
      </c>
      <c r="DS37" s="99">
        <v>104</v>
      </c>
      <c r="DT37" s="99">
        <v>93</v>
      </c>
      <c r="DU37" s="99"/>
      <c r="DV37" s="99">
        <v>1</v>
      </c>
      <c r="DW37" s="99">
        <v>47</v>
      </c>
      <c r="DX37" s="99">
        <v>559</v>
      </c>
      <c r="DY37" s="99">
        <v>20</v>
      </c>
      <c r="DZ37" s="99">
        <v>1655</v>
      </c>
      <c r="EA37" s="99"/>
      <c r="EB37" s="99">
        <v>2</v>
      </c>
      <c r="EC37" s="99"/>
      <c r="ED37" s="99">
        <v>297</v>
      </c>
      <c r="EE37" s="99">
        <v>235</v>
      </c>
      <c r="EF37" s="99">
        <v>46</v>
      </c>
      <c r="EG37" s="99">
        <v>9</v>
      </c>
      <c r="EH37" s="99"/>
      <c r="EI37" s="99"/>
      <c r="EJ37" s="99">
        <v>25</v>
      </c>
      <c r="EK37" s="99">
        <v>2</v>
      </c>
      <c r="EL37" s="99">
        <v>6</v>
      </c>
      <c r="EM37" s="99">
        <v>8387</v>
      </c>
      <c r="EN37" s="99">
        <v>85</v>
      </c>
      <c r="EO37" s="99">
        <v>395</v>
      </c>
      <c r="EP37" s="99">
        <v>36</v>
      </c>
      <c r="EQ37" s="99">
        <v>1</v>
      </c>
      <c r="ER37" s="99"/>
      <c r="ES37" s="99">
        <v>25974</v>
      </c>
    </row>
    <row r="38" spans="1:149" ht="14.4" x14ac:dyDescent="0.3">
      <c r="A38" s="98">
        <v>106084001</v>
      </c>
      <c r="B38" s="98" t="s">
        <v>411</v>
      </c>
      <c r="C38" s="98" t="s">
        <v>930</v>
      </c>
      <c r="D38" s="98" t="s">
        <v>412</v>
      </c>
      <c r="E38" s="98" t="s">
        <v>413</v>
      </c>
      <c r="F38" s="98" t="s">
        <v>929</v>
      </c>
      <c r="G38" s="98" t="s">
        <v>2871</v>
      </c>
      <c r="H38" s="98" t="s">
        <v>2122</v>
      </c>
      <c r="I38" s="98" t="s">
        <v>2160</v>
      </c>
      <c r="J38" s="98" t="s">
        <v>2160</v>
      </c>
      <c r="K38" s="98" t="s">
        <v>2161</v>
      </c>
      <c r="L38" s="98" t="s">
        <v>2007</v>
      </c>
      <c r="M38" s="98" t="s">
        <v>2136</v>
      </c>
      <c r="N38" s="98" t="s">
        <v>1582</v>
      </c>
      <c r="O38" s="99">
        <v>2255</v>
      </c>
      <c r="P38" s="99"/>
      <c r="Q38" s="99">
        <v>96</v>
      </c>
      <c r="R38" s="99"/>
      <c r="S38" s="99"/>
      <c r="T38" s="99"/>
      <c r="U38" s="99">
        <v>1346</v>
      </c>
      <c r="V38" s="99">
        <v>1004</v>
      </c>
      <c r="W38" s="99">
        <v>1</v>
      </c>
      <c r="X38" s="99"/>
      <c r="Y38" s="99">
        <v>55</v>
      </c>
      <c r="Z38" s="99">
        <v>235</v>
      </c>
      <c r="AA38" s="99">
        <v>169</v>
      </c>
      <c r="AB38" s="99">
        <v>103</v>
      </c>
      <c r="AC38" s="99">
        <v>261</v>
      </c>
      <c r="AD38" s="99">
        <v>350</v>
      </c>
      <c r="AE38" s="99">
        <v>424</v>
      </c>
      <c r="AF38" s="99">
        <v>404</v>
      </c>
      <c r="AG38" s="99"/>
      <c r="AH38" s="99">
        <v>324</v>
      </c>
      <c r="AI38" s="99">
        <v>26</v>
      </c>
      <c r="AJ38" s="99">
        <v>65</v>
      </c>
      <c r="AK38" s="99">
        <v>14</v>
      </c>
      <c r="AL38" s="99">
        <v>148</v>
      </c>
      <c r="AM38" s="99">
        <v>84</v>
      </c>
      <c r="AN38" s="99">
        <v>24</v>
      </c>
      <c r="AO38" s="99">
        <v>22</v>
      </c>
      <c r="AP38" s="99">
        <v>1994</v>
      </c>
      <c r="AQ38" s="99">
        <v>719</v>
      </c>
      <c r="AR38" s="99">
        <v>1632</v>
      </c>
      <c r="AS38" s="99"/>
      <c r="AT38" s="99">
        <v>205</v>
      </c>
      <c r="AU38" s="99">
        <v>1847</v>
      </c>
      <c r="AV38" s="99">
        <v>299</v>
      </c>
      <c r="AW38" s="99"/>
      <c r="AX38" s="99">
        <v>2204</v>
      </c>
      <c r="AY38" s="99">
        <v>147</v>
      </c>
      <c r="AZ38" s="99"/>
      <c r="BA38" s="99">
        <v>107</v>
      </c>
      <c r="BB38" s="99"/>
      <c r="BC38" s="99">
        <v>1847</v>
      </c>
      <c r="BD38" s="99">
        <v>9</v>
      </c>
      <c r="BE38" s="99">
        <v>28</v>
      </c>
      <c r="BF38" s="99">
        <v>59</v>
      </c>
      <c r="BG38" s="99">
        <v>298</v>
      </c>
      <c r="BH38" s="99"/>
      <c r="BI38" s="99">
        <v>3</v>
      </c>
      <c r="BJ38" s="99"/>
      <c r="BK38" s="99">
        <v>138</v>
      </c>
      <c r="BL38" s="99">
        <v>65</v>
      </c>
      <c r="BM38" s="99"/>
      <c r="BN38" s="99">
        <v>66</v>
      </c>
      <c r="BO38" s="99">
        <v>241</v>
      </c>
      <c r="BP38" s="99">
        <v>18</v>
      </c>
      <c r="BQ38" s="99">
        <v>5</v>
      </c>
      <c r="BR38" s="99">
        <v>50</v>
      </c>
      <c r="BS38" s="99">
        <v>8</v>
      </c>
      <c r="BT38" s="99">
        <v>1580</v>
      </c>
      <c r="BU38" s="99">
        <v>174</v>
      </c>
      <c r="BV38" s="99">
        <v>2</v>
      </c>
      <c r="BW38" s="99">
        <v>2</v>
      </c>
      <c r="BX38" s="99"/>
      <c r="BY38" s="99">
        <v>2</v>
      </c>
      <c r="BZ38" s="99"/>
      <c r="CA38" s="99"/>
      <c r="CB38" s="99">
        <v>622</v>
      </c>
      <c r="CC38" s="99">
        <v>1120</v>
      </c>
      <c r="CD38" s="99">
        <v>24</v>
      </c>
      <c r="CE38" s="99">
        <v>285</v>
      </c>
      <c r="CF38" s="99">
        <v>89</v>
      </c>
      <c r="CG38" s="99">
        <v>9</v>
      </c>
      <c r="CH38" s="99">
        <v>201</v>
      </c>
      <c r="CI38" s="99"/>
      <c r="CJ38" s="99">
        <v>1</v>
      </c>
      <c r="CK38" s="99"/>
      <c r="CL38" s="99"/>
      <c r="CM38" s="99">
        <v>20</v>
      </c>
      <c r="CN38" s="99">
        <v>30</v>
      </c>
      <c r="CO38" s="99">
        <v>259</v>
      </c>
      <c r="CP38" s="99">
        <v>255</v>
      </c>
      <c r="CQ38" s="99">
        <v>1</v>
      </c>
      <c r="CR38" s="99">
        <v>44</v>
      </c>
      <c r="CS38" s="99"/>
      <c r="CT38" s="99">
        <v>80</v>
      </c>
      <c r="CU38" s="99">
        <v>447</v>
      </c>
      <c r="CV38" s="99">
        <v>174</v>
      </c>
      <c r="CW38" s="99">
        <v>22</v>
      </c>
      <c r="CX38" s="99">
        <v>30</v>
      </c>
      <c r="CY38" s="99">
        <v>39</v>
      </c>
      <c r="CZ38" s="99">
        <v>24</v>
      </c>
      <c r="DA38" s="99">
        <v>203</v>
      </c>
      <c r="DB38" s="99">
        <v>62</v>
      </c>
      <c r="DC38" s="99">
        <v>40</v>
      </c>
      <c r="DD38" s="99">
        <v>314</v>
      </c>
      <c r="DE38" s="99">
        <v>298</v>
      </c>
      <c r="DF38" s="99">
        <v>9</v>
      </c>
      <c r="DG38" s="99">
        <v>49</v>
      </c>
      <c r="DH38" s="99">
        <v>113</v>
      </c>
      <c r="DI38" s="99">
        <v>136</v>
      </c>
      <c r="DJ38" s="99"/>
      <c r="DK38" s="99">
        <v>25</v>
      </c>
      <c r="DL38" s="99">
        <v>55</v>
      </c>
      <c r="DM38" s="99"/>
      <c r="DN38" s="99">
        <v>78</v>
      </c>
      <c r="DO38" s="99">
        <v>7</v>
      </c>
      <c r="DP38" s="99">
        <v>1491</v>
      </c>
      <c r="DQ38" s="99">
        <v>20</v>
      </c>
      <c r="DR38" s="99">
        <v>33</v>
      </c>
      <c r="DS38" s="99">
        <v>7</v>
      </c>
      <c r="DT38" s="99">
        <v>8</v>
      </c>
      <c r="DU38" s="99"/>
      <c r="DV38" s="99">
        <v>1</v>
      </c>
      <c r="DW38" s="99">
        <v>2</v>
      </c>
      <c r="DX38" s="99">
        <v>35</v>
      </c>
      <c r="DY38" s="99"/>
      <c r="DZ38" s="99">
        <v>291</v>
      </c>
      <c r="EA38" s="99"/>
      <c r="EB38" s="99"/>
      <c r="EC38" s="99"/>
      <c r="ED38" s="99">
        <v>44</v>
      </c>
      <c r="EE38" s="99">
        <v>132</v>
      </c>
      <c r="EF38" s="99">
        <v>18</v>
      </c>
      <c r="EG38" s="99">
        <v>1</v>
      </c>
      <c r="EH38" s="99">
        <v>2</v>
      </c>
      <c r="EI38" s="99"/>
      <c r="EJ38" s="99">
        <v>4</v>
      </c>
      <c r="EK38" s="99"/>
      <c r="EL38" s="99">
        <v>3</v>
      </c>
      <c r="EM38" s="99">
        <v>2038</v>
      </c>
      <c r="EN38" s="99">
        <v>10</v>
      </c>
      <c r="EO38" s="99">
        <v>82</v>
      </c>
      <c r="EP38" s="99">
        <v>16</v>
      </c>
      <c r="EQ38" s="99">
        <v>1</v>
      </c>
      <c r="ER38" s="99"/>
      <c r="ES38" s="99">
        <v>9010</v>
      </c>
    </row>
    <row r="39" spans="1:149" ht="14.4" x14ac:dyDescent="0.3">
      <c r="A39" s="98">
        <v>106090793</v>
      </c>
      <c r="B39" s="98" t="s">
        <v>414</v>
      </c>
      <c r="C39" s="98" t="s">
        <v>932</v>
      </c>
      <c r="D39" s="98" t="s">
        <v>415</v>
      </c>
      <c r="E39" s="98" t="s">
        <v>416</v>
      </c>
      <c r="F39" s="98" t="s">
        <v>931</v>
      </c>
      <c r="G39" s="98" t="s">
        <v>2871</v>
      </c>
      <c r="H39" s="98" t="s">
        <v>2101</v>
      </c>
      <c r="I39" s="98" t="s">
        <v>2162</v>
      </c>
      <c r="J39" s="98" t="s">
        <v>2139</v>
      </c>
      <c r="K39" s="98" t="s">
        <v>416</v>
      </c>
      <c r="L39" s="98" t="s">
        <v>2007</v>
      </c>
      <c r="M39" s="98" t="s">
        <v>2136</v>
      </c>
      <c r="N39" s="98" t="s">
        <v>1583</v>
      </c>
      <c r="O39" s="99">
        <v>2426</v>
      </c>
      <c r="P39" s="99">
        <v>70</v>
      </c>
      <c r="Q39" s="99"/>
      <c r="R39" s="99"/>
      <c r="S39" s="99"/>
      <c r="T39" s="99"/>
      <c r="U39" s="99">
        <v>1408</v>
      </c>
      <c r="V39" s="99">
        <v>1088</v>
      </c>
      <c r="W39" s="99"/>
      <c r="X39" s="99"/>
      <c r="Y39" s="99">
        <v>48</v>
      </c>
      <c r="Z39" s="99">
        <v>278</v>
      </c>
      <c r="AA39" s="99">
        <v>306</v>
      </c>
      <c r="AB39" s="99">
        <v>161</v>
      </c>
      <c r="AC39" s="99">
        <v>388</v>
      </c>
      <c r="AD39" s="99">
        <v>439</v>
      </c>
      <c r="AE39" s="99">
        <v>252</v>
      </c>
      <c r="AF39" s="99">
        <v>202</v>
      </c>
      <c r="AG39" s="99"/>
      <c r="AH39" s="99">
        <v>387</v>
      </c>
      <c r="AI39" s="99">
        <v>35</v>
      </c>
      <c r="AJ39" s="99">
        <v>80</v>
      </c>
      <c r="AK39" s="99">
        <v>30</v>
      </c>
      <c r="AL39" s="99">
        <v>379</v>
      </c>
      <c r="AM39" s="99">
        <v>15</v>
      </c>
      <c r="AN39" s="99">
        <v>12</v>
      </c>
      <c r="AO39" s="99">
        <v>19</v>
      </c>
      <c r="AP39" s="99">
        <v>1961</v>
      </c>
      <c r="AQ39" s="99">
        <v>1314</v>
      </c>
      <c r="AR39" s="99">
        <v>1182</v>
      </c>
      <c r="AS39" s="99"/>
      <c r="AT39" s="99">
        <v>885</v>
      </c>
      <c r="AU39" s="99">
        <v>1252</v>
      </c>
      <c r="AV39" s="99">
        <v>359</v>
      </c>
      <c r="AW39" s="99"/>
      <c r="AX39" s="99">
        <v>2451</v>
      </c>
      <c r="AY39" s="99">
        <v>45</v>
      </c>
      <c r="AZ39" s="99"/>
      <c r="BA39" s="99">
        <v>81</v>
      </c>
      <c r="BB39" s="99"/>
      <c r="BC39" s="99">
        <v>2046</v>
      </c>
      <c r="BD39" s="99">
        <v>4</v>
      </c>
      <c r="BE39" s="99"/>
      <c r="BF39" s="99">
        <v>7</v>
      </c>
      <c r="BG39" s="99">
        <v>358</v>
      </c>
      <c r="BH39" s="99"/>
      <c r="BI39" s="99"/>
      <c r="BJ39" s="99"/>
      <c r="BK39" s="99">
        <v>89</v>
      </c>
      <c r="BL39" s="99">
        <v>26</v>
      </c>
      <c r="BM39" s="99">
        <v>4</v>
      </c>
      <c r="BN39" s="99">
        <v>23</v>
      </c>
      <c r="BO39" s="99">
        <v>258</v>
      </c>
      <c r="BP39" s="99">
        <v>17</v>
      </c>
      <c r="BQ39" s="99">
        <v>15</v>
      </c>
      <c r="BR39" s="99">
        <v>6</v>
      </c>
      <c r="BS39" s="99"/>
      <c r="BT39" s="99">
        <v>1937</v>
      </c>
      <c r="BU39" s="99">
        <v>115</v>
      </c>
      <c r="BV39" s="99">
        <v>2</v>
      </c>
      <c r="BW39" s="99"/>
      <c r="BX39" s="99"/>
      <c r="BY39" s="99">
        <v>4</v>
      </c>
      <c r="BZ39" s="99"/>
      <c r="CA39" s="99"/>
      <c r="CB39" s="99">
        <v>737</v>
      </c>
      <c r="CC39" s="99">
        <v>722</v>
      </c>
      <c r="CD39" s="99"/>
      <c r="CE39" s="99">
        <v>806</v>
      </c>
      <c r="CF39" s="99">
        <v>73</v>
      </c>
      <c r="CG39" s="99">
        <v>36</v>
      </c>
      <c r="CH39" s="99">
        <v>122</v>
      </c>
      <c r="CI39" s="99"/>
      <c r="CJ39" s="99"/>
      <c r="CK39" s="99"/>
      <c r="CL39" s="99">
        <v>1</v>
      </c>
      <c r="CM39" s="99">
        <v>10</v>
      </c>
      <c r="CN39" s="99">
        <v>63</v>
      </c>
      <c r="CO39" s="99">
        <v>159</v>
      </c>
      <c r="CP39" s="99">
        <v>224</v>
      </c>
      <c r="CQ39" s="99">
        <v>1</v>
      </c>
      <c r="CR39" s="99">
        <v>47</v>
      </c>
      <c r="CS39" s="99">
        <v>2</v>
      </c>
      <c r="CT39" s="99">
        <v>79</v>
      </c>
      <c r="CU39" s="99">
        <v>128</v>
      </c>
      <c r="CV39" s="99">
        <v>292</v>
      </c>
      <c r="CW39" s="99">
        <v>56</v>
      </c>
      <c r="CX39" s="99">
        <v>370</v>
      </c>
      <c r="CY39" s="99">
        <v>11</v>
      </c>
      <c r="CZ39" s="99">
        <v>6</v>
      </c>
      <c r="DA39" s="99">
        <v>181</v>
      </c>
      <c r="DB39" s="99">
        <v>55</v>
      </c>
      <c r="DC39" s="99">
        <v>45</v>
      </c>
      <c r="DD39" s="99">
        <v>387</v>
      </c>
      <c r="DE39" s="99">
        <v>359</v>
      </c>
      <c r="DF39" s="99">
        <v>20</v>
      </c>
      <c r="DG39" s="99">
        <v>15</v>
      </c>
      <c r="DH39" s="99">
        <v>183</v>
      </c>
      <c r="DI39" s="99">
        <v>142</v>
      </c>
      <c r="DJ39" s="99">
        <v>2</v>
      </c>
      <c r="DK39" s="99">
        <v>23</v>
      </c>
      <c r="DL39" s="99">
        <v>43</v>
      </c>
      <c r="DM39" s="99"/>
      <c r="DN39" s="99">
        <v>516</v>
      </c>
      <c r="DO39" s="99">
        <v>18</v>
      </c>
      <c r="DP39" s="99">
        <v>1059</v>
      </c>
      <c r="DQ39" s="99">
        <v>27</v>
      </c>
      <c r="DR39" s="99">
        <v>62</v>
      </c>
      <c r="DS39" s="99">
        <v>28</v>
      </c>
      <c r="DT39" s="99">
        <v>10</v>
      </c>
      <c r="DU39" s="99">
        <v>2</v>
      </c>
      <c r="DV39" s="99"/>
      <c r="DW39" s="99"/>
      <c r="DX39" s="99">
        <v>42</v>
      </c>
      <c r="DY39" s="99">
        <v>2</v>
      </c>
      <c r="DZ39" s="99">
        <v>322</v>
      </c>
      <c r="EA39" s="99"/>
      <c r="EB39" s="99"/>
      <c r="EC39" s="99"/>
      <c r="ED39" s="99">
        <v>78</v>
      </c>
      <c r="EE39" s="99">
        <v>120</v>
      </c>
      <c r="EF39" s="99">
        <v>54</v>
      </c>
      <c r="EG39" s="99">
        <v>7</v>
      </c>
      <c r="EH39" s="99">
        <v>1</v>
      </c>
      <c r="EI39" s="99"/>
      <c r="EJ39" s="99">
        <v>13</v>
      </c>
      <c r="EK39" s="99">
        <v>5</v>
      </c>
      <c r="EL39" s="99">
        <v>7</v>
      </c>
      <c r="EM39" s="99">
        <v>2031</v>
      </c>
      <c r="EN39" s="99">
        <v>44</v>
      </c>
      <c r="EO39" s="99">
        <v>113</v>
      </c>
      <c r="EP39" s="99">
        <v>23</v>
      </c>
      <c r="EQ39" s="99"/>
      <c r="ER39" s="99"/>
      <c r="ES39" s="99">
        <v>8731</v>
      </c>
    </row>
    <row r="40" spans="1:149" ht="14.4" x14ac:dyDescent="0.3">
      <c r="A40" s="98">
        <v>106090933</v>
      </c>
      <c r="B40" s="98" t="s">
        <v>2163</v>
      </c>
      <c r="C40" s="98" t="s">
        <v>932</v>
      </c>
      <c r="D40" s="98" t="s">
        <v>282</v>
      </c>
      <c r="E40" s="98" t="s">
        <v>417</v>
      </c>
      <c r="F40" s="98" t="s">
        <v>933</v>
      </c>
      <c r="G40" s="98" t="s">
        <v>2871</v>
      </c>
      <c r="H40" s="98" t="s">
        <v>2101</v>
      </c>
      <c r="I40" s="98" t="s">
        <v>2162</v>
      </c>
      <c r="J40" s="98" t="s">
        <v>2139</v>
      </c>
      <c r="K40" s="98" t="s">
        <v>2164</v>
      </c>
      <c r="L40" s="98" t="s">
        <v>2007</v>
      </c>
      <c r="M40" s="98" t="s">
        <v>2136</v>
      </c>
      <c r="N40" s="98" t="s">
        <v>1584</v>
      </c>
      <c r="O40" s="99">
        <v>5728</v>
      </c>
      <c r="P40" s="99">
        <v>400</v>
      </c>
      <c r="Q40" s="99"/>
      <c r="R40" s="99"/>
      <c r="S40" s="99"/>
      <c r="T40" s="99"/>
      <c r="U40" s="99">
        <v>3510</v>
      </c>
      <c r="V40" s="99">
        <v>2618</v>
      </c>
      <c r="W40" s="99"/>
      <c r="X40" s="99"/>
      <c r="Y40" s="99">
        <v>71</v>
      </c>
      <c r="Z40" s="99">
        <v>414</v>
      </c>
      <c r="AA40" s="99">
        <v>446</v>
      </c>
      <c r="AB40" s="99">
        <v>374</v>
      </c>
      <c r="AC40" s="99">
        <v>808</v>
      </c>
      <c r="AD40" s="99">
        <v>1051</v>
      </c>
      <c r="AE40" s="99">
        <v>1082</v>
      </c>
      <c r="AF40" s="99">
        <v>1362</v>
      </c>
      <c r="AG40" s="99"/>
      <c r="AH40" s="99">
        <v>513</v>
      </c>
      <c r="AI40" s="99">
        <v>7</v>
      </c>
      <c r="AJ40" s="99">
        <v>43</v>
      </c>
      <c r="AK40" s="99">
        <v>50</v>
      </c>
      <c r="AL40" s="99">
        <v>381</v>
      </c>
      <c r="AM40" s="99">
        <v>37</v>
      </c>
      <c r="AN40" s="99">
        <v>102</v>
      </c>
      <c r="AO40" s="99">
        <v>3</v>
      </c>
      <c r="AP40" s="99">
        <v>5512</v>
      </c>
      <c r="AQ40" s="99">
        <v>1951</v>
      </c>
      <c r="AR40" s="99">
        <v>4177</v>
      </c>
      <c r="AS40" s="99"/>
      <c r="AT40" s="99">
        <v>1051</v>
      </c>
      <c r="AU40" s="99">
        <v>4585</v>
      </c>
      <c r="AV40" s="99">
        <v>489</v>
      </c>
      <c r="AW40" s="99">
        <v>3</v>
      </c>
      <c r="AX40" s="99">
        <v>5876</v>
      </c>
      <c r="AY40" s="99">
        <v>252</v>
      </c>
      <c r="AZ40" s="99"/>
      <c r="BA40" s="99">
        <v>415</v>
      </c>
      <c r="BB40" s="99">
        <v>12</v>
      </c>
      <c r="BC40" s="99">
        <v>4787</v>
      </c>
      <c r="BD40" s="99">
        <v>3</v>
      </c>
      <c r="BE40" s="99">
        <v>113</v>
      </c>
      <c r="BF40" s="99">
        <v>271</v>
      </c>
      <c r="BG40" s="99">
        <v>495</v>
      </c>
      <c r="BH40" s="99">
        <v>1</v>
      </c>
      <c r="BI40" s="99">
        <v>30</v>
      </c>
      <c r="BJ40" s="99">
        <v>1</v>
      </c>
      <c r="BK40" s="99">
        <v>303</v>
      </c>
      <c r="BL40" s="99">
        <v>69</v>
      </c>
      <c r="BM40" s="99"/>
      <c r="BN40" s="99">
        <v>151</v>
      </c>
      <c r="BO40" s="99">
        <v>598</v>
      </c>
      <c r="BP40" s="99">
        <v>122</v>
      </c>
      <c r="BQ40" s="99">
        <v>16</v>
      </c>
      <c r="BR40" s="99">
        <v>2</v>
      </c>
      <c r="BS40" s="99">
        <v>6</v>
      </c>
      <c r="BT40" s="99">
        <v>3782</v>
      </c>
      <c r="BU40" s="99">
        <v>1051</v>
      </c>
      <c r="BV40" s="99">
        <v>5</v>
      </c>
      <c r="BW40" s="99">
        <v>6</v>
      </c>
      <c r="BX40" s="99"/>
      <c r="BY40" s="99">
        <v>17</v>
      </c>
      <c r="BZ40" s="99"/>
      <c r="CA40" s="99"/>
      <c r="CB40" s="99">
        <v>1655</v>
      </c>
      <c r="CC40" s="99">
        <v>3268</v>
      </c>
      <c r="CD40" s="99"/>
      <c r="CE40" s="99">
        <v>1139</v>
      </c>
      <c r="CF40" s="99">
        <v>21</v>
      </c>
      <c r="CG40" s="99">
        <v>24</v>
      </c>
      <c r="CH40" s="99">
        <v>20</v>
      </c>
      <c r="CI40" s="99">
        <v>1</v>
      </c>
      <c r="CJ40" s="99"/>
      <c r="CK40" s="99"/>
      <c r="CL40" s="99">
        <v>1</v>
      </c>
      <c r="CM40" s="99">
        <v>51</v>
      </c>
      <c r="CN40" s="99">
        <v>206</v>
      </c>
      <c r="CO40" s="99">
        <v>711</v>
      </c>
      <c r="CP40" s="99">
        <v>776</v>
      </c>
      <c r="CQ40" s="99">
        <v>12</v>
      </c>
      <c r="CR40" s="99">
        <v>145</v>
      </c>
      <c r="CS40" s="99">
        <v>2</v>
      </c>
      <c r="CT40" s="99">
        <v>284</v>
      </c>
      <c r="CU40" s="99">
        <v>738</v>
      </c>
      <c r="CV40" s="99">
        <v>500</v>
      </c>
      <c r="CW40" s="99">
        <v>72</v>
      </c>
      <c r="CX40" s="99">
        <v>440</v>
      </c>
      <c r="CY40" s="99">
        <v>135</v>
      </c>
      <c r="CZ40" s="99">
        <v>67</v>
      </c>
      <c r="DA40" s="99">
        <v>612</v>
      </c>
      <c r="DB40" s="99">
        <v>166</v>
      </c>
      <c r="DC40" s="99">
        <v>175</v>
      </c>
      <c r="DD40" s="99">
        <v>523</v>
      </c>
      <c r="DE40" s="99">
        <v>495</v>
      </c>
      <c r="DF40" s="99">
        <v>17</v>
      </c>
      <c r="DG40" s="99">
        <v>292</v>
      </c>
      <c r="DH40" s="99">
        <v>1433</v>
      </c>
      <c r="DI40" s="99">
        <v>527</v>
      </c>
      <c r="DJ40" s="99"/>
      <c r="DK40" s="99">
        <v>27</v>
      </c>
      <c r="DL40" s="99">
        <v>187</v>
      </c>
      <c r="DM40" s="99">
        <v>3</v>
      </c>
      <c r="DN40" s="99">
        <v>442</v>
      </c>
      <c r="DO40" s="99">
        <v>25</v>
      </c>
      <c r="DP40" s="99">
        <v>2231</v>
      </c>
      <c r="DQ40" s="99">
        <v>88</v>
      </c>
      <c r="DR40" s="99">
        <v>164</v>
      </c>
      <c r="DS40" s="99">
        <v>93</v>
      </c>
      <c r="DT40" s="99">
        <v>73</v>
      </c>
      <c r="DU40" s="99">
        <v>3</v>
      </c>
      <c r="DV40" s="99">
        <v>1</v>
      </c>
      <c r="DW40" s="99">
        <v>17</v>
      </c>
      <c r="DX40" s="99">
        <v>19</v>
      </c>
      <c r="DY40" s="99">
        <v>7</v>
      </c>
      <c r="DZ40" s="99">
        <v>496</v>
      </c>
      <c r="EA40" s="99"/>
      <c r="EB40" s="99"/>
      <c r="EC40" s="99"/>
      <c r="ED40" s="99">
        <v>145</v>
      </c>
      <c r="EE40" s="99">
        <v>287</v>
      </c>
      <c r="EF40" s="99">
        <v>75</v>
      </c>
      <c r="EG40" s="99">
        <v>7</v>
      </c>
      <c r="EH40" s="99">
        <v>3</v>
      </c>
      <c r="EI40" s="99"/>
      <c r="EJ40" s="99">
        <v>9</v>
      </c>
      <c r="EK40" s="99">
        <v>4</v>
      </c>
      <c r="EL40" s="99">
        <v>10</v>
      </c>
      <c r="EM40" s="99">
        <v>5112</v>
      </c>
      <c r="EN40" s="99">
        <v>84</v>
      </c>
      <c r="EO40" s="99">
        <v>357</v>
      </c>
      <c r="EP40" s="99">
        <v>33</v>
      </c>
      <c r="EQ40" s="99">
        <v>2</v>
      </c>
      <c r="ER40" s="99"/>
      <c r="ES40" s="99">
        <v>26082</v>
      </c>
    </row>
    <row r="41" spans="1:149" ht="14.4" x14ac:dyDescent="0.3">
      <c r="A41" s="98">
        <v>106094002</v>
      </c>
      <c r="B41" s="98" t="s">
        <v>2165</v>
      </c>
      <c r="C41" s="98" t="s">
        <v>932</v>
      </c>
      <c r="D41" s="98" t="s">
        <v>418</v>
      </c>
      <c r="E41" s="98" t="s">
        <v>417</v>
      </c>
      <c r="F41" s="98" t="s">
        <v>933</v>
      </c>
      <c r="G41" s="98" t="s">
        <v>2872</v>
      </c>
      <c r="H41" s="98" t="s">
        <v>2122</v>
      </c>
      <c r="I41" s="98" t="s">
        <v>2162</v>
      </c>
      <c r="J41" s="98" t="s">
        <v>2139</v>
      </c>
      <c r="K41" s="98" t="s">
        <v>2164</v>
      </c>
      <c r="L41" s="98" t="s">
        <v>2007</v>
      </c>
      <c r="M41" s="98" t="s">
        <v>2105</v>
      </c>
      <c r="N41" s="98" t="s">
        <v>1585</v>
      </c>
      <c r="O41" s="99"/>
      <c r="P41" s="99"/>
      <c r="Q41" s="99"/>
      <c r="R41" s="99"/>
      <c r="S41" s="99">
        <v>470</v>
      </c>
      <c r="T41" s="99"/>
      <c r="U41" s="99">
        <v>243</v>
      </c>
      <c r="V41" s="99">
        <v>227</v>
      </c>
      <c r="W41" s="99"/>
      <c r="X41" s="99"/>
      <c r="Y41" s="99">
        <v>25</v>
      </c>
      <c r="Z41" s="99">
        <v>153</v>
      </c>
      <c r="AA41" s="99">
        <v>135</v>
      </c>
      <c r="AB41" s="99">
        <v>71</v>
      </c>
      <c r="AC41" s="99">
        <v>77</v>
      </c>
      <c r="AD41" s="99">
        <v>9</v>
      </c>
      <c r="AE41" s="99"/>
      <c r="AF41" s="99"/>
      <c r="AG41" s="99"/>
      <c r="AH41" s="99"/>
      <c r="AI41" s="99"/>
      <c r="AJ41" s="99">
        <v>10</v>
      </c>
      <c r="AK41" s="99">
        <v>10</v>
      </c>
      <c r="AL41" s="99">
        <v>27</v>
      </c>
      <c r="AM41" s="99">
        <v>7</v>
      </c>
      <c r="AN41" s="99">
        <v>1</v>
      </c>
      <c r="AO41" s="99"/>
      <c r="AP41" s="99">
        <v>415</v>
      </c>
      <c r="AQ41" s="99">
        <v>470</v>
      </c>
      <c r="AR41" s="99"/>
      <c r="AS41" s="99"/>
      <c r="AT41" s="99"/>
      <c r="AU41" s="99">
        <v>470</v>
      </c>
      <c r="AV41" s="99"/>
      <c r="AW41" s="99"/>
      <c r="AX41" s="99">
        <v>470</v>
      </c>
      <c r="AY41" s="99"/>
      <c r="AZ41" s="99"/>
      <c r="BA41" s="99"/>
      <c r="BB41" s="99">
        <v>1</v>
      </c>
      <c r="BC41" s="99"/>
      <c r="BD41" s="99"/>
      <c r="BE41" s="99"/>
      <c r="BF41" s="99"/>
      <c r="BG41" s="99"/>
      <c r="BH41" s="99">
        <v>469</v>
      </c>
      <c r="BI41" s="99"/>
      <c r="BJ41" s="99"/>
      <c r="BK41" s="99">
        <v>5</v>
      </c>
      <c r="BL41" s="99">
        <v>13</v>
      </c>
      <c r="BM41" s="99"/>
      <c r="BN41" s="99"/>
      <c r="BO41" s="99"/>
      <c r="BP41" s="99"/>
      <c r="BQ41" s="99">
        <v>1</v>
      </c>
      <c r="BR41" s="99">
        <v>1</v>
      </c>
      <c r="BS41" s="99">
        <v>16</v>
      </c>
      <c r="BT41" s="99">
        <v>431</v>
      </c>
      <c r="BU41" s="99"/>
      <c r="BV41" s="99"/>
      <c r="BW41" s="99"/>
      <c r="BX41" s="99"/>
      <c r="BY41" s="99">
        <v>3</v>
      </c>
      <c r="BZ41" s="99"/>
      <c r="CA41" s="99"/>
      <c r="CB41" s="99">
        <v>461</v>
      </c>
      <c r="CC41" s="99">
        <v>1</v>
      </c>
      <c r="CD41" s="99"/>
      <c r="CE41" s="99"/>
      <c r="CF41" s="99">
        <v>2</v>
      </c>
      <c r="CG41" s="99"/>
      <c r="CH41" s="99"/>
      <c r="CI41" s="99"/>
      <c r="CJ41" s="99">
        <v>6</v>
      </c>
      <c r="CK41" s="99"/>
      <c r="CL41" s="99"/>
      <c r="CM41" s="99"/>
      <c r="CN41" s="99"/>
      <c r="CO41" s="99"/>
      <c r="CP41" s="99"/>
      <c r="CQ41" s="99"/>
      <c r="CR41" s="99"/>
      <c r="CS41" s="99"/>
      <c r="CT41" s="99"/>
      <c r="CU41" s="99"/>
      <c r="CV41" s="99"/>
      <c r="CW41" s="99">
        <v>470</v>
      </c>
      <c r="CX41" s="99"/>
      <c r="CY41" s="99"/>
      <c r="CZ41" s="99"/>
      <c r="DA41" s="99"/>
      <c r="DB41" s="99"/>
      <c r="DC41" s="99"/>
      <c r="DD41" s="99"/>
      <c r="DE41" s="99"/>
      <c r="DF41" s="99"/>
      <c r="DG41" s="99"/>
      <c r="DH41" s="99"/>
      <c r="DI41" s="99"/>
      <c r="DJ41" s="99"/>
      <c r="DK41" s="99"/>
      <c r="DL41" s="99"/>
      <c r="DM41" s="99"/>
      <c r="DN41" s="99"/>
      <c r="DO41" s="99"/>
      <c r="DP41" s="99">
        <v>470</v>
      </c>
      <c r="DQ41" s="99"/>
      <c r="DR41" s="99"/>
      <c r="DS41" s="99"/>
      <c r="DT41" s="99"/>
      <c r="DU41" s="99"/>
      <c r="DV41" s="99"/>
      <c r="DW41" s="99"/>
      <c r="DX41" s="99"/>
      <c r="DY41" s="99"/>
      <c r="DZ41" s="99"/>
      <c r="EA41" s="99"/>
      <c r="EB41" s="99"/>
      <c r="EC41" s="99"/>
      <c r="ED41" s="99"/>
      <c r="EE41" s="99"/>
      <c r="EF41" s="99"/>
      <c r="EG41" s="99"/>
      <c r="EH41" s="99"/>
      <c r="EI41" s="99"/>
      <c r="EJ41" s="99"/>
      <c r="EK41" s="99"/>
      <c r="EL41" s="99"/>
      <c r="EM41" s="99">
        <v>470</v>
      </c>
      <c r="EN41" s="99"/>
      <c r="EO41" s="99"/>
      <c r="EP41" s="99"/>
      <c r="EQ41" s="99"/>
      <c r="ER41" s="99"/>
      <c r="ES41" s="99">
        <v>2933</v>
      </c>
    </row>
    <row r="42" spans="1:149" ht="14.4" x14ac:dyDescent="0.3">
      <c r="A42" s="98">
        <v>106100005</v>
      </c>
      <c r="B42" s="98" t="s">
        <v>934</v>
      </c>
      <c r="C42" s="98" t="s">
        <v>424</v>
      </c>
      <c r="D42" s="98" t="s">
        <v>419</v>
      </c>
      <c r="E42" s="98" t="s">
        <v>420</v>
      </c>
      <c r="F42" s="98" t="s">
        <v>1462</v>
      </c>
      <c r="G42" s="98" t="s">
        <v>2871</v>
      </c>
      <c r="H42" s="98" t="s">
        <v>2120</v>
      </c>
      <c r="I42" s="98" t="s">
        <v>2138</v>
      </c>
      <c r="J42" s="98" t="s">
        <v>2166</v>
      </c>
      <c r="K42" s="98" t="s">
        <v>2167</v>
      </c>
      <c r="L42" s="98" t="s">
        <v>2007</v>
      </c>
      <c r="M42" s="98" t="s">
        <v>2105</v>
      </c>
      <c r="N42" s="98" t="s">
        <v>1590</v>
      </c>
      <c r="O42" s="99">
        <v>21216</v>
      </c>
      <c r="P42" s="99"/>
      <c r="Q42" s="99"/>
      <c r="R42" s="99"/>
      <c r="S42" s="99"/>
      <c r="T42" s="99"/>
      <c r="U42" s="99">
        <v>14111</v>
      </c>
      <c r="V42" s="99">
        <v>7105</v>
      </c>
      <c r="W42" s="99"/>
      <c r="X42" s="99"/>
      <c r="Y42" s="99">
        <v>335</v>
      </c>
      <c r="Z42" s="99">
        <v>3538</v>
      </c>
      <c r="AA42" s="99">
        <v>3112</v>
      </c>
      <c r="AB42" s="99">
        <v>1243</v>
      </c>
      <c r="AC42" s="99">
        <v>1558</v>
      </c>
      <c r="AD42" s="99">
        <v>1990</v>
      </c>
      <c r="AE42" s="99">
        <v>1940</v>
      </c>
      <c r="AF42" s="99">
        <v>1902</v>
      </c>
      <c r="AG42" s="99">
        <v>1</v>
      </c>
      <c r="AH42" s="99">
        <v>5597</v>
      </c>
      <c r="AI42" s="99"/>
      <c r="AJ42" s="99">
        <v>1706</v>
      </c>
      <c r="AK42" s="99">
        <v>735</v>
      </c>
      <c r="AL42" s="99">
        <v>7261</v>
      </c>
      <c r="AM42" s="99">
        <v>200</v>
      </c>
      <c r="AN42" s="99">
        <v>419</v>
      </c>
      <c r="AO42" s="99">
        <v>19</v>
      </c>
      <c r="AP42" s="99">
        <v>10876</v>
      </c>
      <c r="AQ42" s="99">
        <v>13544</v>
      </c>
      <c r="AR42" s="99">
        <v>7672</v>
      </c>
      <c r="AS42" s="99"/>
      <c r="AT42" s="99">
        <v>2954</v>
      </c>
      <c r="AU42" s="99">
        <v>12675</v>
      </c>
      <c r="AV42" s="99">
        <v>5584</v>
      </c>
      <c r="AW42" s="99">
        <v>3</v>
      </c>
      <c r="AX42" s="99">
        <v>20786</v>
      </c>
      <c r="AY42" s="99">
        <v>429</v>
      </c>
      <c r="AZ42" s="99">
        <v>1</v>
      </c>
      <c r="BA42" s="99">
        <v>10</v>
      </c>
      <c r="BB42" s="99">
        <v>3</v>
      </c>
      <c r="BC42" s="99">
        <v>15290</v>
      </c>
      <c r="BD42" s="99">
        <v>19</v>
      </c>
      <c r="BE42" s="99">
        <v>194</v>
      </c>
      <c r="BF42" s="99">
        <v>110</v>
      </c>
      <c r="BG42" s="99">
        <v>5583</v>
      </c>
      <c r="BH42" s="99">
        <v>3</v>
      </c>
      <c r="BI42" s="99"/>
      <c r="BJ42" s="99">
        <v>4</v>
      </c>
      <c r="BK42" s="99">
        <v>310</v>
      </c>
      <c r="BL42" s="99">
        <v>112</v>
      </c>
      <c r="BM42" s="99">
        <v>4</v>
      </c>
      <c r="BN42" s="99">
        <v>305</v>
      </c>
      <c r="BO42" s="99">
        <v>1784</v>
      </c>
      <c r="BP42" s="99">
        <v>203</v>
      </c>
      <c r="BQ42" s="99">
        <v>12</v>
      </c>
      <c r="BR42" s="99">
        <v>345</v>
      </c>
      <c r="BS42" s="99">
        <v>32</v>
      </c>
      <c r="BT42" s="99">
        <v>16983</v>
      </c>
      <c r="BU42" s="99">
        <v>1114</v>
      </c>
      <c r="BV42" s="99"/>
      <c r="BW42" s="99">
        <v>2</v>
      </c>
      <c r="BX42" s="99"/>
      <c r="BY42" s="99">
        <v>1</v>
      </c>
      <c r="BZ42" s="99">
        <v>9</v>
      </c>
      <c r="CA42" s="99"/>
      <c r="CB42" s="99">
        <v>7143</v>
      </c>
      <c r="CC42" s="99">
        <v>5353</v>
      </c>
      <c r="CD42" s="99"/>
      <c r="CE42" s="99">
        <v>8150</v>
      </c>
      <c r="CF42" s="99">
        <v>206</v>
      </c>
      <c r="CG42" s="99">
        <v>40</v>
      </c>
      <c r="CH42" s="99">
        <v>324</v>
      </c>
      <c r="CI42" s="99"/>
      <c r="CJ42" s="99"/>
      <c r="CK42" s="99"/>
      <c r="CL42" s="99">
        <v>5</v>
      </c>
      <c r="CM42" s="99">
        <v>79</v>
      </c>
      <c r="CN42" s="99">
        <v>749</v>
      </c>
      <c r="CO42" s="99">
        <v>1422</v>
      </c>
      <c r="CP42" s="99">
        <v>1562</v>
      </c>
      <c r="CQ42" s="99">
        <v>15</v>
      </c>
      <c r="CR42" s="99">
        <v>625</v>
      </c>
      <c r="CS42" s="99">
        <v>8</v>
      </c>
      <c r="CT42" s="99">
        <v>996</v>
      </c>
      <c r="CU42" s="99">
        <v>1198</v>
      </c>
      <c r="CV42" s="99">
        <v>818</v>
      </c>
      <c r="CW42" s="99">
        <v>62</v>
      </c>
      <c r="CX42" s="99">
        <v>561</v>
      </c>
      <c r="CY42" s="99">
        <v>144</v>
      </c>
      <c r="CZ42" s="99">
        <v>88</v>
      </c>
      <c r="DA42" s="99">
        <v>895</v>
      </c>
      <c r="DB42" s="99">
        <v>239</v>
      </c>
      <c r="DC42" s="99">
        <v>323</v>
      </c>
      <c r="DD42" s="99">
        <v>5830</v>
      </c>
      <c r="DE42" s="99">
        <v>5583</v>
      </c>
      <c r="DF42" s="99">
        <v>14</v>
      </c>
      <c r="DG42" s="99">
        <v>278</v>
      </c>
      <c r="DH42" s="99">
        <v>581</v>
      </c>
      <c r="DI42" s="99">
        <v>1268</v>
      </c>
      <c r="DJ42" s="99">
        <v>4</v>
      </c>
      <c r="DK42" s="99">
        <v>659</v>
      </c>
      <c r="DL42" s="99">
        <v>642</v>
      </c>
      <c r="DM42" s="99">
        <v>47</v>
      </c>
      <c r="DN42" s="99">
        <v>1030</v>
      </c>
      <c r="DO42" s="99">
        <v>97</v>
      </c>
      <c r="DP42" s="99">
        <v>9807</v>
      </c>
      <c r="DQ42" s="99">
        <v>219</v>
      </c>
      <c r="DR42" s="99">
        <v>366</v>
      </c>
      <c r="DS42" s="99">
        <v>159</v>
      </c>
      <c r="DT42" s="99">
        <v>258</v>
      </c>
      <c r="DU42" s="99">
        <v>46</v>
      </c>
      <c r="DV42" s="99"/>
      <c r="DW42" s="99">
        <v>131</v>
      </c>
      <c r="DX42" s="99">
        <v>88</v>
      </c>
      <c r="DY42" s="99">
        <v>42</v>
      </c>
      <c r="DZ42" s="99">
        <v>5494</v>
      </c>
      <c r="EA42" s="99"/>
      <c r="EB42" s="99"/>
      <c r="EC42" s="99"/>
      <c r="ED42" s="99">
        <v>499</v>
      </c>
      <c r="EE42" s="99">
        <v>498</v>
      </c>
      <c r="EF42" s="99">
        <v>39</v>
      </c>
      <c r="EG42" s="99">
        <v>9</v>
      </c>
      <c r="EH42" s="99"/>
      <c r="EI42" s="99"/>
      <c r="EJ42" s="99">
        <v>129</v>
      </c>
      <c r="EK42" s="99"/>
      <c r="EL42" s="99">
        <v>12</v>
      </c>
      <c r="EM42" s="99">
        <v>19399</v>
      </c>
      <c r="EN42" s="99">
        <v>89</v>
      </c>
      <c r="EO42" s="99">
        <v>505</v>
      </c>
      <c r="EP42" s="99">
        <v>37</v>
      </c>
      <c r="EQ42" s="99"/>
      <c r="ER42" s="99"/>
      <c r="ES42" s="99">
        <v>73569</v>
      </c>
    </row>
    <row r="43" spans="1:149" ht="14.4" x14ac:dyDescent="0.3">
      <c r="A43" s="98">
        <v>106100697</v>
      </c>
      <c r="B43" s="98" t="s">
        <v>421</v>
      </c>
      <c r="C43" s="98" t="s">
        <v>424</v>
      </c>
      <c r="D43" s="98" t="s">
        <v>422</v>
      </c>
      <c r="E43" s="98" t="s">
        <v>423</v>
      </c>
      <c r="F43" s="98" t="s">
        <v>935</v>
      </c>
      <c r="G43" s="98" t="s">
        <v>371</v>
      </c>
      <c r="H43" s="98" t="s">
        <v>2101</v>
      </c>
      <c r="I43" s="98" t="s">
        <v>2168</v>
      </c>
      <c r="J43" s="98" t="s">
        <v>2169</v>
      </c>
      <c r="K43" s="98" t="s">
        <v>423</v>
      </c>
      <c r="L43" s="98" t="s">
        <v>2007</v>
      </c>
      <c r="M43" s="98" t="s">
        <v>2136</v>
      </c>
      <c r="N43" s="98" t="s">
        <v>1591</v>
      </c>
      <c r="O43" s="99">
        <v>127</v>
      </c>
      <c r="P43" s="99">
        <v>53</v>
      </c>
      <c r="Q43" s="99"/>
      <c r="R43" s="99"/>
      <c r="S43" s="99"/>
      <c r="T43" s="99"/>
      <c r="U43" s="99">
        <v>86</v>
      </c>
      <c r="V43" s="99">
        <v>94</v>
      </c>
      <c r="W43" s="99"/>
      <c r="X43" s="99"/>
      <c r="Y43" s="99">
        <v>5</v>
      </c>
      <c r="Z43" s="99">
        <v>7</v>
      </c>
      <c r="AA43" s="99">
        <v>13</v>
      </c>
      <c r="AB43" s="99">
        <v>22</v>
      </c>
      <c r="AC43" s="99">
        <v>30</v>
      </c>
      <c r="AD43" s="99">
        <v>30</v>
      </c>
      <c r="AE43" s="99">
        <v>30</v>
      </c>
      <c r="AF43" s="99">
        <v>43</v>
      </c>
      <c r="AG43" s="99"/>
      <c r="AH43" s="99"/>
      <c r="AI43" s="99"/>
      <c r="AJ43" s="99">
        <v>1</v>
      </c>
      <c r="AK43" s="99">
        <v>11</v>
      </c>
      <c r="AL43" s="99">
        <v>82</v>
      </c>
      <c r="AM43" s="99"/>
      <c r="AN43" s="99">
        <v>2</v>
      </c>
      <c r="AO43" s="99">
        <v>1</v>
      </c>
      <c r="AP43" s="99">
        <v>83</v>
      </c>
      <c r="AQ43" s="99">
        <v>56</v>
      </c>
      <c r="AR43" s="99">
        <v>124</v>
      </c>
      <c r="AS43" s="99"/>
      <c r="AT43" s="99">
        <v>53</v>
      </c>
      <c r="AU43" s="99">
        <v>127</v>
      </c>
      <c r="AV43" s="99"/>
      <c r="AW43" s="99"/>
      <c r="AX43" s="99">
        <v>111</v>
      </c>
      <c r="AY43" s="99">
        <v>69</v>
      </c>
      <c r="AZ43" s="99"/>
      <c r="BA43" s="99">
        <v>51</v>
      </c>
      <c r="BB43" s="99"/>
      <c r="BC43" s="99">
        <v>112</v>
      </c>
      <c r="BD43" s="99">
        <v>1</v>
      </c>
      <c r="BE43" s="99">
        <v>1</v>
      </c>
      <c r="BF43" s="99">
        <v>12</v>
      </c>
      <c r="BG43" s="99"/>
      <c r="BH43" s="99"/>
      <c r="BI43" s="99">
        <v>3</v>
      </c>
      <c r="BJ43" s="99"/>
      <c r="BK43" s="99">
        <v>41</v>
      </c>
      <c r="BL43" s="99">
        <v>2</v>
      </c>
      <c r="BM43" s="99"/>
      <c r="BN43" s="99">
        <v>10</v>
      </c>
      <c r="BO43" s="99">
        <v>2</v>
      </c>
      <c r="BP43" s="99"/>
      <c r="BQ43" s="99"/>
      <c r="BR43" s="99"/>
      <c r="BS43" s="99">
        <v>3</v>
      </c>
      <c r="BT43" s="99">
        <v>114</v>
      </c>
      <c r="BU43" s="99">
        <v>7</v>
      </c>
      <c r="BV43" s="99"/>
      <c r="BW43" s="99"/>
      <c r="BX43" s="99"/>
      <c r="BY43" s="99">
        <v>1</v>
      </c>
      <c r="BZ43" s="99"/>
      <c r="CA43" s="99"/>
      <c r="CB43" s="99">
        <v>82</v>
      </c>
      <c r="CC43" s="99">
        <v>56</v>
      </c>
      <c r="CD43" s="99"/>
      <c r="CE43" s="99">
        <v>28</v>
      </c>
      <c r="CF43" s="99">
        <v>4</v>
      </c>
      <c r="CG43" s="99">
        <v>2</v>
      </c>
      <c r="CH43" s="99">
        <v>8</v>
      </c>
      <c r="CI43" s="99"/>
      <c r="CJ43" s="99"/>
      <c r="CK43" s="99"/>
      <c r="CL43" s="99"/>
      <c r="CM43" s="99">
        <v>1</v>
      </c>
      <c r="CN43" s="99"/>
      <c r="CO43" s="99">
        <v>27</v>
      </c>
      <c r="CP43" s="99">
        <v>14</v>
      </c>
      <c r="CQ43" s="99"/>
      <c r="CR43" s="99">
        <v>7</v>
      </c>
      <c r="CS43" s="99"/>
      <c r="CT43" s="99">
        <v>26</v>
      </c>
      <c r="CU43" s="99">
        <v>6</v>
      </c>
      <c r="CV43" s="99">
        <v>10</v>
      </c>
      <c r="CW43" s="99">
        <v>4</v>
      </c>
      <c r="CX43" s="99">
        <v>6</v>
      </c>
      <c r="CY43" s="99">
        <v>5</v>
      </c>
      <c r="CZ43" s="99">
        <v>12</v>
      </c>
      <c r="DA43" s="99">
        <v>34</v>
      </c>
      <c r="DB43" s="99">
        <v>16</v>
      </c>
      <c r="DC43" s="99">
        <v>11</v>
      </c>
      <c r="DD43" s="99">
        <v>1</v>
      </c>
      <c r="DE43" s="99"/>
      <c r="DF43" s="99"/>
      <c r="DG43" s="99"/>
      <c r="DH43" s="99">
        <v>1</v>
      </c>
      <c r="DI43" s="99"/>
      <c r="DJ43" s="99"/>
      <c r="DK43" s="99"/>
      <c r="DL43" s="99"/>
      <c r="DM43" s="99"/>
      <c r="DN43" s="99"/>
      <c r="DO43" s="99"/>
      <c r="DP43" s="99">
        <v>161</v>
      </c>
      <c r="DQ43" s="99"/>
      <c r="DR43" s="99">
        <v>2</v>
      </c>
      <c r="DS43" s="99"/>
      <c r="DT43" s="99"/>
      <c r="DU43" s="99"/>
      <c r="DV43" s="99"/>
      <c r="DW43" s="99">
        <v>16</v>
      </c>
      <c r="DX43" s="99"/>
      <c r="DY43" s="99"/>
      <c r="DZ43" s="99"/>
      <c r="EA43" s="99"/>
      <c r="EB43" s="99"/>
      <c r="EC43" s="99"/>
      <c r="ED43" s="99"/>
      <c r="EE43" s="99">
        <v>7</v>
      </c>
      <c r="EF43" s="99">
        <v>1</v>
      </c>
      <c r="EG43" s="99">
        <v>2</v>
      </c>
      <c r="EH43" s="99"/>
      <c r="EI43" s="99"/>
      <c r="EJ43" s="99"/>
      <c r="EK43" s="99"/>
      <c r="EL43" s="99">
        <v>1</v>
      </c>
      <c r="EM43" s="99">
        <v>155</v>
      </c>
      <c r="EN43" s="99"/>
      <c r="EO43" s="99">
        <v>11</v>
      </c>
      <c r="EP43" s="99">
        <v>3</v>
      </c>
      <c r="EQ43" s="99"/>
      <c r="ER43" s="99"/>
      <c r="ES43" s="99">
        <v>22759</v>
      </c>
    </row>
    <row r="44" spans="1:149" ht="14.4" x14ac:dyDescent="0.3">
      <c r="A44" s="98">
        <v>106100717</v>
      </c>
      <c r="B44" s="98" t="s">
        <v>283</v>
      </c>
      <c r="C44" s="98" t="s">
        <v>424</v>
      </c>
      <c r="D44" s="98" t="s">
        <v>1463</v>
      </c>
      <c r="E44" s="98" t="s">
        <v>424</v>
      </c>
      <c r="F44" s="98" t="s">
        <v>936</v>
      </c>
      <c r="G44" s="98" t="s">
        <v>2871</v>
      </c>
      <c r="H44" s="98" t="s">
        <v>2152</v>
      </c>
      <c r="I44" s="98" t="s">
        <v>2148</v>
      </c>
      <c r="J44" s="98" t="s">
        <v>2169</v>
      </c>
      <c r="K44" s="98" t="s">
        <v>2170</v>
      </c>
      <c r="L44" s="98" t="s">
        <v>2065</v>
      </c>
      <c r="M44" s="98" t="s">
        <v>2074</v>
      </c>
      <c r="N44" s="98" t="s">
        <v>1592</v>
      </c>
      <c r="O44" s="99">
        <v>41407</v>
      </c>
      <c r="P44" s="99">
        <v>320</v>
      </c>
      <c r="Q44" s="99">
        <v>686</v>
      </c>
      <c r="R44" s="99"/>
      <c r="S44" s="99">
        <v>3278</v>
      </c>
      <c r="T44" s="99"/>
      <c r="U44" s="99">
        <v>24631</v>
      </c>
      <c r="V44" s="99">
        <v>21057</v>
      </c>
      <c r="W44" s="99">
        <v>1</v>
      </c>
      <c r="X44" s="99">
        <v>2</v>
      </c>
      <c r="Y44" s="99">
        <v>1393</v>
      </c>
      <c r="Z44" s="99">
        <v>6850</v>
      </c>
      <c r="AA44" s="99">
        <v>5824</v>
      </c>
      <c r="AB44" s="99">
        <v>5108</v>
      </c>
      <c r="AC44" s="99">
        <v>7169</v>
      </c>
      <c r="AD44" s="99">
        <v>6358</v>
      </c>
      <c r="AE44" s="99">
        <v>4143</v>
      </c>
      <c r="AF44" s="99">
        <v>2815</v>
      </c>
      <c r="AG44" s="99"/>
      <c r="AH44" s="99">
        <v>5721</v>
      </c>
      <c r="AI44" s="99">
        <v>310</v>
      </c>
      <c r="AJ44" s="99">
        <v>3206</v>
      </c>
      <c r="AK44" s="99">
        <v>3848</v>
      </c>
      <c r="AL44" s="99">
        <v>21454</v>
      </c>
      <c r="AM44" s="99">
        <v>191</v>
      </c>
      <c r="AN44" s="99">
        <v>947</v>
      </c>
      <c r="AO44" s="99">
        <v>41</v>
      </c>
      <c r="AP44" s="99">
        <v>16004</v>
      </c>
      <c r="AQ44" s="99">
        <v>21410</v>
      </c>
      <c r="AR44" s="99">
        <v>24278</v>
      </c>
      <c r="AS44" s="99">
        <v>3</v>
      </c>
      <c r="AT44" s="99">
        <v>6460</v>
      </c>
      <c r="AU44" s="99">
        <v>33872</v>
      </c>
      <c r="AV44" s="99">
        <v>5332</v>
      </c>
      <c r="AW44" s="99">
        <v>27</v>
      </c>
      <c r="AX44" s="99">
        <v>45097</v>
      </c>
      <c r="AY44" s="99">
        <v>594</v>
      </c>
      <c r="AZ44" s="99"/>
      <c r="BA44" s="99">
        <v>2741</v>
      </c>
      <c r="BB44" s="99">
        <v>45</v>
      </c>
      <c r="BC44" s="99">
        <v>33626</v>
      </c>
      <c r="BD44" s="99">
        <v>2145</v>
      </c>
      <c r="BE44" s="99">
        <v>87</v>
      </c>
      <c r="BF44" s="99">
        <v>839</v>
      </c>
      <c r="BG44" s="99">
        <v>5222</v>
      </c>
      <c r="BH44" s="99">
        <v>662</v>
      </c>
      <c r="BI44" s="99">
        <v>320</v>
      </c>
      <c r="BJ44" s="99">
        <v>4</v>
      </c>
      <c r="BK44" s="99">
        <v>633</v>
      </c>
      <c r="BL44" s="99">
        <v>1218</v>
      </c>
      <c r="BM44" s="99">
        <v>18</v>
      </c>
      <c r="BN44" s="99">
        <v>998</v>
      </c>
      <c r="BO44" s="99">
        <v>4888</v>
      </c>
      <c r="BP44" s="99">
        <v>496</v>
      </c>
      <c r="BQ44" s="99">
        <v>166</v>
      </c>
      <c r="BR44" s="99">
        <v>896</v>
      </c>
      <c r="BS44" s="99">
        <v>68</v>
      </c>
      <c r="BT44" s="99">
        <v>32487</v>
      </c>
      <c r="BU44" s="99">
        <v>3196</v>
      </c>
      <c r="BV44" s="99"/>
      <c r="BW44" s="99">
        <v>54</v>
      </c>
      <c r="BX44" s="99"/>
      <c r="BY44" s="99">
        <v>457</v>
      </c>
      <c r="BZ44" s="99">
        <v>116</v>
      </c>
      <c r="CA44" s="99"/>
      <c r="CB44" s="99">
        <v>24602</v>
      </c>
      <c r="CC44" s="99">
        <v>12013</v>
      </c>
      <c r="CD44" s="99"/>
      <c r="CE44" s="99">
        <v>5690</v>
      </c>
      <c r="CF44" s="99">
        <v>990</v>
      </c>
      <c r="CG44" s="99">
        <v>319</v>
      </c>
      <c r="CH44" s="99">
        <v>1765</v>
      </c>
      <c r="CI44" s="99"/>
      <c r="CJ44" s="99">
        <v>312</v>
      </c>
      <c r="CK44" s="99"/>
      <c r="CL44" s="99">
        <v>88</v>
      </c>
      <c r="CM44" s="99">
        <v>215</v>
      </c>
      <c r="CN44" s="99">
        <v>1451</v>
      </c>
      <c r="CO44" s="99">
        <v>5888</v>
      </c>
      <c r="CP44" s="99">
        <v>3409</v>
      </c>
      <c r="CQ44" s="99">
        <v>74</v>
      </c>
      <c r="CR44" s="99">
        <v>2332</v>
      </c>
      <c r="CS44" s="99">
        <v>28</v>
      </c>
      <c r="CT44" s="99">
        <v>1383</v>
      </c>
      <c r="CU44" s="99">
        <v>2431</v>
      </c>
      <c r="CV44" s="99">
        <v>5066</v>
      </c>
      <c r="CW44" s="99">
        <v>3755</v>
      </c>
      <c r="CX44" s="99">
        <v>1531</v>
      </c>
      <c r="CY44" s="99">
        <v>1002</v>
      </c>
      <c r="CZ44" s="99">
        <v>459</v>
      </c>
      <c r="DA44" s="99">
        <v>2107</v>
      </c>
      <c r="DB44" s="99">
        <v>973</v>
      </c>
      <c r="DC44" s="99">
        <v>1546</v>
      </c>
      <c r="DD44" s="99">
        <v>6475</v>
      </c>
      <c r="DE44" s="99">
        <v>5236</v>
      </c>
      <c r="DF44" s="99">
        <v>242</v>
      </c>
      <c r="DG44" s="99">
        <v>1564</v>
      </c>
      <c r="DH44" s="99">
        <v>4917</v>
      </c>
      <c r="DI44" s="99">
        <v>3568</v>
      </c>
      <c r="DJ44" s="99">
        <v>35</v>
      </c>
      <c r="DK44" s="99">
        <v>459</v>
      </c>
      <c r="DL44" s="99">
        <v>1500</v>
      </c>
      <c r="DM44" s="99">
        <v>215</v>
      </c>
      <c r="DN44" s="99">
        <v>2474</v>
      </c>
      <c r="DO44" s="99">
        <v>1004</v>
      </c>
      <c r="DP44" s="99">
        <v>19889</v>
      </c>
      <c r="DQ44" s="99">
        <v>1015</v>
      </c>
      <c r="DR44" s="99">
        <v>1407</v>
      </c>
      <c r="DS44" s="99">
        <v>386</v>
      </c>
      <c r="DT44" s="99">
        <v>1298</v>
      </c>
      <c r="DU44" s="99">
        <v>59</v>
      </c>
      <c r="DV44" s="99">
        <v>23</v>
      </c>
      <c r="DW44" s="99">
        <v>413</v>
      </c>
      <c r="DX44" s="99">
        <v>112</v>
      </c>
      <c r="DY44" s="99">
        <v>125</v>
      </c>
      <c r="DZ44" s="99">
        <v>5223</v>
      </c>
      <c r="EA44" s="99">
        <v>4</v>
      </c>
      <c r="EB44" s="99"/>
      <c r="EC44" s="99">
        <v>1</v>
      </c>
      <c r="ED44" s="99">
        <v>1963</v>
      </c>
      <c r="EE44" s="99">
        <v>1704</v>
      </c>
      <c r="EF44" s="99">
        <v>1267</v>
      </c>
      <c r="EG44" s="99">
        <v>489</v>
      </c>
      <c r="EH44" s="99">
        <v>136</v>
      </c>
      <c r="EI44" s="99">
        <v>13</v>
      </c>
      <c r="EJ44" s="99">
        <v>190</v>
      </c>
      <c r="EK44" s="99">
        <v>15</v>
      </c>
      <c r="EL44" s="99">
        <v>156</v>
      </c>
      <c r="EM44" s="99">
        <v>36978</v>
      </c>
      <c r="EN44" s="99">
        <v>332</v>
      </c>
      <c r="EO44" s="99">
        <v>2065</v>
      </c>
      <c r="EP44" s="99">
        <v>371</v>
      </c>
      <c r="EQ44" s="99">
        <v>12</v>
      </c>
      <c r="ER44" s="99"/>
      <c r="ES44" s="99">
        <v>283937</v>
      </c>
    </row>
    <row r="45" spans="1:149" ht="14.4" x14ac:dyDescent="0.3">
      <c r="A45" s="98">
        <v>106100797</v>
      </c>
      <c r="B45" s="98" t="s">
        <v>2766</v>
      </c>
      <c r="C45" s="98" t="s">
        <v>424</v>
      </c>
      <c r="D45" s="98" t="s">
        <v>425</v>
      </c>
      <c r="E45" s="98" t="s">
        <v>426</v>
      </c>
      <c r="F45" s="98" t="s">
        <v>937</v>
      </c>
      <c r="G45" s="98" t="s">
        <v>2871</v>
      </c>
      <c r="H45" s="98" t="s">
        <v>2122</v>
      </c>
      <c r="I45" s="98" t="s">
        <v>2148</v>
      </c>
      <c r="J45" s="98" t="s">
        <v>2169</v>
      </c>
      <c r="K45" s="98" t="s">
        <v>2171</v>
      </c>
      <c r="L45" s="98" t="s">
        <v>2007</v>
      </c>
      <c r="M45" s="98" t="s">
        <v>2136</v>
      </c>
      <c r="N45" s="98" t="s">
        <v>1593</v>
      </c>
      <c r="O45" s="99">
        <v>3281</v>
      </c>
      <c r="P45" s="99"/>
      <c r="Q45" s="99"/>
      <c r="R45" s="99"/>
      <c r="S45" s="99"/>
      <c r="T45" s="99"/>
      <c r="U45" s="99">
        <v>2372</v>
      </c>
      <c r="V45" s="99">
        <v>909</v>
      </c>
      <c r="W45" s="99"/>
      <c r="X45" s="99"/>
      <c r="Y45" s="99">
        <v>127</v>
      </c>
      <c r="Z45" s="99">
        <v>811</v>
      </c>
      <c r="AA45" s="99">
        <v>507</v>
      </c>
      <c r="AB45" s="99">
        <v>122</v>
      </c>
      <c r="AC45" s="99">
        <v>62</v>
      </c>
      <c r="AD45" s="99">
        <v>85</v>
      </c>
      <c r="AE45" s="99">
        <v>74</v>
      </c>
      <c r="AF45" s="99">
        <v>144</v>
      </c>
      <c r="AG45" s="99"/>
      <c r="AH45" s="99">
        <v>1349</v>
      </c>
      <c r="AI45" s="99"/>
      <c r="AJ45" s="99">
        <v>17</v>
      </c>
      <c r="AK45" s="99">
        <v>3</v>
      </c>
      <c r="AL45" s="99">
        <v>2825</v>
      </c>
      <c r="AM45" s="99"/>
      <c r="AN45" s="99">
        <v>13</v>
      </c>
      <c r="AO45" s="99"/>
      <c r="AP45" s="99">
        <v>423</v>
      </c>
      <c r="AQ45" s="99">
        <v>2801</v>
      </c>
      <c r="AR45" s="99">
        <v>479</v>
      </c>
      <c r="AS45" s="99">
        <v>1</v>
      </c>
      <c r="AT45" s="99">
        <v>401</v>
      </c>
      <c r="AU45" s="99">
        <v>1529</v>
      </c>
      <c r="AV45" s="99">
        <v>1349</v>
      </c>
      <c r="AW45" s="99">
        <v>2</v>
      </c>
      <c r="AX45" s="99">
        <v>3206</v>
      </c>
      <c r="AY45" s="99">
        <v>75</v>
      </c>
      <c r="AZ45" s="99"/>
      <c r="BA45" s="99"/>
      <c r="BB45" s="99"/>
      <c r="BC45" s="99">
        <v>1903</v>
      </c>
      <c r="BD45" s="99">
        <v>5</v>
      </c>
      <c r="BE45" s="99"/>
      <c r="BF45" s="99">
        <v>22</v>
      </c>
      <c r="BG45" s="99">
        <v>1347</v>
      </c>
      <c r="BH45" s="99">
        <v>4</v>
      </c>
      <c r="BI45" s="99"/>
      <c r="BJ45" s="99"/>
      <c r="BK45" s="99">
        <v>119</v>
      </c>
      <c r="BL45" s="99">
        <v>9</v>
      </c>
      <c r="BM45" s="99">
        <v>3</v>
      </c>
      <c r="BN45" s="99">
        <v>3</v>
      </c>
      <c r="BO45" s="99">
        <v>33</v>
      </c>
      <c r="BP45" s="99">
        <v>10</v>
      </c>
      <c r="BQ45" s="99"/>
      <c r="BR45" s="99">
        <v>1</v>
      </c>
      <c r="BS45" s="99"/>
      <c r="BT45" s="99">
        <v>3025</v>
      </c>
      <c r="BU45" s="99">
        <v>72</v>
      </c>
      <c r="BV45" s="99"/>
      <c r="BW45" s="99"/>
      <c r="BX45" s="99">
        <v>2</v>
      </c>
      <c r="BY45" s="99">
        <v>1</v>
      </c>
      <c r="BZ45" s="99">
        <v>3</v>
      </c>
      <c r="CA45" s="99"/>
      <c r="CB45" s="99">
        <v>2583</v>
      </c>
      <c r="CC45" s="99">
        <v>267</v>
      </c>
      <c r="CD45" s="99"/>
      <c r="CE45" s="99">
        <v>385</v>
      </c>
      <c r="CF45" s="99">
        <v>27</v>
      </c>
      <c r="CG45" s="99">
        <v>1</v>
      </c>
      <c r="CH45" s="99">
        <v>17</v>
      </c>
      <c r="CI45" s="99"/>
      <c r="CJ45" s="99"/>
      <c r="CK45" s="99">
        <v>1</v>
      </c>
      <c r="CL45" s="99"/>
      <c r="CM45" s="99">
        <v>9</v>
      </c>
      <c r="CN45" s="99">
        <v>8</v>
      </c>
      <c r="CO45" s="99">
        <v>83</v>
      </c>
      <c r="CP45" s="99">
        <v>48</v>
      </c>
      <c r="CQ45" s="99"/>
      <c r="CR45" s="99">
        <v>35</v>
      </c>
      <c r="CS45" s="99"/>
      <c r="CT45" s="99">
        <v>113</v>
      </c>
      <c r="CU45" s="99">
        <v>75</v>
      </c>
      <c r="CV45" s="99">
        <v>12</v>
      </c>
      <c r="CW45" s="99">
        <v>8</v>
      </c>
      <c r="CX45" s="99">
        <v>7</v>
      </c>
      <c r="CY45" s="99">
        <v>10</v>
      </c>
      <c r="CZ45" s="99">
        <v>1</v>
      </c>
      <c r="DA45" s="99">
        <v>84</v>
      </c>
      <c r="DB45" s="99">
        <v>25</v>
      </c>
      <c r="DC45" s="99">
        <v>23</v>
      </c>
      <c r="DD45" s="99">
        <v>1391</v>
      </c>
      <c r="DE45" s="99">
        <v>1348</v>
      </c>
      <c r="DF45" s="99">
        <v>1</v>
      </c>
      <c r="DG45" s="99">
        <v>2</v>
      </c>
      <c r="DH45" s="99">
        <v>1231</v>
      </c>
      <c r="DI45" s="99">
        <v>1</v>
      </c>
      <c r="DJ45" s="99"/>
      <c r="DK45" s="99">
        <v>55</v>
      </c>
      <c r="DL45" s="99">
        <v>4</v>
      </c>
      <c r="DM45" s="99"/>
      <c r="DN45" s="99">
        <v>1</v>
      </c>
      <c r="DO45" s="99">
        <v>9</v>
      </c>
      <c r="DP45" s="99">
        <v>606</v>
      </c>
      <c r="DQ45" s="99">
        <v>7</v>
      </c>
      <c r="DR45" s="99">
        <v>3</v>
      </c>
      <c r="DS45" s="99">
        <v>11</v>
      </c>
      <c r="DT45" s="99">
        <v>2</v>
      </c>
      <c r="DU45" s="99"/>
      <c r="DV45" s="99"/>
      <c r="DW45" s="99">
        <v>1</v>
      </c>
      <c r="DX45" s="99"/>
      <c r="DY45" s="99">
        <v>2</v>
      </c>
      <c r="DZ45" s="99">
        <v>1346</v>
      </c>
      <c r="EA45" s="99"/>
      <c r="EB45" s="99"/>
      <c r="EC45" s="99"/>
      <c r="ED45" s="99">
        <v>4</v>
      </c>
      <c r="EE45" s="99">
        <v>23</v>
      </c>
      <c r="EF45" s="99">
        <v>2</v>
      </c>
      <c r="EG45" s="99"/>
      <c r="EH45" s="99"/>
      <c r="EI45" s="99"/>
      <c r="EJ45" s="99"/>
      <c r="EK45" s="99"/>
      <c r="EL45" s="99">
        <v>5</v>
      </c>
      <c r="EM45" s="99">
        <v>3219</v>
      </c>
      <c r="EN45" s="99">
        <v>5</v>
      </c>
      <c r="EO45" s="99">
        <v>20</v>
      </c>
      <c r="EP45" s="99">
        <v>3</v>
      </c>
      <c r="EQ45" s="99"/>
      <c r="ER45" s="99"/>
      <c r="ES45" s="99">
        <v>6838</v>
      </c>
    </row>
    <row r="46" spans="1:149" ht="14.4" x14ac:dyDescent="0.3">
      <c r="A46" s="98">
        <v>106100899</v>
      </c>
      <c r="B46" s="98" t="s">
        <v>427</v>
      </c>
      <c r="C46" s="98" t="s">
        <v>424</v>
      </c>
      <c r="D46" s="98" t="s">
        <v>428</v>
      </c>
      <c r="E46" s="98" t="s">
        <v>424</v>
      </c>
      <c r="F46" s="98" t="s">
        <v>938</v>
      </c>
      <c r="G46" s="98" t="s">
        <v>2871</v>
      </c>
      <c r="H46" s="98" t="s">
        <v>2108</v>
      </c>
      <c r="I46" s="98" t="s">
        <v>2138</v>
      </c>
      <c r="J46" s="98" t="s">
        <v>2166</v>
      </c>
      <c r="K46" s="98" t="s">
        <v>2173</v>
      </c>
      <c r="L46" s="98" t="s">
        <v>2065</v>
      </c>
      <c r="M46" s="98" t="s">
        <v>2105</v>
      </c>
      <c r="N46" s="98" t="s">
        <v>1594</v>
      </c>
      <c r="O46" s="99">
        <v>24159</v>
      </c>
      <c r="P46" s="99"/>
      <c r="Q46" s="99"/>
      <c r="R46" s="99"/>
      <c r="S46" s="99"/>
      <c r="T46" s="99"/>
      <c r="U46" s="99">
        <v>14314</v>
      </c>
      <c r="V46" s="99">
        <v>9845</v>
      </c>
      <c r="W46" s="99"/>
      <c r="X46" s="99"/>
      <c r="Y46" s="99">
        <v>358</v>
      </c>
      <c r="Z46" s="99">
        <v>2605</v>
      </c>
      <c r="AA46" s="99">
        <v>2253</v>
      </c>
      <c r="AB46" s="99">
        <v>1660</v>
      </c>
      <c r="AC46" s="99">
        <v>2795</v>
      </c>
      <c r="AD46" s="99">
        <v>3651</v>
      </c>
      <c r="AE46" s="99">
        <v>3674</v>
      </c>
      <c r="AF46" s="99">
        <v>4060</v>
      </c>
      <c r="AG46" s="99"/>
      <c r="AH46" s="99">
        <v>3103</v>
      </c>
      <c r="AI46" s="99"/>
      <c r="AJ46" s="99">
        <v>1529</v>
      </c>
      <c r="AK46" s="99">
        <v>1626</v>
      </c>
      <c r="AL46" s="99">
        <v>8800</v>
      </c>
      <c r="AM46" s="99">
        <v>88</v>
      </c>
      <c r="AN46" s="99">
        <v>271</v>
      </c>
      <c r="AO46" s="99">
        <v>156</v>
      </c>
      <c r="AP46" s="99">
        <v>11689</v>
      </c>
      <c r="AQ46" s="99">
        <v>12206</v>
      </c>
      <c r="AR46" s="99">
        <v>11953</v>
      </c>
      <c r="AS46" s="99"/>
      <c r="AT46" s="99">
        <v>3690</v>
      </c>
      <c r="AU46" s="99">
        <v>17374</v>
      </c>
      <c r="AV46" s="99">
        <v>3095</v>
      </c>
      <c r="AW46" s="99"/>
      <c r="AX46" s="99">
        <v>21735</v>
      </c>
      <c r="AY46" s="99">
        <v>2424</v>
      </c>
      <c r="AZ46" s="99"/>
      <c r="BA46" s="99">
        <v>136</v>
      </c>
      <c r="BB46" s="99">
        <v>3</v>
      </c>
      <c r="BC46" s="99">
        <v>20445</v>
      </c>
      <c r="BD46" s="99">
        <v>118</v>
      </c>
      <c r="BE46" s="99"/>
      <c r="BF46" s="99">
        <v>364</v>
      </c>
      <c r="BG46" s="99">
        <v>3086</v>
      </c>
      <c r="BH46" s="99">
        <v>7</v>
      </c>
      <c r="BI46" s="99"/>
      <c r="BJ46" s="99"/>
      <c r="BK46" s="99">
        <v>207</v>
      </c>
      <c r="BL46" s="99">
        <v>296</v>
      </c>
      <c r="BM46" s="99">
        <v>461</v>
      </c>
      <c r="BN46" s="99">
        <v>698</v>
      </c>
      <c r="BO46" s="99">
        <v>3510</v>
      </c>
      <c r="BP46" s="99">
        <v>377</v>
      </c>
      <c r="BQ46" s="99">
        <v>9</v>
      </c>
      <c r="BR46" s="99">
        <v>779</v>
      </c>
      <c r="BS46" s="99">
        <v>114</v>
      </c>
      <c r="BT46" s="99">
        <v>15796</v>
      </c>
      <c r="BU46" s="99">
        <v>1903</v>
      </c>
      <c r="BV46" s="99">
        <v>1</v>
      </c>
      <c r="BW46" s="99">
        <v>1</v>
      </c>
      <c r="BX46" s="99"/>
      <c r="BY46" s="99">
        <v>3</v>
      </c>
      <c r="BZ46" s="99">
        <v>2</v>
      </c>
      <c r="CA46" s="99">
        <v>2</v>
      </c>
      <c r="CB46" s="99">
        <v>8770</v>
      </c>
      <c r="CC46" s="99">
        <v>10632</v>
      </c>
      <c r="CD46" s="99">
        <v>4</v>
      </c>
      <c r="CE46" s="99">
        <v>4383</v>
      </c>
      <c r="CF46" s="99">
        <v>119</v>
      </c>
      <c r="CG46" s="99">
        <v>150</v>
      </c>
      <c r="CH46" s="99">
        <v>101</v>
      </c>
      <c r="CI46" s="99"/>
      <c r="CJ46" s="99"/>
      <c r="CK46" s="99"/>
      <c r="CL46" s="99">
        <v>23</v>
      </c>
      <c r="CM46" s="99">
        <v>173</v>
      </c>
      <c r="CN46" s="99">
        <v>827</v>
      </c>
      <c r="CO46" s="99">
        <v>3377</v>
      </c>
      <c r="CP46" s="99">
        <v>2607</v>
      </c>
      <c r="CQ46" s="99">
        <v>21</v>
      </c>
      <c r="CR46" s="99">
        <v>977</v>
      </c>
      <c r="CS46" s="99">
        <v>19</v>
      </c>
      <c r="CT46" s="99">
        <v>1376</v>
      </c>
      <c r="CU46" s="99">
        <v>1954</v>
      </c>
      <c r="CV46" s="99">
        <v>1356</v>
      </c>
      <c r="CW46" s="99">
        <v>138</v>
      </c>
      <c r="CX46" s="99">
        <v>1128</v>
      </c>
      <c r="CY46" s="99">
        <v>442</v>
      </c>
      <c r="CZ46" s="99">
        <v>137</v>
      </c>
      <c r="DA46" s="99">
        <v>1958</v>
      </c>
      <c r="DB46" s="99">
        <v>488</v>
      </c>
      <c r="DC46" s="99">
        <v>642</v>
      </c>
      <c r="DD46" s="99">
        <v>3412</v>
      </c>
      <c r="DE46" s="99">
        <v>3095</v>
      </c>
      <c r="DF46" s="99">
        <v>9</v>
      </c>
      <c r="DG46" s="99">
        <v>1106</v>
      </c>
      <c r="DH46" s="99">
        <v>1970</v>
      </c>
      <c r="DI46" s="99">
        <v>1954</v>
      </c>
      <c r="DJ46" s="99">
        <v>7</v>
      </c>
      <c r="DK46" s="99">
        <v>418</v>
      </c>
      <c r="DL46" s="99">
        <v>870</v>
      </c>
      <c r="DM46" s="99">
        <v>98</v>
      </c>
      <c r="DN46" s="99">
        <v>1646</v>
      </c>
      <c r="DO46" s="99">
        <v>182</v>
      </c>
      <c r="DP46" s="99">
        <v>10515</v>
      </c>
      <c r="DQ46" s="99">
        <v>341</v>
      </c>
      <c r="DR46" s="99">
        <v>591</v>
      </c>
      <c r="DS46" s="99">
        <v>259</v>
      </c>
      <c r="DT46" s="99">
        <v>387</v>
      </c>
      <c r="DU46" s="99">
        <v>72</v>
      </c>
      <c r="DV46" s="99">
        <v>13</v>
      </c>
      <c r="DW46" s="99">
        <v>647</v>
      </c>
      <c r="DX46" s="99">
        <v>73</v>
      </c>
      <c r="DY46" s="99">
        <v>42</v>
      </c>
      <c r="DZ46" s="99">
        <v>2961</v>
      </c>
      <c r="EA46" s="99">
        <v>6</v>
      </c>
      <c r="EB46" s="99"/>
      <c r="EC46" s="99">
        <v>1</v>
      </c>
      <c r="ED46" s="99">
        <v>1027</v>
      </c>
      <c r="EE46" s="99">
        <v>813</v>
      </c>
      <c r="EF46" s="99">
        <v>66</v>
      </c>
      <c r="EG46" s="99">
        <v>15</v>
      </c>
      <c r="EH46" s="99">
        <v>9</v>
      </c>
      <c r="EI46" s="99">
        <v>2</v>
      </c>
      <c r="EJ46" s="99">
        <v>107</v>
      </c>
      <c r="EK46" s="99">
        <v>1</v>
      </c>
      <c r="EL46" s="99">
        <v>13</v>
      </c>
      <c r="EM46" s="99">
        <v>20799</v>
      </c>
      <c r="EN46" s="99">
        <v>149</v>
      </c>
      <c r="EO46" s="99">
        <v>1106</v>
      </c>
      <c r="EP46" s="99">
        <v>47</v>
      </c>
      <c r="EQ46" s="99">
        <v>4</v>
      </c>
      <c r="ER46" s="99">
        <v>1</v>
      </c>
      <c r="ES46" s="99">
        <v>101242</v>
      </c>
    </row>
    <row r="47" spans="1:149" ht="14.4" x14ac:dyDescent="0.3">
      <c r="A47" s="98">
        <v>106104023</v>
      </c>
      <c r="B47" s="98" t="s">
        <v>429</v>
      </c>
      <c r="C47" s="98" t="s">
        <v>424</v>
      </c>
      <c r="D47" s="98" t="s">
        <v>1464</v>
      </c>
      <c r="E47" s="98" t="s">
        <v>424</v>
      </c>
      <c r="F47" s="98" t="s">
        <v>938</v>
      </c>
      <c r="G47" s="98" t="s">
        <v>2873</v>
      </c>
      <c r="H47" s="98" t="s">
        <v>2114</v>
      </c>
      <c r="I47" s="98" t="s">
        <v>2138</v>
      </c>
      <c r="J47" s="98" t="s">
        <v>2166</v>
      </c>
      <c r="K47" s="98" t="s">
        <v>2174</v>
      </c>
      <c r="L47" s="98" t="s">
        <v>2065</v>
      </c>
      <c r="M47" s="98" t="s">
        <v>2105</v>
      </c>
      <c r="N47" s="98" t="s">
        <v>1595</v>
      </c>
      <c r="O47" s="99">
        <v>1689</v>
      </c>
      <c r="P47" s="99"/>
      <c r="Q47" s="99"/>
      <c r="R47" s="99"/>
      <c r="S47" s="99"/>
      <c r="T47" s="99"/>
      <c r="U47" s="99">
        <v>1007</v>
      </c>
      <c r="V47" s="99">
        <v>682</v>
      </c>
      <c r="W47" s="99"/>
      <c r="X47" s="99"/>
      <c r="Y47" s="99">
        <v>1</v>
      </c>
      <c r="Z47" s="99">
        <v>15</v>
      </c>
      <c r="AA47" s="99">
        <v>15</v>
      </c>
      <c r="AB47" s="99">
        <v>41</v>
      </c>
      <c r="AC47" s="99">
        <v>136</v>
      </c>
      <c r="AD47" s="99">
        <v>341</v>
      </c>
      <c r="AE47" s="99">
        <v>530</v>
      </c>
      <c r="AF47" s="99">
        <v>610</v>
      </c>
      <c r="AG47" s="99"/>
      <c r="AH47" s="99"/>
      <c r="AI47" s="99"/>
      <c r="AJ47" s="99">
        <v>58</v>
      </c>
      <c r="AK47" s="99">
        <v>36</v>
      </c>
      <c r="AL47" s="99">
        <v>173</v>
      </c>
      <c r="AM47" s="99">
        <v>3</v>
      </c>
      <c r="AN47" s="99"/>
      <c r="AO47" s="99">
        <v>22</v>
      </c>
      <c r="AP47" s="99">
        <v>1397</v>
      </c>
      <c r="AQ47" s="99">
        <v>1689</v>
      </c>
      <c r="AR47" s="99"/>
      <c r="AS47" s="99"/>
      <c r="AT47" s="99">
        <v>1478</v>
      </c>
      <c r="AU47" s="99">
        <v>211</v>
      </c>
      <c r="AV47" s="99"/>
      <c r="AW47" s="99"/>
      <c r="AX47" s="99">
        <v>1587</v>
      </c>
      <c r="AY47" s="99">
        <v>102</v>
      </c>
      <c r="AZ47" s="99"/>
      <c r="BA47" s="99">
        <v>1653</v>
      </c>
      <c r="BB47" s="99"/>
      <c r="BC47" s="99">
        <v>36</v>
      </c>
      <c r="BD47" s="99"/>
      <c r="BE47" s="99"/>
      <c r="BF47" s="99"/>
      <c r="BG47" s="99"/>
      <c r="BH47" s="99"/>
      <c r="BI47" s="99"/>
      <c r="BJ47" s="99"/>
      <c r="BK47" s="99">
        <v>135</v>
      </c>
      <c r="BL47" s="99">
        <v>19</v>
      </c>
      <c r="BM47" s="99"/>
      <c r="BN47" s="99">
        <v>2</v>
      </c>
      <c r="BO47" s="99">
        <v>593</v>
      </c>
      <c r="BP47" s="99">
        <v>2</v>
      </c>
      <c r="BQ47" s="99"/>
      <c r="BR47" s="99"/>
      <c r="BS47" s="99">
        <v>2</v>
      </c>
      <c r="BT47" s="99">
        <v>711</v>
      </c>
      <c r="BU47" s="99">
        <v>224</v>
      </c>
      <c r="BV47" s="99"/>
      <c r="BW47" s="99"/>
      <c r="BX47" s="99">
        <v>1</v>
      </c>
      <c r="BY47" s="99"/>
      <c r="BZ47" s="99"/>
      <c r="CA47" s="99"/>
      <c r="CB47" s="99">
        <v>98</v>
      </c>
      <c r="CC47" s="99">
        <v>1399</v>
      </c>
      <c r="CD47" s="99">
        <v>4</v>
      </c>
      <c r="CE47" s="99">
        <v>151</v>
      </c>
      <c r="CF47" s="99"/>
      <c r="CG47" s="99">
        <v>36</v>
      </c>
      <c r="CH47" s="99"/>
      <c r="CI47" s="99"/>
      <c r="CJ47" s="99"/>
      <c r="CK47" s="99">
        <v>1</v>
      </c>
      <c r="CL47" s="99"/>
      <c r="CM47" s="99"/>
      <c r="CN47" s="99">
        <v>3</v>
      </c>
      <c r="CO47" s="99">
        <v>236</v>
      </c>
      <c r="CP47" s="99">
        <v>9</v>
      </c>
      <c r="CQ47" s="99"/>
      <c r="CR47" s="99">
        <v>1</v>
      </c>
      <c r="CS47" s="99"/>
      <c r="CT47" s="99">
        <v>5</v>
      </c>
      <c r="CU47" s="99">
        <v>6</v>
      </c>
      <c r="CV47" s="99">
        <v>253</v>
      </c>
      <c r="CW47" s="99">
        <v>1</v>
      </c>
      <c r="CX47" s="99">
        <v>24</v>
      </c>
      <c r="CY47" s="99">
        <v>452</v>
      </c>
      <c r="CZ47" s="99">
        <v>650</v>
      </c>
      <c r="DA47" s="99">
        <v>21</v>
      </c>
      <c r="DB47" s="99">
        <v>1</v>
      </c>
      <c r="DC47" s="99">
        <v>26</v>
      </c>
      <c r="DD47" s="99">
        <v>1</v>
      </c>
      <c r="DE47" s="99"/>
      <c r="DF47" s="99"/>
      <c r="DG47" s="99"/>
      <c r="DH47" s="99">
        <v>88</v>
      </c>
      <c r="DI47" s="99"/>
      <c r="DJ47" s="99"/>
      <c r="DK47" s="99"/>
      <c r="DL47" s="99"/>
      <c r="DM47" s="99"/>
      <c r="DN47" s="99"/>
      <c r="DO47" s="99"/>
      <c r="DP47" s="99">
        <v>1599</v>
      </c>
      <c r="DQ47" s="99"/>
      <c r="DR47" s="99">
        <v>1</v>
      </c>
      <c r="DS47" s="99">
        <v>1</v>
      </c>
      <c r="DT47" s="99"/>
      <c r="DU47" s="99"/>
      <c r="DV47" s="99"/>
      <c r="DW47" s="99"/>
      <c r="DX47" s="99"/>
      <c r="DY47" s="99"/>
      <c r="DZ47" s="99"/>
      <c r="EA47" s="99"/>
      <c r="EB47" s="99"/>
      <c r="EC47" s="99"/>
      <c r="ED47" s="99">
        <v>10</v>
      </c>
      <c r="EE47" s="99">
        <v>289</v>
      </c>
      <c r="EF47" s="99">
        <v>27</v>
      </c>
      <c r="EG47" s="99">
        <v>1</v>
      </c>
      <c r="EH47" s="99"/>
      <c r="EI47" s="99"/>
      <c r="EJ47" s="99"/>
      <c r="EK47" s="99"/>
      <c r="EL47" s="99"/>
      <c r="EM47" s="99">
        <v>1351</v>
      </c>
      <c r="EN47" s="99">
        <v>1</v>
      </c>
      <c r="EO47" s="99">
        <v>6</v>
      </c>
      <c r="EP47" s="99">
        <v>4</v>
      </c>
      <c r="EQ47" s="99"/>
      <c r="ER47" s="99"/>
      <c r="ES47" s="99">
        <v>18406</v>
      </c>
    </row>
    <row r="48" spans="1:149" ht="14.4" x14ac:dyDescent="0.3">
      <c r="A48" s="98">
        <v>106104047</v>
      </c>
      <c r="B48" s="98" t="s">
        <v>736</v>
      </c>
      <c r="C48" s="98" t="s">
        <v>424</v>
      </c>
      <c r="D48" s="98" t="s">
        <v>430</v>
      </c>
      <c r="E48" s="98" t="s">
        <v>424</v>
      </c>
      <c r="F48" s="98" t="s">
        <v>939</v>
      </c>
      <c r="G48" s="98" t="s">
        <v>2874</v>
      </c>
      <c r="H48" s="98" t="s">
        <v>2122</v>
      </c>
      <c r="I48" s="98" t="s">
        <v>2138</v>
      </c>
      <c r="J48" s="98" t="s">
        <v>2166</v>
      </c>
      <c r="K48" s="98" t="s">
        <v>2173</v>
      </c>
      <c r="L48" s="98" t="s">
        <v>2065</v>
      </c>
      <c r="M48" s="98" t="s">
        <v>2105</v>
      </c>
      <c r="N48" s="98" t="s">
        <v>1596</v>
      </c>
      <c r="O48" s="99">
        <v>1971</v>
      </c>
      <c r="P48" s="99"/>
      <c r="Q48" s="99"/>
      <c r="R48" s="99"/>
      <c r="S48" s="99"/>
      <c r="T48" s="99"/>
      <c r="U48" s="99">
        <v>1106</v>
      </c>
      <c r="V48" s="99">
        <v>865</v>
      </c>
      <c r="W48" s="99"/>
      <c r="X48" s="99"/>
      <c r="Y48" s="99">
        <v>3</v>
      </c>
      <c r="Z48" s="99">
        <v>20</v>
      </c>
      <c r="AA48" s="99">
        <v>65</v>
      </c>
      <c r="AB48" s="99">
        <v>159</v>
      </c>
      <c r="AC48" s="99">
        <v>413</v>
      </c>
      <c r="AD48" s="99">
        <v>758</v>
      </c>
      <c r="AE48" s="99">
        <v>459</v>
      </c>
      <c r="AF48" s="99">
        <v>94</v>
      </c>
      <c r="AG48" s="99"/>
      <c r="AH48" s="99"/>
      <c r="AI48" s="99"/>
      <c r="AJ48" s="99">
        <v>49</v>
      </c>
      <c r="AK48" s="99">
        <v>46</v>
      </c>
      <c r="AL48" s="99">
        <v>362</v>
      </c>
      <c r="AM48" s="99">
        <v>5</v>
      </c>
      <c r="AN48" s="99">
        <v>16</v>
      </c>
      <c r="AO48" s="99"/>
      <c r="AP48" s="99">
        <v>1493</v>
      </c>
      <c r="AQ48" s="99">
        <v>1971</v>
      </c>
      <c r="AR48" s="99"/>
      <c r="AS48" s="99"/>
      <c r="AT48" s="99">
        <v>1968</v>
      </c>
      <c r="AU48" s="99">
        <v>1</v>
      </c>
      <c r="AV48" s="99"/>
      <c r="AW48" s="99">
        <v>2</v>
      </c>
      <c r="AX48" s="99">
        <v>1959</v>
      </c>
      <c r="AY48" s="99">
        <v>12</v>
      </c>
      <c r="AZ48" s="99"/>
      <c r="BA48" s="99"/>
      <c r="BB48" s="99">
        <v>10</v>
      </c>
      <c r="BC48" s="99">
        <v>1961</v>
      </c>
      <c r="BD48" s="99"/>
      <c r="BE48" s="99"/>
      <c r="BF48" s="99"/>
      <c r="BG48" s="99"/>
      <c r="BH48" s="99"/>
      <c r="BI48" s="99"/>
      <c r="BJ48" s="99"/>
      <c r="BK48" s="99"/>
      <c r="BL48" s="99">
        <v>24</v>
      </c>
      <c r="BM48" s="99">
        <v>11</v>
      </c>
      <c r="BN48" s="99"/>
      <c r="BO48" s="99">
        <v>120</v>
      </c>
      <c r="BP48" s="99"/>
      <c r="BQ48" s="99"/>
      <c r="BR48" s="99">
        <v>1</v>
      </c>
      <c r="BS48" s="99"/>
      <c r="BT48" s="99">
        <v>1815</v>
      </c>
      <c r="BU48" s="99"/>
      <c r="BV48" s="99"/>
      <c r="BW48" s="99"/>
      <c r="BX48" s="99"/>
      <c r="BY48" s="99"/>
      <c r="BZ48" s="99"/>
      <c r="CA48" s="99"/>
      <c r="CB48" s="99">
        <v>39</v>
      </c>
      <c r="CC48" s="99">
        <v>930</v>
      </c>
      <c r="CD48" s="99"/>
      <c r="CE48" s="99">
        <v>782</v>
      </c>
      <c r="CF48" s="99">
        <v>1</v>
      </c>
      <c r="CG48" s="99">
        <v>204</v>
      </c>
      <c r="CH48" s="99">
        <v>15</v>
      </c>
      <c r="CI48" s="99"/>
      <c r="CJ48" s="99"/>
      <c r="CK48" s="99"/>
      <c r="CL48" s="99"/>
      <c r="CM48" s="99"/>
      <c r="CN48" s="99">
        <v>12</v>
      </c>
      <c r="CO48" s="99"/>
      <c r="CP48" s="99">
        <v>2</v>
      </c>
      <c r="CQ48" s="99"/>
      <c r="CR48" s="99">
        <v>1</v>
      </c>
      <c r="CS48" s="99"/>
      <c r="CT48" s="99">
        <v>93</v>
      </c>
      <c r="CU48" s="99"/>
      <c r="CV48" s="99">
        <v>63</v>
      </c>
      <c r="CW48" s="99"/>
      <c r="CX48" s="99">
        <v>1796</v>
      </c>
      <c r="CY48" s="99"/>
      <c r="CZ48" s="99">
        <v>1</v>
      </c>
      <c r="DA48" s="99"/>
      <c r="DB48" s="99">
        <v>2</v>
      </c>
      <c r="DC48" s="99">
        <v>1</v>
      </c>
      <c r="DD48" s="99"/>
      <c r="DE48" s="99"/>
      <c r="DF48" s="99"/>
      <c r="DG48" s="99"/>
      <c r="DH48" s="99"/>
      <c r="DI48" s="99">
        <v>1</v>
      </c>
      <c r="DJ48" s="99"/>
      <c r="DK48" s="99">
        <v>19</v>
      </c>
      <c r="DL48" s="99">
        <v>1</v>
      </c>
      <c r="DM48" s="99"/>
      <c r="DN48" s="99">
        <v>1835</v>
      </c>
      <c r="DO48" s="99">
        <v>19</v>
      </c>
      <c r="DP48" s="99">
        <v>2</v>
      </c>
      <c r="DQ48" s="99"/>
      <c r="DR48" s="99">
        <v>9</v>
      </c>
      <c r="DS48" s="99">
        <v>49</v>
      </c>
      <c r="DT48" s="99"/>
      <c r="DU48" s="99"/>
      <c r="DV48" s="99"/>
      <c r="DW48" s="99"/>
      <c r="DX48" s="99">
        <v>36</v>
      </c>
      <c r="DY48" s="99"/>
      <c r="DZ48" s="99"/>
      <c r="EA48" s="99"/>
      <c r="EB48" s="99"/>
      <c r="EC48" s="99"/>
      <c r="ED48" s="99"/>
      <c r="EE48" s="99"/>
      <c r="EF48" s="99"/>
      <c r="EG48" s="99"/>
      <c r="EH48" s="99"/>
      <c r="EI48" s="99"/>
      <c r="EJ48" s="99"/>
      <c r="EK48" s="99"/>
      <c r="EL48" s="99"/>
      <c r="EM48" s="99">
        <v>1971</v>
      </c>
      <c r="EN48" s="99"/>
      <c r="EO48" s="99"/>
      <c r="EP48" s="99"/>
      <c r="EQ48" s="99"/>
      <c r="ER48" s="99"/>
      <c r="ES48" s="99">
        <v>3177</v>
      </c>
    </row>
    <row r="49" spans="1:149" ht="14.4" x14ac:dyDescent="0.3">
      <c r="A49" s="98">
        <v>106104062</v>
      </c>
      <c r="B49" s="98" t="s">
        <v>2175</v>
      </c>
      <c r="C49" s="98" t="s">
        <v>424</v>
      </c>
      <c r="D49" s="98" t="s">
        <v>431</v>
      </c>
      <c r="E49" s="98" t="s">
        <v>424</v>
      </c>
      <c r="F49" s="98" t="s">
        <v>938</v>
      </c>
      <c r="G49" s="98" t="s">
        <v>2871</v>
      </c>
      <c r="H49" s="98" t="s">
        <v>2112</v>
      </c>
      <c r="I49" s="98" t="s">
        <v>2138</v>
      </c>
      <c r="J49" s="98" t="s">
        <v>2166</v>
      </c>
      <c r="K49" s="98" t="s">
        <v>2173</v>
      </c>
      <c r="L49" s="98" t="s">
        <v>2065</v>
      </c>
      <c r="M49" s="98" t="s">
        <v>2105</v>
      </c>
      <c r="N49" s="98" t="s">
        <v>1597</v>
      </c>
      <c r="O49" s="99">
        <v>9401</v>
      </c>
      <c r="P49" s="99"/>
      <c r="Q49" s="99"/>
      <c r="R49" s="99"/>
      <c r="S49" s="99"/>
      <c r="T49" s="99"/>
      <c r="U49" s="99">
        <v>5772</v>
      </c>
      <c r="V49" s="99">
        <v>3627</v>
      </c>
      <c r="W49" s="99">
        <v>2</v>
      </c>
      <c r="X49" s="99"/>
      <c r="Y49" s="99">
        <v>88</v>
      </c>
      <c r="Z49" s="99">
        <v>954</v>
      </c>
      <c r="AA49" s="99">
        <v>992</v>
      </c>
      <c r="AB49" s="99">
        <v>471</v>
      </c>
      <c r="AC49" s="99">
        <v>902</v>
      </c>
      <c r="AD49" s="99">
        <v>1341</v>
      </c>
      <c r="AE49" s="99">
        <v>1471</v>
      </c>
      <c r="AF49" s="99">
        <v>1667</v>
      </c>
      <c r="AG49" s="99"/>
      <c r="AH49" s="99">
        <v>1515</v>
      </c>
      <c r="AI49" s="99"/>
      <c r="AJ49" s="99">
        <v>811</v>
      </c>
      <c r="AK49" s="99">
        <v>546</v>
      </c>
      <c r="AL49" s="99">
        <v>2986</v>
      </c>
      <c r="AM49" s="99">
        <v>54</v>
      </c>
      <c r="AN49" s="99">
        <v>73</v>
      </c>
      <c r="AO49" s="99">
        <v>16</v>
      </c>
      <c r="AP49" s="99">
        <v>4915</v>
      </c>
      <c r="AQ49" s="99">
        <v>4405</v>
      </c>
      <c r="AR49" s="99">
        <v>4996</v>
      </c>
      <c r="AS49" s="99"/>
      <c r="AT49" s="99">
        <v>1319</v>
      </c>
      <c r="AU49" s="99">
        <v>6618</v>
      </c>
      <c r="AV49" s="99">
        <v>1463</v>
      </c>
      <c r="AW49" s="99">
        <v>1</v>
      </c>
      <c r="AX49" s="99">
        <v>8368</v>
      </c>
      <c r="AY49" s="99">
        <v>1033</v>
      </c>
      <c r="AZ49" s="99"/>
      <c r="BA49" s="99">
        <v>125</v>
      </c>
      <c r="BB49" s="99"/>
      <c r="BC49" s="99">
        <v>7497</v>
      </c>
      <c r="BD49" s="99">
        <v>27</v>
      </c>
      <c r="BE49" s="99">
        <v>72</v>
      </c>
      <c r="BF49" s="99">
        <v>102</v>
      </c>
      <c r="BG49" s="99">
        <v>1464</v>
      </c>
      <c r="BH49" s="99">
        <v>114</v>
      </c>
      <c r="BI49" s="99"/>
      <c r="BJ49" s="99"/>
      <c r="BK49" s="99">
        <v>132</v>
      </c>
      <c r="BL49" s="99">
        <v>35</v>
      </c>
      <c r="BM49" s="99">
        <v>5</v>
      </c>
      <c r="BN49" s="99">
        <v>220</v>
      </c>
      <c r="BO49" s="99">
        <v>1149</v>
      </c>
      <c r="BP49" s="99">
        <v>263</v>
      </c>
      <c r="BQ49" s="99">
        <v>11</v>
      </c>
      <c r="BR49" s="99">
        <v>8</v>
      </c>
      <c r="BS49" s="99">
        <v>6</v>
      </c>
      <c r="BT49" s="99">
        <v>6834</v>
      </c>
      <c r="BU49" s="99">
        <v>686</v>
      </c>
      <c r="BV49" s="99">
        <v>3</v>
      </c>
      <c r="BW49" s="99">
        <v>40</v>
      </c>
      <c r="BX49" s="99">
        <v>3</v>
      </c>
      <c r="BY49" s="99">
        <v>1</v>
      </c>
      <c r="BZ49" s="99"/>
      <c r="CA49" s="99">
        <v>5</v>
      </c>
      <c r="CB49" s="99">
        <v>472</v>
      </c>
      <c r="CC49" s="99">
        <v>4092</v>
      </c>
      <c r="CD49" s="99"/>
      <c r="CE49" s="99">
        <v>4723</v>
      </c>
      <c r="CF49" s="99">
        <v>88</v>
      </c>
      <c r="CG49" s="99">
        <v>23</v>
      </c>
      <c r="CH49" s="99">
        <v>3</v>
      </c>
      <c r="CI49" s="99"/>
      <c r="CJ49" s="99"/>
      <c r="CK49" s="99"/>
      <c r="CL49" s="99">
        <v>1</v>
      </c>
      <c r="CM49" s="99">
        <v>80</v>
      </c>
      <c r="CN49" s="99">
        <v>180</v>
      </c>
      <c r="CO49" s="99">
        <v>1179</v>
      </c>
      <c r="CP49" s="99">
        <v>880</v>
      </c>
      <c r="CQ49" s="99">
        <v>1</v>
      </c>
      <c r="CR49" s="99">
        <v>468</v>
      </c>
      <c r="CS49" s="99">
        <v>7</v>
      </c>
      <c r="CT49" s="99">
        <v>272</v>
      </c>
      <c r="CU49" s="99">
        <v>1154</v>
      </c>
      <c r="CV49" s="99">
        <v>536</v>
      </c>
      <c r="CW49" s="99">
        <v>24</v>
      </c>
      <c r="CX49" s="99">
        <v>707</v>
      </c>
      <c r="CY49" s="99">
        <v>116</v>
      </c>
      <c r="CZ49" s="99">
        <v>28</v>
      </c>
      <c r="DA49" s="99">
        <v>467</v>
      </c>
      <c r="DB49" s="99">
        <v>92</v>
      </c>
      <c r="DC49" s="99">
        <v>176</v>
      </c>
      <c r="DD49" s="99">
        <v>1519</v>
      </c>
      <c r="DE49" s="99">
        <v>1464</v>
      </c>
      <c r="DF49" s="99">
        <v>50</v>
      </c>
      <c r="DG49" s="99">
        <v>182</v>
      </c>
      <c r="DH49" s="99">
        <v>2186</v>
      </c>
      <c r="DI49" s="99">
        <v>939</v>
      </c>
      <c r="DJ49" s="99">
        <v>2</v>
      </c>
      <c r="DK49" s="99">
        <v>15</v>
      </c>
      <c r="DL49" s="99">
        <v>344</v>
      </c>
      <c r="DM49" s="99">
        <v>23</v>
      </c>
      <c r="DN49" s="99">
        <v>882</v>
      </c>
      <c r="DO49" s="99">
        <v>157</v>
      </c>
      <c r="DP49" s="99">
        <v>2407</v>
      </c>
      <c r="DQ49" s="99">
        <v>67</v>
      </c>
      <c r="DR49" s="99">
        <v>158</v>
      </c>
      <c r="DS49" s="99">
        <v>169</v>
      </c>
      <c r="DT49" s="99">
        <v>167</v>
      </c>
      <c r="DU49" s="99">
        <v>8</v>
      </c>
      <c r="DV49" s="99">
        <v>4</v>
      </c>
      <c r="DW49" s="99">
        <v>45</v>
      </c>
      <c r="DX49" s="99">
        <v>175</v>
      </c>
      <c r="DY49" s="99">
        <v>14</v>
      </c>
      <c r="DZ49" s="99">
        <v>1439</v>
      </c>
      <c r="EA49" s="99">
        <v>3</v>
      </c>
      <c r="EB49" s="99">
        <v>15</v>
      </c>
      <c r="EC49" s="99"/>
      <c r="ED49" s="99">
        <v>259</v>
      </c>
      <c r="EE49" s="99">
        <v>389</v>
      </c>
      <c r="EF49" s="99">
        <v>42</v>
      </c>
      <c r="EG49" s="99">
        <v>5</v>
      </c>
      <c r="EH49" s="99">
        <v>1</v>
      </c>
      <c r="EI49" s="99"/>
      <c r="EJ49" s="99">
        <v>66</v>
      </c>
      <c r="EK49" s="99">
        <v>1</v>
      </c>
      <c r="EL49" s="99">
        <v>5</v>
      </c>
      <c r="EM49" s="99">
        <v>8256</v>
      </c>
      <c r="EN49" s="99">
        <v>83</v>
      </c>
      <c r="EO49" s="99">
        <v>276</v>
      </c>
      <c r="EP49" s="99">
        <v>18</v>
      </c>
      <c r="EQ49" s="99"/>
      <c r="ER49" s="99"/>
      <c r="ES49" s="99">
        <v>30296</v>
      </c>
    </row>
    <row r="50" spans="1:149" ht="14.4" x14ac:dyDescent="0.3">
      <c r="A50" s="98">
        <v>106104089</v>
      </c>
      <c r="B50" s="98" t="s">
        <v>2176</v>
      </c>
      <c r="C50" s="98" t="s">
        <v>424</v>
      </c>
      <c r="D50" s="98" t="s">
        <v>432</v>
      </c>
      <c r="E50" s="98" t="s">
        <v>424</v>
      </c>
      <c r="F50" s="98" t="s">
        <v>940</v>
      </c>
      <c r="G50" s="98" t="s">
        <v>2872</v>
      </c>
      <c r="H50" s="98" t="s">
        <v>2122</v>
      </c>
      <c r="I50" s="98" t="s">
        <v>2148</v>
      </c>
      <c r="J50" s="98" t="s">
        <v>2169</v>
      </c>
      <c r="K50" s="98" t="s">
        <v>2172</v>
      </c>
      <c r="L50" s="98" t="s">
        <v>2065</v>
      </c>
      <c r="M50" s="98" t="s">
        <v>2105</v>
      </c>
      <c r="N50" s="98" t="s">
        <v>1598</v>
      </c>
      <c r="O50" s="99"/>
      <c r="P50" s="99"/>
      <c r="Q50" s="99"/>
      <c r="R50" s="99"/>
      <c r="S50" s="99">
        <v>367</v>
      </c>
      <c r="T50" s="99"/>
      <c r="U50" s="99">
        <v>115</v>
      </c>
      <c r="V50" s="99">
        <v>252</v>
      </c>
      <c r="W50" s="99"/>
      <c r="X50" s="99"/>
      <c r="Y50" s="99">
        <v>18</v>
      </c>
      <c r="Z50" s="99">
        <v>136</v>
      </c>
      <c r="AA50" s="99">
        <v>103</v>
      </c>
      <c r="AB50" s="99">
        <v>70</v>
      </c>
      <c r="AC50" s="99">
        <v>31</v>
      </c>
      <c r="AD50" s="99">
        <v>7</v>
      </c>
      <c r="AE50" s="99">
        <v>2</v>
      </c>
      <c r="AF50" s="99"/>
      <c r="AG50" s="99"/>
      <c r="AH50" s="99"/>
      <c r="AI50" s="99"/>
      <c r="AJ50" s="99">
        <v>22</v>
      </c>
      <c r="AK50" s="99">
        <v>72</v>
      </c>
      <c r="AL50" s="99">
        <v>160</v>
      </c>
      <c r="AM50" s="99">
        <v>2</v>
      </c>
      <c r="AN50" s="99">
        <v>5</v>
      </c>
      <c r="AO50" s="99"/>
      <c r="AP50" s="99">
        <v>106</v>
      </c>
      <c r="AQ50" s="99">
        <v>367</v>
      </c>
      <c r="AR50" s="99"/>
      <c r="AS50" s="99"/>
      <c r="AT50" s="99"/>
      <c r="AU50" s="99">
        <v>367</v>
      </c>
      <c r="AV50" s="99"/>
      <c r="AW50" s="99"/>
      <c r="AX50" s="99">
        <v>367</v>
      </c>
      <c r="AY50" s="99"/>
      <c r="AZ50" s="99"/>
      <c r="BA50" s="99"/>
      <c r="BB50" s="99"/>
      <c r="BC50" s="99">
        <v>319</v>
      </c>
      <c r="BD50" s="99">
        <v>31</v>
      </c>
      <c r="BE50" s="99"/>
      <c r="BF50" s="99"/>
      <c r="BG50" s="99"/>
      <c r="BH50" s="99"/>
      <c r="BI50" s="99">
        <v>17</v>
      </c>
      <c r="BJ50" s="99"/>
      <c r="BK50" s="99">
        <v>9</v>
      </c>
      <c r="BL50" s="99"/>
      <c r="BM50" s="99"/>
      <c r="BN50" s="99"/>
      <c r="BO50" s="99"/>
      <c r="BP50" s="99"/>
      <c r="BQ50" s="99"/>
      <c r="BR50" s="99"/>
      <c r="BS50" s="99"/>
      <c r="BT50" s="99">
        <v>332</v>
      </c>
      <c r="BU50" s="99"/>
      <c r="BV50" s="99"/>
      <c r="BW50" s="99">
        <v>11</v>
      </c>
      <c r="BX50" s="99"/>
      <c r="BY50" s="99">
        <v>15</v>
      </c>
      <c r="BZ50" s="99"/>
      <c r="CA50" s="99"/>
      <c r="CB50" s="99">
        <v>325</v>
      </c>
      <c r="CC50" s="99"/>
      <c r="CD50" s="99"/>
      <c r="CE50" s="99"/>
      <c r="CF50" s="99"/>
      <c r="CG50" s="99"/>
      <c r="CH50" s="99"/>
      <c r="CI50" s="99"/>
      <c r="CJ50" s="99">
        <v>42</v>
      </c>
      <c r="CK50" s="99"/>
      <c r="CL50" s="99"/>
      <c r="CM50" s="99"/>
      <c r="CN50" s="99"/>
      <c r="CO50" s="99"/>
      <c r="CP50" s="99"/>
      <c r="CQ50" s="99"/>
      <c r="CR50" s="99"/>
      <c r="CS50" s="99"/>
      <c r="CT50" s="99"/>
      <c r="CU50" s="99"/>
      <c r="CV50" s="99"/>
      <c r="CW50" s="99">
        <v>367</v>
      </c>
      <c r="CX50" s="99"/>
      <c r="CY50" s="99"/>
      <c r="CZ50" s="99"/>
      <c r="DA50" s="99"/>
      <c r="DB50" s="99"/>
      <c r="DC50" s="99"/>
      <c r="DD50" s="99"/>
      <c r="DE50" s="99"/>
      <c r="DF50" s="99"/>
      <c r="DG50" s="99"/>
      <c r="DH50" s="99"/>
      <c r="DI50" s="99"/>
      <c r="DJ50" s="99"/>
      <c r="DK50" s="99"/>
      <c r="DL50" s="99"/>
      <c r="DM50" s="99"/>
      <c r="DN50" s="99"/>
      <c r="DO50" s="99"/>
      <c r="DP50" s="99">
        <v>367</v>
      </c>
      <c r="DQ50" s="99"/>
      <c r="DR50" s="99"/>
      <c r="DS50" s="99"/>
      <c r="DT50" s="99"/>
      <c r="DU50" s="99"/>
      <c r="DV50" s="99"/>
      <c r="DW50" s="99"/>
      <c r="DX50" s="99"/>
      <c r="DY50" s="99"/>
      <c r="DZ50" s="99"/>
      <c r="EA50" s="99"/>
      <c r="EB50" s="99"/>
      <c r="EC50" s="99"/>
      <c r="ED50" s="99"/>
      <c r="EE50" s="99"/>
      <c r="EF50" s="99"/>
      <c r="EG50" s="99"/>
      <c r="EH50" s="99"/>
      <c r="EI50" s="99"/>
      <c r="EJ50" s="99"/>
      <c r="EK50" s="99"/>
      <c r="EL50" s="99"/>
      <c r="EM50" s="99">
        <v>367</v>
      </c>
      <c r="EN50" s="99"/>
      <c r="EO50" s="99"/>
      <c r="EP50" s="99"/>
      <c r="EQ50" s="99"/>
      <c r="ER50" s="99"/>
      <c r="ES50" s="99">
        <v>6143</v>
      </c>
    </row>
    <row r="51" spans="1:149" ht="14.4" x14ac:dyDescent="0.3">
      <c r="A51" s="98">
        <v>106105125</v>
      </c>
      <c r="B51" s="98" t="s">
        <v>2038</v>
      </c>
      <c r="C51" s="98" t="s">
        <v>424</v>
      </c>
      <c r="D51" s="98" t="s">
        <v>432</v>
      </c>
      <c r="E51" s="98" t="s">
        <v>424</v>
      </c>
      <c r="F51" s="98" t="s">
        <v>940</v>
      </c>
      <c r="G51" s="98" t="s">
        <v>2872</v>
      </c>
      <c r="H51" s="98" t="s">
        <v>2122</v>
      </c>
      <c r="I51" s="98" t="s">
        <v>2148</v>
      </c>
      <c r="J51" s="98" t="s">
        <v>2169</v>
      </c>
      <c r="K51" s="98" t="s">
        <v>2172</v>
      </c>
      <c r="L51" s="98" t="s">
        <v>2065</v>
      </c>
      <c r="M51" s="98" t="s">
        <v>2105</v>
      </c>
      <c r="N51" s="98" t="s">
        <v>2037</v>
      </c>
      <c r="O51" s="99"/>
      <c r="P51" s="99"/>
      <c r="Q51" s="99"/>
      <c r="R51" s="99"/>
      <c r="S51" s="99">
        <v>729</v>
      </c>
      <c r="T51" s="99"/>
      <c r="U51" s="99">
        <v>472</v>
      </c>
      <c r="V51" s="99">
        <v>255</v>
      </c>
      <c r="W51" s="99"/>
      <c r="X51" s="99">
        <v>2</v>
      </c>
      <c r="Y51" s="99">
        <v>727</v>
      </c>
      <c r="Z51" s="99"/>
      <c r="AA51" s="99"/>
      <c r="AB51" s="99"/>
      <c r="AC51" s="99"/>
      <c r="AD51" s="99"/>
      <c r="AE51" s="99"/>
      <c r="AF51" s="99"/>
      <c r="AG51" s="99"/>
      <c r="AH51" s="99">
        <v>2</v>
      </c>
      <c r="AI51" s="99"/>
      <c r="AJ51" s="99">
        <v>14</v>
      </c>
      <c r="AK51" s="99">
        <v>65</v>
      </c>
      <c r="AL51" s="99">
        <v>387</v>
      </c>
      <c r="AM51" s="99">
        <v>3</v>
      </c>
      <c r="AN51" s="99">
        <v>19</v>
      </c>
      <c r="AO51" s="99"/>
      <c r="AP51" s="99">
        <v>241</v>
      </c>
      <c r="AQ51" s="99">
        <v>729</v>
      </c>
      <c r="AR51" s="99"/>
      <c r="AS51" s="99"/>
      <c r="AT51" s="99"/>
      <c r="AU51" s="99">
        <v>729</v>
      </c>
      <c r="AV51" s="99"/>
      <c r="AW51" s="99"/>
      <c r="AX51" s="99">
        <v>729</v>
      </c>
      <c r="AY51" s="99"/>
      <c r="AZ51" s="99"/>
      <c r="BA51" s="99"/>
      <c r="BB51" s="99">
        <v>1</v>
      </c>
      <c r="BC51" s="99">
        <v>317</v>
      </c>
      <c r="BD51" s="99">
        <v>410</v>
      </c>
      <c r="BE51" s="99"/>
      <c r="BF51" s="99">
        <v>1</v>
      </c>
      <c r="BG51" s="99"/>
      <c r="BH51" s="99"/>
      <c r="BI51" s="99"/>
      <c r="BJ51" s="99"/>
      <c r="BK51" s="99">
        <v>1</v>
      </c>
      <c r="BL51" s="99"/>
      <c r="BM51" s="99"/>
      <c r="BN51" s="99"/>
      <c r="BO51" s="99"/>
      <c r="BP51" s="99"/>
      <c r="BQ51" s="99"/>
      <c r="BR51" s="99"/>
      <c r="BS51" s="99"/>
      <c r="BT51" s="99">
        <v>719</v>
      </c>
      <c r="BU51" s="99"/>
      <c r="BV51" s="99"/>
      <c r="BW51" s="99"/>
      <c r="BX51" s="99"/>
      <c r="BY51" s="99">
        <v>9</v>
      </c>
      <c r="BZ51" s="99"/>
      <c r="CA51" s="99"/>
      <c r="CB51" s="99">
        <v>646</v>
      </c>
      <c r="CC51" s="99"/>
      <c r="CD51" s="99"/>
      <c r="CE51" s="99">
        <v>73</v>
      </c>
      <c r="CF51" s="99"/>
      <c r="CG51" s="99"/>
      <c r="CH51" s="99"/>
      <c r="CI51" s="99"/>
      <c r="CJ51" s="99">
        <v>10</v>
      </c>
      <c r="CK51" s="99"/>
      <c r="CL51" s="99"/>
      <c r="CM51" s="99"/>
      <c r="CN51" s="99"/>
      <c r="CO51" s="99"/>
      <c r="CP51" s="99"/>
      <c r="CQ51" s="99"/>
      <c r="CR51" s="99"/>
      <c r="CS51" s="99"/>
      <c r="CT51" s="99"/>
      <c r="CU51" s="99"/>
      <c r="CV51" s="99"/>
      <c r="CW51" s="99">
        <v>729</v>
      </c>
      <c r="CX51" s="99"/>
      <c r="CY51" s="99"/>
      <c r="CZ51" s="99"/>
      <c r="DA51" s="99"/>
      <c r="DB51" s="99"/>
      <c r="DC51" s="99"/>
      <c r="DD51" s="99"/>
      <c r="DE51" s="99"/>
      <c r="DF51" s="99"/>
      <c r="DG51" s="99"/>
      <c r="DH51" s="99">
        <v>729</v>
      </c>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v>729</v>
      </c>
      <c r="EN51" s="99"/>
      <c r="EO51" s="99"/>
      <c r="EP51" s="99"/>
      <c r="EQ51" s="99"/>
      <c r="ER51" s="99"/>
      <c r="ES51" s="99">
        <v>3723</v>
      </c>
    </row>
    <row r="52" spans="1:149" ht="14.4" x14ac:dyDescent="0.3">
      <c r="A52" s="98">
        <v>106110889</v>
      </c>
      <c r="B52" s="98" t="s">
        <v>433</v>
      </c>
      <c r="C52" s="98" t="s">
        <v>942</v>
      </c>
      <c r="D52" s="98" t="s">
        <v>434</v>
      </c>
      <c r="E52" s="98" t="s">
        <v>435</v>
      </c>
      <c r="F52" s="98" t="s">
        <v>941</v>
      </c>
      <c r="G52" s="98" t="s">
        <v>2871</v>
      </c>
      <c r="H52" s="98" t="s">
        <v>2122</v>
      </c>
      <c r="I52" s="98" t="s">
        <v>2141</v>
      </c>
      <c r="J52" s="98" t="s">
        <v>2142</v>
      </c>
      <c r="K52" s="98" t="s">
        <v>2177</v>
      </c>
      <c r="L52" s="98" t="s">
        <v>2066</v>
      </c>
      <c r="M52" s="98" t="s">
        <v>2136</v>
      </c>
      <c r="N52" s="98" t="s">
        <v>1599</v>
      </c>
      <c r="O52" s="99">
        <v>208</v>
      </c>
      <c r="P52" s="99">
        <v>45</v>
      </c>
      <c r="Q52" s="99"/>
      <c r="R52" s="99"/>
      <c r="S52" s="99"/>
      <c r="T52" s="99"/>
      <c r="U52" s="99">
        <v>157</v>
      </c>
      <c r="V52" s="99">
        <v>96</v>
      </c>
      <c r="W52" s="99"/>
      <c r="X52" s="99"/>
      <c r="Y52" s="99"/>
      <c r="Z52" s="99">
        <v>2</v>
      </c>
      <c r="AA52" s="99">
        <v>14</v>
      </c>
      <c r="AB52" s="99">
        <v>13</v>
      </c>
      <c r="AC52" s="99">
        <v>36</v>
      </c>
      <c r="AD52" s="99">
        <v>49</v>
      </c>
      <c r="AE52" s="99">
        <v>45</v>
      </c>
      <c r="AF52" s="99">
        <v>94</v>
      </c>
      <c r="AG52" s="99"/>
      <c r="AH52" s="99"/>
      <c r="AI52" s="99"/>
      <c r="AJ52" s="99">
        <v>3</v>
      </c>
      <c r="AK52" s="99">
        <v>4</v>
      </c>
      <c r="AL52" s="99">
        <v>20</v>
      </c>
      <c r="AM52" s="99">
        <v>1</v>
      </c>
      <c r="AN52" s="99"/>
      <c r="AO52" s="99">
        <v>2</v>
      </c>
      <c r="AP52" s="99">
        <v>223</v>
      </c>
      <c r="AQ52" s="99">
        <v>50</v>
      </c>
      <c r="AR52" s="99">
        <v>203</v>
      </c>
      <c r="AS52" s="99"/>
      <c r="AT52" s="99">
        <v>21</v>
      </c>
      <c r="AU52" s="99">
        <v>232</v>
      </c>
      <c r="AV52" s="99"/>
      <c r="AW52" s="99"/>
      <c r="AX52" s="99">
        <v>208</v>
      </c>
      <c r="AY52" s="99">
        <v>45</v>
      </c>
      <c r="AZ52" s="99"/>
      <c r="BA52" s="99">
        <v>46</v>
      </c>
      <c r="BB52" s="99"/>
      <c r="BC52" s="99">
        <v>178</v>
      </c>
      <c r="BD52" s="99"/>
      <c r="BE52" s="99"/>
      <c r="BF52" s="99">
        <v>29</v>
      </c>
      <c r="BG52" s="99"/>
      <c r="BH52" s="99"/>
      <c r="BI52" s="99"/>
      <c r="BJ52" s="99"/>
      <c r="BK52" s="99">
        <v>17</v>
      </c>
      <c r="BL52" s="99">
        <v>7</v>
      </c>
      <c r="BM52" s="99"/>
      <c r="BN52" s="99">
        <v>2</v>
      </c>
      <c r="BO52" s="99">
        <v>1</v>
      </c>
      <c r="BP52" s="99"/>
      <c r="BQ52" s="99"/>
      <c r="BR52" s="99">
        <v>1</v>
      </c>
      <c r="BS52" s="99"/>
      <c r="BT52" s="99">
        <v>159</v>
      </c>
      <c r="BU52" s="99">
        <v>65</v>
      </c>
      <c r="BV52" s="99"/>
      <c r="BW52" s="99">
        <v>1</v>
      </c>
      <c r="BX52" s="99"/>
      <c r="BY52" s="99"/>
      <c r="BZ52" s="99"/>
      <c r="CA52" s="99"/>
      <c r="CB52" s="99">
        <v>24</v>
      </c>
      <c r="CC52" s="99">
        <v>186</v>
      </c>
      <c r="CD52" s="99">
        <v>1</v>
      </c>
      <c r="CE52" s="99">
        <v>12</v>
      </c>
      <c r="CF52" s="99">
        <v>2</v>
      </c>
      <c r="CG52" s="99">
        <v>1</v>
      </c>
      <c r="CH52" s="99">
        <v>27</v>
      </c>
      <c r="CI52" s="99"/>
      <c r="CJ52" s="99"/>
      <c r="CK52" s="99"/>
      <c r="CL52" s="99"/>
      <c r="CM52" s="99">
        <v>5</v>
      </c>
      <c r="CN52" s="99">
        <v>1</v>
      </c>
      <c r="CO52" s="99">
        <v>19</v>
      </c>
      <c r="CP52" s="99">
        <v>29</v>
      </c>
      <c r="CQ52" s="99"/>
      <c r="CR52" s="99">
        <v>13</v>
      </c>
      <c r="CS52" s="99"/>
      <c r="CT52" s="99">
        <v>23</v>
      </c>
      <c r="CU52" s="99">
        <v>10</v>
      </c>
      <c r="CV52" s="99">
        <v>14</v>
      </c>
      <c r="CW52" s="99">
        <v>2</v>
      </c>
      <c r="CX52" s="99">
        <v>9</v>
      </c>
      <c r="CY52" s="99">
        <v>3</v>
      </c>
      <c r="CZ52" s="99"/>
      <c r="DA52" s="99">
        <v>65</v>
      </c>
      <c r="DB52" s="99">
        <v>19</v>
      </c>
      <c r="DC52" s="99">
        <v>41</v>
      </c>
      <c r="DD52" s="99"/>
      <c r="DE52" s="99"/>
      <c r="DF52" s="99"/>
      <c r="DG52" s="99">
        <v>2</v>
      </c>
      <c r="DH52" s="99">
        <v>143</v>
      </c>
      <c r="DI52" s="99">
        <v>3</v>
      </c>
      <c r="DJ52" s="99"/>
      <c r="DK52" s="99"/>
      <c r="DL52" s="99"/>
      <c r="DM52" s="99"/>
      <c r="DN52" s="99"/>
      <c r="DO52" s="99"/>
      <c r="DP52" s="99">
        <v>89</v>
      </c>
      <c r="DQ52" s="99"/>
      <c r="DR52" s="99">
        <v>4</v>
      </c>
      <c r="DS52" s="99">
        <v>8</v>
      </c>
      <c r="DT52" s="99">
        <v>4</v>
      </c>
      <c r="DU52" s="99"/>
      <c r="DV52" s="99"/>
      <c r="DW52" s="99"/>
      <c r="DX52" s="99"/>
      <c r="DY52" s="99"/>
      <c r="DZ52" s="99"/>
      <c r="EA52" s="99"/>
      <c r="EB52" s="99"/>
      <c r="EC52" s="99"/>
      <c r="ED52" s="99"/>
      <c r="EE52" s="99">
        <v>13</v>
      </c>
      <c r="EF52" s="99">
        <v>1</v>
      </c>
      <c r="EG52" s="99">
        <v>1</v>
      </c>
      <c r="EH52" s="99"/>
      <c r="EI52" s="99"/>
      <c r="EJ52" s="99"/>
      <c r="EK52" s="99"/>
      <c r="EL52" s="99"/>
      <c r="EM52" s="99">
        <v>234</v>
      </c>
      <c r="EN52" s="99">
        <v>3</v>
      </c>
      <c r="EO52" s="99">
        <v>1</v>
      </c>
      <c r="EP52" s="99"/>
      <c r="EQ52" s="99"/>
      <c r="ER52" s="99"/>
      <c r="ES52" s="99">
        <v>1232</v>
      </c>
    </row>
    <row r="53" spans="1:149" ht="14.4" x14ac:dyDescent="0.3">
      <c r="A53" s="98">
        <v>106121002</v>
      </c>
      <c r="B53" s="98" t="s">
        <v>436</v>
      </c>
      <c r="C53" s="98" t="s">
        <v>944</v>
      </c>
      <c r="D53" s="98" t="s">
        <v>437</v>
      </c>
      <c r="E53" s="98" t="s">
        <v>438</v>
      </c>
      <c r="F53" s="98" t="s">
        <v>943</v>
      </c>
      <c r="G53" s="98" t="s">
        <v>2872</v>
      </c>
      <c r="H53" s="98" t="s">
        <v>2114</v>
      </c>
      <c r="I53" s="98" t="s">
        <v>2160</v>
      </c>
      <c r="J53" s="98" t="s">
        <v>2160</v>
      </c>
      <c r="K53" s="98" t="s">
        <v>2178</v>
      </c>
      <c r="L53" s="98" t="s">
        <v>2007</v>
      </c>
      <c r="M53" s="98" t="s">
        <v>2105</v>
      </c>
      <c r="N53" s="98" t="s">
        <v>1600</v>
      </c>
      <c r="O53" s="99">
        <v>2445</v>
      </c>
      <c r="P53" s="99"/>
      <c r="Q53" s="99"/>
      <c r="R53" s="99"/>
      <c r="S53" s="99"/>
      <c r="T53" s="99"/>
      <c r="U53" s="99">
        <v>1562</v>
      </c>
      <c r="V53" s="99">
        <v>883</v>
      </c>
      <c r="W53" s="99"/>
      <c r="X53" s="99"/>
      <c r="Y53" s="99">
        <v>62</v>
      </c>
      <c r="Z53" s="99">
        <v>405</v>
      </c>
      <c r="AA53" s="99">
        <v>381</v>
      </c>
      <c r="AB53" s="99">
        <v>133</v>
      </c>
      <c r="AC53" s="99">
        <v>190</v>
      </c>
      <c r="AD53" s="99">
        <v>264</v>
      </c>
      <c r="AE53" s="99">
        <v>169</v>
      </c>
      <c r="AF53" s="99">
        <v>196</v>
      </c>
      <c r="AG53" s="99">
        <v>2</v>
      </c>
      <c r="AH53" s="99">
        <v>615</v>
      </c>
      <c r="AI53" s="99">
        <v>28</v>
      </c>
      <c r="AJ53" s="99">
        <v>35</v>
      </c>
      <c r="AK53" s="99">
        <v>48</v>
      </c>
      <c r="AL53" s="99">
        <v>151</v>
      </c>
      <c r="AM53" s="99">
        <v>340</v>
      </c>
      <c r="AN53" s="99">
        <v>8</v>
      </c>
      <c r="AO53" s="99">
        <v>1</v>
      </c>
      <c r="AP53" s="99">
        <v>1862</v>
      </c>
      <c r="AQ53" s="99">
        <v>1017</v>
      </c>
      <c r="AR53" s="99">
        <v>1428</v>
      </c>
      <c r="AS53" s="99"/>
      <c r="AT53" s="99">
        <v>394</v>
      </c>
      <c r="AU53" s="99">
        <v>1453</v>
      </c>
      <c r="AV53" s="99">
        <v>598</v>
      </c>
      <c r="AW53" s="99"/>
      <c r="AX53" s="99">
        <v>2291</v>
      </c>
      <c r="AY53" s="99">
        <v>154</v>
      </c>
      <c r="AZ53" s="99"/>
      <c r="BA53" s="99">
        <v>8</v>
      </c>
      <c r="BB53" s="99"/>
      <c r="BC53" s="99">
        <v>1836</v>
      </c>
      <c r="BD53" s="99"/>
      <c r="BE53" s="99"/>
      <c r="BF53" s="99">
        <v>4</v>
      </c>
      <c r="BG53" s="99">
        <v>591</v>
      </c>
      <c r="BH53" s="99">
        <v>6</v>
      </c>
      <c r="BI53" s="99"/>
      <c r="BJ53" s="99"/>
      <c r="BK53" s="99">
        <v>84</v>
      </c>
      <c r="BL53" s="99">
        <v>36</v>
      </c>
      <c r="BM53" s="99">
        <v>3</v>
      </c>
      <c r="BN53" s="99">
        <v>24</v>
      </c>
      <c r="BO53" s="99">
        <v>50</v>
      </c>
      <c r="BP53" s="99">
        <v>10</v>
      </c>
      <c r="BQ53" s="99">
        <v>6</v>
      </c>
      <c r="BR53" s="99">
        <v>14</v>
      </c>
      <c r="BS53" s="99">
        <v>19</v>
      </c>
      <c r="BT53" s="99">
        <v>2121</v>
      </c>
      <c r="BU53" s="99">
        <v>71</v>
      </c>
      <c r="BV53" s="99">
        <v>5</v>
      </c>
      <c r="BW53" s="99"/>
      <c r="BX53" s="99"/>
      <c r="BY53" s="99">
        <v>2</v>
      </c>
      <c r="BZ53" s="99"/>
      <c r="CA53" s="99"/>
      <c r="CB53" s="99">
        <v>1158</v>
      </c>
      <c r="CC53" s="99">
        <v>580</v>
      </c>
      <c r="CD53" s="99">
        <v>2</v>
      </c>
      <c r="CE53" s="99">
        <v>594</v>
      </c>
      <c r="CF53" s="99">
        <v>12</v>
      </c>
      <c r="CG53" s="99">
        <v>12</v>
      </c>
      <c r="CH53" s="99">
        <v>70</v>
      </c>
      <c r="CI53" s="99"/>
      <c r="CJ53" s="99"/>
      <c r="CK53" s="99">
        <v>17</v>
      </c>
      <c r="CL53" s="99">
        <v>3</v>
      </c>
      <c r="CM53" s="99">
        <v>7</v>
      </c>
      <c r="CN53" s="99">
        <v>34</v>
      </c>
      <c r="CO53" s="99">
        <v>100</v>
      </c>
      <c r="CP53" s="99">
        <v>246</v>
      </c>
      <c r="CQ53" s="99">
        <v>2</v>
      </c>
      <c r="CR53" s="99">
        <v>87</v>
      </c>
      <c r="CS53" s="99">
        <v>2</v>
      </c>
      <c r="CT53" s="99">
        <v>56</v>
      </c>
      <c r="CU53" s="99">
        <v>168</v>
      </c>
      <c r="CV53" s="99">
        <v>190</v>
      </c>
      <c r="CW53" s="99">
        <v>7</v>
      </c>
      <c r="CX53" s="99">
        <v>29</v>
      </c>
      <c r="CY53" s="99">
        <v>12</v>
      </c>
      <c r="CZ53" s="99">
        <v>9</v>
      </c>
      <c r="DA53" s="99">
        <v>170</v>
      </c>
      <c r="DB53" s="99">
        <v>90</v>
      </c>
      <c r="DC53" s="99">
        <v>12</v>
      </c>
      <c r="DD53" s="99">
        <v>617</v>
      </c>
      <c r="DE53" s="99">
        <v>599</v>
      </c>
      <c r="DF53" s="99">
        <v>5</v>
      </c>
      <c r="DG53" s="99"/>
      <c r="DH53" s="99">
        <v>55</v>
      </c>
      <c r="DI53" s="99">
        <v>171</v>
      </c>
      <c r="DJ53" s="99">
        <v>1</v>
      </c>
      <c r="DK53" s="99">
        <v>25</v>
      </c>
      <c r="DL53" s="99">
        <v>99</v>
      </c>
      <c r="DM53" s="99">
        <v>2</v>
      </c>
      <c r="DN53" s="99">
        <v>111</v>
      </c>
      <c r="DO53" s="99">
        <v>2</v>
      </c>
      <c r="DP53" s="99">
        <v>1263</v>
      </c>
      <c r="DQ53" s="99">
        <v>5</v>
      </c>
      <c r="DR53" s="99">
        <v>73</v>
      </c>
      <c r="DS53" s="99"/>
      <c r="DT53" s="99">
        <v>51</v>
      </c>
      <c r="DU53" s="99"/>
      <c r="DV53" s="99"/>
      <c r="DW53" s="99"/>
      <c r="DX53" s="99">
        <v>3</v>
      </c>
      <c r="DY53" s="99">
        <v>4</v>
      </c>
      <c r="DZ53" s="99">
        <v>580</v>
      </c>
      <c r="EA53" s="99"/>
      <c r="EB53" s="99"/>
      <c r="EC53" s="99"/>
      <c r="ED53" s="99">
        <v>44</v>
      </c>
      <c r="EE53" s="99">
        <v>74</v>
      </c>
      <c r="EF53" s="99">
        <v>29</v>
      </c>
      <c r="EG53" s="99">
        <v>6</v>
      </c>
      <c r="EH53" s="99">
        <v>3</v>
      </c>
      <c r="EI53" s="99"/>
      <c r="EJ53" s="99">
        <v>5</v>
      </c>
      <c r="EK53" s="99"/>
      <c r="EL53" s="99">
        <v>4</v>
      </c>
      <c r="EM53" s="99">
        <v>2176</v>
      </c>
      <c r="EN53" s="99">
        <v>19</v>
      </c>
      <c r="EO53" s="99">
        <v>67</v>
      </c>
      <c r="EP53" s="99">
        <v>18</v>
      </c>
      <c r="EQ53" s="99"/>
      <c r="ER53" s="99"/>
      <c r="ES53" s="99">
        <v>8554</v>
      </c>
    </row>
    <row r="54" spans="1:149" ht="14.4" x14ac:dyDescent="0.3">
      <c r="A54" s="98">
        <v>106121031</v>
      </c>
      <c r="B54" s="98" t="s">
        <v>439</v>
      </c>
      <c r="C54" s="98" t="s">
        <v>944</v>
      </c>
      <c r="D54" s="98" t="s">
        <v>440</v>
      </c>
      <c r="E54" s="98" t="s">
        <v>441</v>
      </c>
      <c r="F54" s="98" t="s">
        <v>945</v>
      </c>
      <c r="G54" s="98" t="s">
        <v>371</v>
      </c>
      <c r="H54" s="98" t="s">
        <v>2122</v>
      </c>
      <c r="I54" s="98" t="s">
        <v>2160</v>
      </c>
      <c r="J54" s="98" t="s">
        <v>2160</v>
      </c>
      <c r="K54" s="98" t="s">
        <v>2179</v>
      </c>
      <c r="L54" s="98" t="s">
        <v>2066</v>
      </c>
      <c r="M54" s="98" t="s">
        <v>2136</v>
      </c>
      <c r="N54" s="98" t="s">
        <v>1601</v>
      </c>
      <c r="O54" s="99">
        <v>23</v>
      </c>
      <c r="P54" s="99">
        <v>19</v>
      </c>
      <c r="Q54" s="99"/>
      <c r="R54" s="99"/>
      <c r="S54" s="99"/>
      <c r="T54" s="99"/>
      <c r="U54" s="99">
        <v>19</v>
      </c>
      <c r="V54" s="99">
        <v>23</v>
      </c>
      <c r="W54" s="99"/>
      <c r="X54" s="99"/>
      <c r="Y54" s="99"/>
      <c r="Z54" s="99">
        <v>2</v>
      </c>
      <c r="AA54" s="99"/>
      <c r="AB54" s="99">
        <v>3</v>
      </c>
      <c r="AC54" s="99">
        <v>7</v>
      </c>
      <c r="AD54" s="99">
        <v>3</v>
      </c>
      <c r="AE54" s="99">
        <v>10</v>
      </c>
      <c r="AF54" s="99">
        <v>17</v>
      </c>
      <c r="AG54" s="99"/>
      <c r="AH54" s="99"/>
      <c r="AI54" s="99"/>
      <c r="AJ54" s="99"/>
      <c r="AK54" s="99"/>
      <c r="AL54" s="99">
        <v>4</v>
      </c>
      <c r="AM54" s="99"/>
      <c r="AN54" s="99"/>
      <c r="AO54" s="99"/>
      <c r="AP54" s="99">
        <v>38</v>
      </c>
      <c r="AQ54" s="99">
        <v>16</v>
      </c>
      <c r="AR54" s="99">
        <v>26</v>
      </c>
      <c r="AS54" s="99"/>
      <c r="AT54" s="99">
        <v>14</v>
      </c>
      <c r="AU54" s="99">
        <v>28</v>
      </c>
      <c r="AV54" s="99"/>
      <c r="AW54" s="99"/>
      <c r="AX54" s="99">
        <v>22</v>
      </c>
      <c r="AY54" s="99">
        <v>20</v>
      </c>
      <c r="AZ54" s="99"/>
      <c r="BA54" s="99">
        <v>15</v>
      </c>
      <c r="BB54" s="99"/>
      <c r="BC54" s="99">
        <v>20</v>
      </c>
      <c r="BD54" s="99"/>
      <c r="BE54" s="99"/>
      <c r="BF54" s="99">
        <v>7</v>
      </c>
      <c r="BG54" s="99"/>
      <c r="BH54" s="99"/>
      <c r="BI54" s="99"/>
      <c r="BJ54" s="99"/>
      <c r="BK54" s="99">
        <v>7</v>
      </c>
      <c r="BL54" s="99">
        <v>2</v>
      </c>
      <c r="BM54" s="99"/>
      <c r="BN54" s="99">
        <v>2</v>
      </c>
      <c r="BO54" s="99"/>
      <c r="BP54" s="99"/>
      <c r="BQ54" s="99"/>
      <c r="BR54" s="99"/>
      <c r="BS54" s="99"/>
      <c r="BT54" s="99">
        <v>21</v>
      </c>
      <c r="BU54" s="99">
        <v>6</v>
      </c>
      <c r="BV54" s="99">
        <v>4</v>
      </c>
      <c r="BW54" s="99"/>
      <c r="BX54" s="99"/>
      <c r="BY54" s="99"/>
      <c r="BZ54" s="99"/>
      <c r="CA54" s="99"/>
      <c r="CB54" s="99">
        <v>19</v>
      </c>
      <c r="CC54" s="99">
        <v>21</v>
      </c>
      <c r="CD54" s="99"/>
      <c r="CE54" s="99">
        <v>2</v>
      </c>
      <c r="CF54" s="99"/>
      <c r="CG54" s="99"/>
      <c r="CH54" s="99"/>
      <c r="CI54" s="99"/>
      <c r="CJ54" s="99"/>
      <c r="CK54" s="99"/>
      <c r="CL54" s="99"/>
      <c r="CM54" s="99"/>
      <c r="CN54" s="99">
        <v>1</v>
      </c>
      <c r="CO54" s="99">
        <v>7</v>
      </c>
      <c r="CP54" s="99">
        <v>1</v>
      </c>
      <c r="CQ54" s="99"/>
      <c r="CR54" s="99">
        <v>3</v>
      </c>
      <c r="CS54" s="99"/>
      <c r="CT54" s="99">
        <v>1</v>
      </c>
      <c r="CU54" s="99"/>
      <c r="CV54" s="99">
        <v>3</v>
      </c>
      <c r="CW54" s="99">
        <v>5</v>
      </c>
      <c r="CX54" s="99">
        <v>1</v>
      </c>
      <c r="CY54" s="99">
        <v>2</v>
      </c>
      <c r="CZ54" s="99">
        <v>1</v>
      </c>
      <c r="DA54" s="99">
        <v>14</v>
      </c>
      <c r="DB54" s="99">
        <v>3</v>
      </c>
      <c r="DC54" s="99"/>
      <c r="DD54" s="99"/>
      <c r="DE54" s="99"/>
      <c r="DF54" s="99"/>
      <c r="DG54" s="99"/>
      <c r="DH54" s="99"/>
      <c r="DI54" s="99"/>
      <c r="DJ54" s="99"/>
      <c r="DK54" s="99"/>
      <c r="DL54" s="99"/>
      <c r="DM54" s="99"/>
      <c r="DN54" s="99"/>
      <c r="DO54" s="99"/>
      <c r="DP54" s="99">
        <v>41</v>
      </c>
      <c r="DQ54" s="99"/>
      <c r="DR54" s="99">
        <v>1</v>
      </c>
      <c r="DS54" s="99"/>
      <c r="DT54" s="99"/>
      <c r="DU54" s="99"/>
      <c r="DV54" s="99"/>
      <c r="DW54" s="99"/>
      <c r="DX54" s="99"/>
      <c r="DY54" s="99"/>
      <c r="DZ54" s="99"/>
      <c r="EA54" s="99"/>
      <c r="EB54" s="99"/>
      <c r="EC54" s="99"/>
      <c r="ED54" s="99"/>
      <c r="EE54" s="99">
        <v>1</v>
      </c>
      <c r="EF54" s="99"/>
      <c r="EG54" s="99"/>
      <c r="EH54" s="99"/>
      <c r="EI54" s="99"/>
      <c r="EJ54" s="99"/>
      <c r="EK54" s="99"/>
      <c r="EL54" s="99"/>
      <c r="EM54" s="99">
        <v>39</v>
      </c>
      <c r="EN54" s="99"/>
      <c r="EO54" s="99">
        <v>1</v>
      </c>
      <c r="EP54" s="99">
        <v>1</v>
      </c>
      <c r="EQ54" s="99"/>
      <c r="ER54" s="99"/>
      <c r="ES54" s="99">
        <v>1667</v>
      </c>
    </row>
    <row r="55" spans="1:149" ht="14.4" x14ac:dyDescent="0.3">
      <c r="A55" s="98">
        <v>106121051</v>
      </c>
      <c r="B55" s="98" t="s">
        <v>442</v>
      </c>
      <c r="C55" s="98" t="s">
        <v>944</v>
      </c>
      <c r="D55" s="98" t="s">
        <v>443</v>
      </c>
      <c r="E55" s="98" t="s">
        <v>444</v>
      </c>
      <c r="F55" s="98" t="s">
        <v>946</v>
      </c>
      <c r="G55" s="98" t="s">
        <v>2871</v>
      </c>
      <c r="H55" s="98" t="s">
        <v>2122</v>
      </c>
      <c r="I55" s="98" t="s">
        <v>2160</v>
      </c>
      <c r="J55" s="98" t="s">
        <v>2160</v>
      </c>
      <c r="K55" s="98" t="s">
        <v>2180</v>
      </c>
      <c r="L55" s="98" t="s">
        <v>2007</v>
      </c>
      <c r="M55" s="98" t="s">
        <v>2136</v>
      </c>
      <c r="N55" s="98" t="s">
        <v>1602</v>
      </c>
      <c r="O55" s="99">
        <v>1646</v>
      </c>
      <c r="P55" s="99">
        <v>16</v>
      </c>
      <c r="Q55" s="99"/>
      <c r="R55" s="99"/>
      <c r="S55" s="99"/>
      <c r="T55" s="99"/>
      <c r="U55" s="99">
        <v>1016</v>
      </c>
      <c r="V55" s="99">
        <v>646</v>
      </c>
      <c r="W55" s="99"/>
      <c r="X55" s="99"/>
      <c r="Y55" s="99">
        <v>26</v>
      </c>
      <c r="Z55" s="99">
        <v>241</v>
      </c>
      <c r="AA55" s="99">
        <v>228</v>
      </c>
      <c r="AB55" s="99">
        <v>86</v>
      </c>
      <c r="AC55" s="99">
        <v>120</v>
      </c>
      <c r="AD55" s="99">
        <v>219</v>
      </c>
      <c r="AE55" s="99">
        <v>147</v>
      </c>
      <c r="AF55" s="99">
        <v>205</v>
      </c>
      <c r="AG55" s="99"/>
      <c r="AH55" s="99">
        <v>371</v>
      </c>
      <c r="AI55" s="99">
        <v>19</v>
      </c>
      <c r="AJ55" s="99">
        <v>25</v>
      </c>
      <c r="AK55" s="99">
        <v>13</v>
      </c>
      <c r="AL55" s="99">
        <v>165</v>
      </c>
      <c r="AM55" s="99">
        <v>27</v>
      </c>
      <c r="AN55" s="99">
        <v>68</v>
      </c>
      <c r="AO55" s="99">
        <v>28</v>
      </c>
      <c r="AP55" s="99">
        <v>1336</v>
      </c>
      <c r="AQ55" s="99">
        <v>941</v>
      </c>
      <c r="AR55" s="99">
        <v>721</v>
      </c>
      <c r="AS55" s="99"/>
      <c r="AT55" s="99">
        <v>133</v>
      </c>
      <c r="AU55" s="99">
        <v>1170</v>
      </c>
      <c r="AV55" s="99">
        <v>358</v>
      </c>
      <c r="AW55" s="99">
        <v>1</v>
      </c>
      <c r="AX55" s="99">
        <v>1507</v>
      </c>
      <c r="AY55" s="99">
        <v>155</v>
      </c>
      <c r="AZ55" s="99"/>
      <c r="BA55" s="99">
        <v>30</v>
      </c>
      <c r="BB55" s="99">
        <v>14</v>
      </c>
      <c r="BC55" s="99">
        <v>1179</v>
      </c>
      <c r="BD55" s="99">
        <v>4</v>
      </c>
      <c r="BE55" s="99">
        <v>24</v>
      </c>
      <c r="BF55" s="99">
        <v>14</v>
      </c>
      <c r="BG55" s="99">
        <v>357</v>
      </c>
      <c r="BH55" s="99">
        <v>40</v>
      </c>
      <c r="BI55" s="99"/>
      <c r="BJ55" s="99"/>
      <c r="BK55" s="99">
        <v>77</v>
      </c>
      <c r="BL55" s="99">
        <v>23</v>
      </c>
      <c r="BM55" s="99"/>
      <c r="BN55" s="99">
        <v>28</v>
      </c>
      <c r="BO55" s="99">
        <v>113</v>
      </c>
      <c r="BP55" s="99">
        <v>19</v>
      </c>
      <c r="BQ55" s="99">
        <v>11</v>
      </c>
      <c r="BR55" s="99">
        <v>7</v>
      </c>
      <c r="BS55" s="99">
        <v>16</v>
      </c>
      <c r="BT55" s="99">
        <v>1268</v>
      </c>
      <c r="BU55" s="99">
        <v>99</v>
      </c>
      <c r="BV55" s="99"/>
      <c r="BW55" s="99">
        <v>1</v>
      </c>
      <c r="BX55" s="99"/>
      <c r="BY55" s="99"/>
      <c r="BZ55" s="99"/>
      <c r="CA55" s="99"/>
      <c r="CB55" s="99">
        <v>674</v>
      </c>
      <c r="CC55" s="99">
        <v>543</v>
      </c>
      <c r="CD55" s="99"/>
      <c r="CE55" s="99">
        <v>388</v>
      </c>
      <c r="CF55" s="99">
        <v>34</v>
      </c>
      <c r="CG55" s="99">
        <v>3</v>
      </c>
      <c r="CH55" s="99">
        <v>19</v>
      </c>
      <c r="CI55" s="99">
        <v>1</v>
      </c>
      <c r="CJ55" s="99"/>
      <c r="CK55" s="99"/>
      <c r="CL55" s="99">
        <v>1</v>
      </c>
      <c r="CM55" s="99">
        <v>15</v>
      </c>
      <c r="CN55" s="99">
        <v>19</v>
      </c>
      <c r="CO55" s="99">
        <v>75</v>
      </c>
      <c r="CP55" s="99">
        <v>133</v>
      </c>
      <c r="CQ55" s="99">
        <v>3</v>
      </c>
      <c r="CR55" s="99">
        <v>45</v>
      </c>
      <c r="CS55" s="99"/>
      <c r="CT55" s="99">
        <v>70</v>
      </c>
      <c r="CU55" s="99">
        <v>100</v>
      </c>
      <c r="CV55" s="99">
        <v>130</v>
      </c>
      <c r="CW55" s="99">
        <v>24</v>
      </c>
      <c r="CX55" s="99">
        <v>82</v>
      </c>
      <c r="CY55" s="99">
        <v>13</v>
      </c>
      <c r="CZ55" s="99">
        <v>4</v>
      </c>
      <c r="DA55" s="99">
        <v>153</v>
      </c>
      <c r="DB55" s="99">
        <v>31</v>
      </c>
      <c r="DC55" s="99">
        <v>10</v>
      </c>
      <c r="DD55" s="99">
        <v>391</v>
      </c>
      <c r="DE55" s="99">
        <v>357</v>
      </c>
      <c r="DF55" s="99">
        <v>6</v>
      </c>
      <c r="DG55" s="99">
        <v>30</v>
      </c>
      <c r="DH55" s="99">
        <v>381</v>
      </c>
      <c r="DI55" s="99">
        <v>88</v>
      </c>
      <c r="DJ55" s="99"/>
      <c r="DK55" s="99">
        <v>20</v>
      </c>
      <c r="DL55" s="99">
        <v>12</v>
      </c>
      <c r="DM55" s="99"/>
      <c r="DN55" s="99">
        <v>104</v>
      </c>
      <c r="DO55" s="99">
        <v>3</v>
      </c>
      <c r="DP55" s="99">
        <v>607</v>
      </c>
      <c r="DQ55" s="99">
        <v>12</v>
      </c>
      <c r="DR55" s="99">
        <v>24</v>
      </c>
      <c r="DS55" s="99">
        <v>1</v>
      </c>
      <c r="DT55" s="99">
        <v>15</v>
      </c>
      <c r="DU55" s="99"/>
      <c r="DV55" s="99">
        <v>1</v>
      </c>
      <c r="DW55" s="99">
        <v>2</v>
      </c>
      <c r="DX55" s="99">
        <v>9</v>
      </c>
      <c r="DY55" s="99">
        <v>7</v>
      </c>
      <c r="DZ55" s="99">
        <v>346</v>
      </c>
      <c r="EA55" s="99"/>
      <c r="EB55" s="99"/>
      <c r="EC55" s="99"/>
      <c r="ED55" s="99">
        <v>21</v>
      </c>
      <c r="EE55" s="99">
        <v>84</v>
      </c>
      <c r="EF55" s="99">
        <v>16</v>
      </c>
      <c r="EG55" s="99">
        <v>4</v>
      </c>
      <c r="EH55" s="99"/>
      <c r="EI55" s="99"/>
      <c r="EJ55" s="99"/>
      <c r="EK55" s="99">
        <v>1</v>
      </c>
      <c r="EL55" s="99">
        <v>3</v>
      </c>
      <c r="EM55" s="99">
        <v>1389</v>
      </c>
      <c r="EN55" s="99">
        <v>9</v>
      </c>
      <c r="EO55" s="99">
        <v>129</v>
      </c>
      <c r="EP55" s="99">
        <v>6</v>
      </c>
      <c r="EQ55" s="99"/>
      <c r="ER55" s="99"/>
      <c r="ES55" s="99">
        <v>5431</v>
      </c>
    </row>
    <row r="56" spans="1:149" ht="14.4" x14ac:dyDescent="0.3">
      <c r="A56" s="98">
        <v>106121080</v>
      </c>
      <c r="B56" s="98" t="s">
        <v>445</v>
      </c>
      <c r="C56" s="98" t="s">
        <v>944</v>
      </c>
      <c r="D56" s="98" t="s">
        <v>446</v>
      </c>
      <c r="E56" s="98" t="s">
        <v>447</v>
      </c>
      <c r="F56" s="98" t="s">
        <v>947</v>
      </c>
      <c r="G56" s="98" t="s">
        <v>2871</v>
      </c>
      <c r="H56" s="98" t="s">
        <v>2101</v>
      </c>
      <c r="I56" s="98" t="s">
        <v>2160</v>
      </c>
      <c r="J56" s="98" t="s">
        <v>2160</v>
      </c>
      <c r="K56" s="98" t="s">
        <v>2178</v>
      </c>
      <c r="L56" s="98" t="s">
        <v>2007</v>
      </c>
      <c r="M56" s="98" t="s">
        <v>2105</v>
      </c>
      <c r="N56" s="98" t="s">
        <v>1603</v>
      </c>
      <c r="O56" s="99">
        <v>7261</v>
      </c>
      <c r="P56" s="99"/>
      <c r="Q56" s="99">
        <v>189</v>
      </c>
      <c r="R56" s="99"/>
      <c r="S56" s="99"/>
      <c r="T56" s="99"/>
      <c r="U56" s="99">
        <v>3784</v>
      </c>
      <c r="V56" s="99">
        <v>3664</v>
      </c>
      <c r="W56" s="99"/>
      <c r="X56" s="99">
        <v>2</v>
      </c>
      <c r="Y56" s="99">
        <v>105</v>
      </c>
      <c r="Z56" s="99">
        <v>536</v>
      </c>
      <c r="AA56" s="99">
        <v>631</v>
      </c>
      <c r="AB56" s="99">
        <v>581</v>
      </c>
      <c r="AC56" s="99">
        <v>1046</v>
      </c>
      <c r="AD56" s="99">
        <v>1553</v>
      </c>
      <c r="AE56" s="99">
        <v>1259</v>
      </c>
      <c r="AF56" s="99">
        <v>1138</v>
      </c>
      <c r="AG56" s="99"/>
      <c r="AH56" s="99">
        <v>538</v>
      </c>
      <c r="AI56" s="99">
        <v>63</v>
      </c>
      <c r="AJ56" s="99">
        <v>168</v>
      </c>
      <c r="AK56" s="99">
        <v>129</v>
      </c>
      <c r="AL56" s="99">
        <v>197</v>
      </c>
      <c r="AM56" s="99">
        <v>361</v>
      </c>
      <c r="AN56" s="99">
        <v>323</v>
      </c>
      <c r="AO56" s="99">
        <v>345</v>
      </c>
      <c r="AP56" s="99">
        <v>5927</v>
      </c>
      <c r="AQ56" s="99">
        <v>2413</v>
      </c>
      <c r="AR56" s="99">
        <v>5037</v>
      </c>
      <c r="AS56" s="99"/>
      <c r="AT56" s="99">
        <v>1115</v>
      </c>
      <c r="AU56" s="99">
        <v>5833</v>
      </c>
      <c r="AV56" s="99">
        <v>494</v>
      </c>
      <c r="AW56" s="99">
        <v>8</v>
      </c>
      <c r="AX56" s="99">
        <v>6726</v>
      </c>
      <c r="AY56" s="99">
        <v>724</v>
      </c>
      <c r="AZ56" s="99"/>
      <c r="BA56" s="99">
        <v>286</v>
      </c>
      <c r="BB56" s="99">
        <v>85</v>
      </c>
      <c r="BC56" s="99">
        <v>5783</v>
      </c>
      <c r="BD56" s="99">
        <v>71</v>
      </c>
      <c r="BE56" s="99">
        <v>52</v>
      </c>
      <c r="BF56" s="99">
        <v>94</v>
      </c>
      <c r="BG56" s="99">
        <v>481</v>
      </c>
      <c r="BH56" s="99">
        <v>573</v>
      </c>
      <c r="BI56" s="99">
        <v>25</v>
      </c>
      <c r="BJ56" s="99"/>
      <c r="BK56" s="99">
        <v>200</v>
      </c>
      <c r="BL56" s="99">
        <v>199</v>
      </c>
      <c r="BM56" s="99">
        <v>4</v>
      </c>
      <c r="BN56" s="99">
        <v>246</v>
      </c>
      <c r="BO56" s="99">
        <v>931</v>
      </c>
      <c r="BP56" s="99">
        <v>143</v>
      </c>
      <c r="BQ56" s="99">
        <v>42</v>
      </c>
      <c r="BR56" s="99">
        <v>146</v>
      </c>
      <c r="BS56" s="99">
        <v>57</v>
      </c>
      <c r="BT56" s="99">
        <v>4933</v>
      </c>
      <c r="BU56" s="99">
        <v>514</v>
      </c>
      <c r="BV56" s="99"/>
      <c r="BW56" s="99">
        <v>13</v>
      </c>
      <c r="BX56" s="99"/>
      <c r="BY56" s="99">
        <v>22</v>
      </c>
      <c r="BZ56" s="99"/>
      <c r="CA56" s="99"/>
      <c r="CB56" s="99">
        <v>2229</v>
      </c>
      <c r="CC56" s="99">
        <v>3602</v>
      </c>
      <c r="CD56" s="99"/>
      <c r="CE56" s="99">
        <v>1218</v>
      </c>
      <c r="CF56" s="99">
        <v>134</v>
      </c>
      <c r="CG56" s="99">
        <v>44</v>
      </c>
      <c r="CH56" s="99">
        <v>222</v>
      </c>
      <c r="CI56" s="99">
        <v>1</v>
      </c>
      <c r="CJ56" s="99"/>
      <c r="CK56" s="99"/>
      <c r="CL56" s="99">
        <v>8</v>
      </c>
      <c r="CM56" s="99">
        <v>71</v>
      </c>
      <c r="CN56" s="99">
        <v>281</v>
      </c>
      <c r="CO56" s="99">
        <v>1429</v>
      </c>
      <c r="CP56" s="99">
        <v>794</v>
      </c>
      <c r="CQ56" s="99">
        <v>13</v>
      </c>
      <c r="CR56" s="99">
        <v>169</v>
      </c>
      <c r="CS56" s="99">
        <v>6</v>
      </c>
      <c r="CT56" s="99">
        <v>396</v>
      </c>
      <c r="CU56" s="99">
        <v>672</v>
      </c>
      <c r="CV56" s="99">
        <v>762</v>
      </c>
      <c r="CW56" s="99">
        <v>149</v>
      </c>
      <c r="CX56" s="99">
        <v>431</v>
      </c>
      <c r="CY56" s="99">
        <v>175</v>
      </c>
      <c r="CZ56" s="99">
        <v>86</v>
      </c>
      <c r="DA56" s="99">
        <v>508</v>
      </c>
      <c r="DB56" s="99">
        <v>183</v>
      </c>
      <c r="DC56" s="99">
        <v>251</v>
      </c>
      <c r="DD56" s="99">
        <v>547</v>
      </c>
      <c r="DE56" s="99">
        <v>483</v>
      </c>
      <c r="DF56" s="99">
        <v>36</v>
      </c>
      <c r="DG56" s="99">
        <v>424</v>
      </c>
      <c r="DH56" s="99">
        <v>1333</v>
      </c>
      <c r="DI56" s="99">
        <v>509</v>
      </c>
      <c r="DJ56" s="99">
        <v>2</v>
      </c>
      <c r="DK56" s="99">
        <v>114</v>
      </c>
      <c r="DL56" s="99">
        <v>261</v>
      </c>
      <c r="DM56" s="99">
        <v>15</v>
      </c>
      <c r="DN56" s="99">
        <v>652</v>
      </c>
      <c r="DO56" s="99">
        <v>84</v>
      </c>
      <c r="DP56" s="99">
        <v>2738</v>
      </c>
      <c r="DQ56" s="99">
        <v>131</v>
      </c>
      <c r="DR56" s="99">
        <v>236</v>
      </c>
      <c r="DS56" s="99">
        <v>89</v>
      </c>
      <c r="DT56" s="99">
        <v>253</v>
      </c>
      <c r="DU56" s="99">
        <v>8</v>
      </c>
      <c r="DV56" s="99"/>
      <c r="DW56" s="99">
        <v>79</v>
      </c>
      <c r="DX56" s="99">
        <v>14</v>
      </c>
      <c r="DY56" s="99">
        <v>19</v>
      </c>
      <c r="DZ56" s="99">
        <v>479</v>
      </c>
      <c r="EA56" s="99">
        <v>8</v>
      </c>
      <c r="EB56" s="99">
        <v>2</v>
      </c>
      <c r="EC56" s="99"/>
      <c r="ED56" s="99">
        <v>385</v>
      </c>
      <c r="EE56" s="99">
        <v>349</v>
      </c>
      <c r="EF56" s="99">
        <v>94</v>
      </c>
      <c r="EG56" s="99">
        <v>19</v>
      </c>
      <c r="EH56" s="99">
        <v>8</v>
      </c>
      <c r="EI56" s="99">
        <v>4</v>
      </c>
      <c r="EJ56" s="99">
        <v>13</v>
      </c>
      <c r="EK56" s="99">
        <v>4</v>
      </c>
      <c r="EL56" s="99">
        <v>10</v>
      </c>
      <c r="EM56" s="99">
        <v>5506</v>
      </c>
      <c r="EN56" s="99">
        <v>70</v>
      </c>
      <c r="EO56" s="99">
        <v>935</v>
      </c>
      <c r="EP56" s="99">
        <v>51</v>
      </c>
      <c r="EQ56" s="99">
        <v>1</v>
      </c>
      <c r="ER56" s="99">
        <v>1</v>
      </c>
      <c r="ES56" s="99">
        <v>34482</v>
      </c>
    </row>
    <row r="57" spans="1:149" ht="14.4" x14ac:dyDescent="0.3">
      <c r="A57" s="98">
        <v>106124004</v>
      </c>
      <c r="B57" s="98" t="s">
        <v>448</v>
      </c>
      <c r="C57" s="98" t="s">
        <v>944</v>
      </c>
      <c r="D57" s="98" t="s">
        <v>449</v>
      </c>
      <c r="E57" s="98" t="s">
        <v>447</v>
      </c>
      <c r="F57" s="98" t="s">
        <v>947</v>
      </c>
      <c r="G57" s="98" t="s">
        <v>2870</v>
      </c>
      <c r="H57" s="98" t="s">
        <v>2122</v>
      </c>
      <c r="I57" s="98" t="s">
        <v>2160</v>
      </c>
      <c r="J57" s="98" t="s">
        <v>2160</v>
      </c>
      <c r="K57" s="98" t="s">
        <v>2178</v>
      </c>
      <c r="L57" s="98" t="s">
        <v>2007</v>
      </c>
      <c r="M57" s="98" t="s">
        <v>2105</v>
      </c>
      <c r="N57" s="98" t="s">
        <v>1604</v>
      </c>
      <c r="O57" s="99"/>
      <c r="P57" s="99"/>
      <c r="Q57" s="99"/>
      <c r="R57" s="99"/>
      <c r="S57" s="99">
        <v>547</v>
      </c>
      <c r="T57" s="99"/>
      <c r="U57" s="99">
        <v>227</v>
      </c>
      <c r="V57" s="99">
        <v>320</v>
      </c>
      <c r="W57" s="99"/>
      <c r="X57" s="99"/>
      <c r="Y57" s="99">
        <v>19</v>
      </c>
      <c r="Z57" s="99">
        <v>161</v>
      </c>
      <c r="AA57" s="99">
        <v>134</v>
      </c>
      <c r="AB57" s="99">
        <v>80</v>
      </c>
      <c r="AC57" s="99">
        <v>93</v>
      </c>
      <c r="AD57" s="99">
        <v>45</v>
      </c>
      <c r="AE57" s="99">
        <v>13</v>
      </c>
      <c r="AF57" s="99">
        <v>2</v>
      </c>
      <c r="AG57" s="99"/>
      <c r="AH57" s="99"/>
      <c r="AI57" s="99"/>
      <c r="AJ57" s="99">
        <v>3</v>
      </c>
      <c r="AK57" s="99">
        <v>16</v>
      </c>
      <c r="AL57" s="99">
        <v>57</v>
      </c>
      <c r="AM57" s="99">
        <v>47</v>
      </c>
      <c r="AN57" s="99">
        <v>5</v>
      </c>
      <c r="AO57" s="99"/>
      <c r="AP57" s="99">
        <v>419</v>
      </c>
      <c r="AQ57" s="99">
        <v>547</v>
      </c>
      <c r="AR57" s="99"/>
      <c r="AS57" s="99"/>
      <c r="AT57" s="99">
        <v>2</v>
      </c>
      <c r="AU57" s="99">
        <v>545</v>
      </c>
      <c r="AV57" s="99"/>
      <c r="AW57" s="99"/>
      <c r="AX57" s="99">
        <v>547</v>
      </c>
      <c r="AY57" s="99"/>
      <c r="AZ57" s="99"/>
      <c r="BA57" s="99"/>
      <c r="BB57" s="99"/>
      <c r="BC57" s="99">
        <v>505</v>
      </c>
      <c r="BD57" s="99"/>
      <c r="BE57" s="99">
        <v>41</v>
      </c>
      <c r="BF57" s="99"/>
      <c r="BG57" s="99"/>
      <c r="BH57" s="99"/>
      <c r="BI57" s="99">
        <v>1</v>
      </c>
      <c r="BJ57" s="99"/>
      <c r="BK57" s="99">
        <v>10</v>
      </c>
      <c r="BL57" s="99">
        <v>5</v>
      </c>
      <c r="BM57" s="99"/>
      <c r="BN57" s="99"/>
      <c r="BO57" s="99"/>
      <c r="BP57" s="99"/>
      <c r="BQ57" s="99"/>
      <c r="BR57" s="99"/>
      <c r="BS57" s="99">
        <v>66</v>
      </c>
      <c r="BT57" s="99">
        <v>461</v>
      </c>
      <c r="BU57" s="99">
        <v>1</v>
      </c>
      <c r="BV57" s="99"/>
      <c r="BW57" s="99"/>
      <c r="BX57" s="99"/>
      <c r="BY57" s="99">
        <v>3</v>
      </c>
      <c r="BZ57" s="99">
        <v>1</v>
      </c>
      <c r="CA57" s="99"/>
      <c r="CB57" s="99">
        <v>299</v>
      </c>
      <c r="CC57" s="99">
        <v>161</v>
      </c>
      <c r="CD57" s="99">
        <v>1</v>
      </c>
      <c r="CE57" s="99">
        <v>30</v>
      </c>
      <c r="CF57" s="99">
        <v>49</v>
      </c>
      <c r="CG57" s="99"/>
      <c r="CH57" s="99">
        <v>6</v>
      </c>
      <c r="CI57" s="99"/>
      <c r="CJ57" s="99">
        <v>1</v>
      </c>
      <c r="CK57" s="99"/>
      <c r="CL57" s="99"/>
      <c r="CM57" s="99"/>
      <c r="CN57" s="99"/>
      <c r="CO57" s="99"/>
      <c r="CP57" s="99"/>
      <c r="CQ57" s="99"/>
      <c r="CR57" s="99"/>
      <c r="CS57" s="99"/>
      <c r="CT57" s="99"/>
      <c r="CU57" s="99"/>
      <c r="CV57" s="99"/>
      <c r="CW57" s="99">
        <v>547</v>
      </c>
      <c r="CX57" s="99"/>
      <c r="CY57" s="99"/>
      <c r="CZ57" s="99"/>
      <c r="DA57" s="99"/>
      <c r="DB57" s="99"/>
      <c r="DC57" s="99"/>
      <c r="DD57" s="99"/>
      <c r="DE57" s="99"/>
      <c r="DF57" s="99"/>
      <c r="DG57" s="99"/>
      <c r="DH57" s="99">
        <v>547</v>
      </c>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v>547</v>
      </c>
      <c r="EN57" s="99"/>
      <c r="EO57" s="99"/>
      <c r="EP57" s="99"/>
      <c r="EQ57" s="99"/>
      <c r="ER57" s="99"/>
      <c r="ES57" s="99">
        <v>4420</v>
      </c>
    </row>
    <row r="58" spans="1:149" ht="14.4" x14ac:dyDescent="0.3">
      <c r="A58" s="98">
        <v>106130699</v>
      </c>
      <c r="B58" s="98" t="s">
        <v>450</v>
      </c>
      <c r="C58" s="98" t="s">
        <v>949</v>
      </c>
      <c r="D58" s="98" t="s">
        <v>451</v>
      </c>
      <c r="E58" s="98" t="s">
        <v>452</v>
      </c>
      <c r="F58" s="98" t="s">
        <v>948</v>
      </c>
      <c r="G58" s="98" t="s">
        <v>2870</v>
      </c>
      <c r="H58" s="98" t="s">
        <v>2112</v>
      </c>
      <c r="I58" s="98" t="s">
        <v>2181</v>
      </c>
      <c r="J58" s="98" t="s">
        <v>2182</v>
      </c>
      <c r="K58" s="98" t="s">
        <v>2183</v>
      </c>
      <c r="L58" s="98" t="s">
        <v>2007</v>
      </c>
      <c r="M58" s="98" t="s">
        <v>2105</v>
      </c>
      <c r="N58" s="98" t="s">
        <v>1605</v>
      </c>
      <c r="O58" s="99">
        <v>5679</v>
      </c>
      <c r="P58" s="99"/>
      <c r="Q58" s="99"/>
      <c r="R58" s="99"/>
      <c r="S58" s="99"/>
      <c r="T58" s="99"/>
      <c r="U58" s="99">
        <v>3350</v>
      </c>
      <c r="V58" s="99">
        <v>2329</v>
      </c>
      <c r="W58" s="99"/>
      <c r="X58" s="99"/>
      <c r="Y58" s="99">
        <v>114</v>
      </c>
      <c r="Z58" s="99">
        <v>756</v>
      </c>
      <c r="AA58" s="99">
        <v>630</v>
      </c>
      <c r="AB58" s="99">
        <v>289</v>
      </c>
      <c r="AC58" s="99">
        <v>520</v>
      </c>
      <c r="AD58" s="99">
        <v>620</v>
      </c>
      <c r="AE58" s="99">
        <v>649</v>
      </c>
      <c r="AF58" s="99">
        <v>854</v>
      </c>
      <c r="AG58" s="99"/>
      <c r="AH58" s="99">
        <v>1184</v>
      </c>
      <c r="AI58" s="99">
        <v>63</v>
      </c>
      <c r="AJ58" s="99">
        <v>27</v>
      </c>
      <c r="AK58" s="99">
        <v>70</v>
      </c>
      <c r="AL58" s="99">
        <v>4962</v>
      </c>
      <c r="AM58" s="99"/>
      <c r="AN58" s="99">
        <v>154</v>
      </c>
      <c r="AO58" s="99">
        <v>6</v>
      </c>
      <c r="AP58" s="99">
        <v>460</v>
      </c>
      <c r="AQ58" s="99">
        <v>2539</v>
      </c>
      <c r="AR58" s="99">
        <v>3139</v>
      </c>
      <c r="AS58" s="99">
        <v>1</v>
      </c>
      <c r="AT58" s="99">
        <v>1411</v>
      </c>
      <c r="AU58" s="99">
        <v>3136</v>
      </c>
      <c r="AV58" s="99">
        <v>1132</v>
      </c>
      <c r="AW58" s="99"/>
      <c r="AX58" s="99">
        <v>5475</v>
      </c>
      <c r="AY58" s="99">
        <v>204</v>
      </c>
      <c r="AZ58" s="99"/>
      <c r="BA58" s="99">
        <v>2</v>
      </c>
      <c r="BB58" s="99">
        <v>136</v>
      </c>
      <c r="BC58" s="99">
        <v>4402</v>
      </c>
      <c r="BD58" s="99"/>
      <c r="BE58" s="99"/>
      <c r="BF58" s="99">
        <v>9</v>
      </c>
      <c r="BG58" s="99">
        <v>1129</v>
      </c>
      <c r="BH58" s="99"/>
      <c r="BI58" s="99">
        <v>1</v>
      </c>
      <c r="BJ58" s="99"/>
      <c r="BK58" s="99">
        <v>3</v>
      </c>
      <c r="BL58" s="99">
        <v>517</v>
      </c>
      <c r="BM58" s="99">
        <v>336</v>
      </c>
      <c r="BN58" s="99">
        <v>104</v>
      </c>
      <c r="BO58" s="99">
        <v>962</v>
      </c>
      <c r="BP58" s="99">
        <v>19</v>
      </c>
      <c r="BQ58" s="99"/>
      <c r="BR58" s="99"/>
      <c r="BS58" s="99">
        <v>2</v>
      </c>
      <c r="BT58" s="99">
        <v>3691</v>
      </c>
      <c r="BU58" s="99">
        <v>1</v>
      </c>
      <c r="BV58" s="99"/>
      <c r="BW58" s="99">
        <v>4</v>
      </c>
      <c r="BX58" s="99">
        <v>3</v>
      </c>
      <c r="BY58" s="99">
        <v>33</v>
      </c>
      <c r="BZ58" s="99">
        <v>4</v>
      </c>
      <c r="CA58" s="99"/>
      <c r="CB58" s="99">
        <v>2175</v>
      </c>
      <c r="CC58" s="99">
        <v>2012</v>
      </c>
      <c r="CD58" s="99">
        <v>1</v>
      </c>
      <c r="CE58" s="99">
        <v>915</v>
      </c>
      <c r="CF58" s="99">
        <v>532</v>
      </c>
      <c r="CG58" s="99">
        <v>4</v>
      </c>
      <c r="CH58" s="99">
        <v>40</v>
      </c>
      <c r="CI58" s="99"/>
      <c r="CJ58" s="99"/>
      <c r="CK58" s="99"/>
      <c r="CL58" s="99">
        <v>2</v>
      </c>
      <c r="CM58" s="99">
        <v>46</v>
      </c>
      <c r="CN58" s="99">
        <v>90</v>
      </c>
      <c r="CO58" s="99">
        <v>578</v>
      </c>
      <c r="CP58" s="99">
        <v>612</v>
      </c>
      <c r="CQ58" s="99">
        <v>1</v>
      </c>
      <c r="CR58" s="99">
        <v>233</v>
      </c>
      <c r="CS58" s="99">
        <v>2</v>
      </c>
      <c r="CT58" s="99">
        <v>311</v>
      </c>
      <c r="CU58" s="99">
        <v>364</v>
      </c>
      <c r="CV58" s="99">
        <v>180</v>
      </c>
      <c r="CW58" s="99">
        <v>20</v>
      </c>
      <c r="CX58" s="99">
        <v>139</v>
      </c>
      <c r="CY58" s="99">
        <v>83</v>
      </c>
      <c r="CZ58" s="99">
        <v>2</v>
      </c>
      <c r="DA58" s="99">
        <v>499</v>
      </c>
      <c r="DB58" s="99">
        <v>129</v>
      </c>
      <c r="DC58" s="99">
        <v>52</v>
      </c>
      <c r="DD58" s="99">
        <v>1187</v>
      </c>
      <c r="DE58" s="99">
        <v>1132</v>
      </c>
      <c r="DF58" s="99">
        <v>17</v>
      </c>
      <c r="DG58" s="99">
        <v>66</v>
      </c>
      <c r="DH58" s="99">
        <v>188</v>
      </c>
      <c r="DI58" s="99">
        <v>397</v>
      </c>
      <c r="DJ58" s="99"/>
      <c r="DK58" s="99">
        <v>37</v>
      </c>
      <c r="DL58" s="99">
        <v>136</v>
      </c>
      <c r="DM58" s="99">
        <v>14</v>
      </c>
      <c r="DN58" s="99">
        <v>178</v>
      </c>
      <c r="DO58" s="99">
        <v>47</v>
      </c>
      <c r="DP58" s="99">
        <v>3216</v>
      </c>
      <c r="DQ58" s="99">
        <v>33</v>
      </c>
      <c r="DR58" s="99">
        <v>85</v>
      </c>
      <c r="DS58" s="99">
        <v>56</v>
      </c>
      <c r="DT58" s="99">
        <v>95</v>
      </c>
      <c r="DU58" s="99">
        <v>4</v>
      </c>
      <c r="DV58" s="99"/>
      <c r="DW58" s="99">
        <v>2</v>
      </c>
      <c r="DX58" s="99">
        <v>16</v>
      </c>
      <c r="DY58" s="99">
        <v>2</v>
      </c>
      <c r="DZ58" s="99">
        <v>1107</v>
      </c>
      <c r="EA58" s="99"/>
      <c r="EB58" s="99"/>
      <c r="EC58" s="99"/>
      <c r="ED58" s="99">
        <v>67</v>
      </c>
      <c r="EE58" s="99">
        <v>117</v>
      </c>
      <c r="EF58" s="99">
        <v>5</v>
      </c>
      <c r="EG58" s="99">
        <v>3</v>
      </c>
      <c r="EH58" s="99">
        <v>2</v>
      </c>
      <c r="EI58" s="99">
        <v>1</v>
      </c>
      <c r="EJ58" s="99">
        <v>2</v>
      </c>
      <c r="EK58" s="99"/>
      <c r="EL58" s="99">
        <v>15</v>
      </c>
      <c r="EM58" s="99">
        <v>5217</v>
      </c>
      <c r="EN58" s="99">
        <v>33</v>
      </c>
      <c r="EO58" s="99">
        <v>211</v>
      </c>
      <c r="EP58" s="99">
        <v>6</v>
      </c>
      <c r="EQ58" s="99"/>
      <c r="ER58" s="99"/>
      <c r="ES58" s="99">
        <v>20432</v>
      </c>
    </row>
    <row r="59" spans="1:149" ht="14.4" x14ac:dyDescent="0.3">
      <c r="A59" s="98">
        <v>106130760</v>
      </c>
      <c r="B59" s="98" t="s">
        <v>1444</v>
      </c>
      <c r="C59" s="98" t="s">
        <v>949</v>
      </c>
      <c r="D59" s="98" t="s">
        <v>453</v>
      </c>
      <c r="E59" s="98" t="s">
        <v>454</v>
      </c>
      <c r="F59" s="98" t="s">
        <v>950</v>
      </c>
      <c r="G59" s="98" t="s">
        <v>371</v>
      </c>
      <c r="H59" s="98" t="s">
        <v>2101</v>
      </c>
      <c r="I59" s="98" t="s">
        <v>2181</v>
      </c>
      <c r="J59" s="98" t="s">
        <v>2182</v>
      </c>
      <c r="K59" s="98" t="s">
        <v>2184</v>
      </c>
      <c r="L59" s="98" t="s">
        <v>2007</v>
      </c>
      <c r="M59" s="98" t="s">
        <v>2136</v>
      </c>
      <c r="N59" s="98" t="s">
        <v>1606</v>
      </c>
      <c r="O59" s="99">
        <v>7605</v>
      </c>
      <c r="P59" s="99"/>
      <c r="Q59" s="99"/>
      <c r="R59" s="99"/>
      <c r="S59" s="99"/>
      <c r="T59" s="99"/>
      <c r="U59" s="99">
        <v>4778</v>
      </c>
      <c r="V59" s="99">
        <v>2827</v>
      </c>
      <c r="W59" s="99"/>
      <c r="X59" s="99"/>
      <c r="Y59" s="99">
        <v>208</v>
      </c>
      <c r="Z59" s="99">
        <v>1352</v>
      </c>
      <c r="AA59" s="99">
        <v>828</v>
      </c>
      <c r="AB59" s="99">
        <v>395</v>
      </c>
      <c r="AC59" s="99">
        <v>595</v>
      </c>
      <c r="AD59" s="99">
        <v>678</v>
      </c>
      <c r="AE59" s="99">
        <v>619</v>
      </c>
      <c r="AF59" s="99">
        <v>732</v>
      </c>
      <c r="AG59" s="99"/>
      <c r="AH59" s="99">
        <v>1992</v>
      </c>
      <c r="AI59" s="99">
        <v>206</v>
      </c>
      <c r="AJ59" s="99">
        <v>26</v>
      </c>
      <c r="AK59" s="99">
        <v>100</v>
      </c>
      <c r="AL59" s="99">
        <v>6355</v>
      </c>
      <c r="AM59" s="99"/>
      <c r="AN59" s="99">
        <v>6</v>
      </c>
      <c r="AO59" s="99">
        <v>5</v>
      </c>
      <c r="AP59" s="99">
        <v>1113</v>
      </c>
      <c r="AQ59" s="99">
        <v>4112</v>
      </c>
      <c r="AR59" s="99">
        <v>3490</v>
      </c>
      <c r="AS59" s="99">
        <v>3</v>
      </c>
      <c r="AT59" s="99">
        <v>252</v>
      </c>
      <c r="AU59" s="99">
        <v>5545</v>
      </c>
      <c r="AV59" s="99">
        <v>1808</v>
      </c>
      <c r="AW59" s="99"/>
      <c r="AX59" s="99">
        <v>7535</v>
      </c>
      <c r="AY59" s="99">
        <v>70</v>
      </c>
      <c r="AZ59" s="99"/>
      <c r="BA59" s="99">
        <v>3</v>
      </c>
      <c r="BB59" s="99"/>
      <c r="BC59" s="99">
        <v>5681</v>
      </c>
      <c r="BD59" s="99">
        <v>1</v>
      </c>
      <c r="BE59" s="99"/>
      <c r="BF59" s="99">
        <v>41</v>
      </c>
      <c r="BG59" s="99">
        <v>1800</v>
      </c>
      <c r="BH59" s="99"/>
      <c r="BI59" s="99">
        <v>76</v>
      </c>
      <c r="BJ59" s="99">
        <v>3</v>
      </c>
      <c r="BK59" s="99">
        <v>264</v>
      </c>
      <c r="BL59" s="99">
        <v>127</v>
      </c>
      <c r="BM59" s="99">
        <v>4</v>
      </c>
      <c r="BN59" s="99">
        <v>96</v>
      </c>
      <c r="BO59" s="99">
        <v>468</v>
      </c>
      <c r="BP59" s="99">
        <v>49</v>
      </c>
      <c r="BQ59" s="99">
        <v>3</v>
      </c>
      <c r="BR59" s="99">
        <v>53</v>
      </c>
      <c r="BS59" s="99">
        <v>1</v>
      </c>
      <c r="BT59" s="99">
        <v>6184</v>
      </c>
      <c r="BU59" s="99">
        <v>248</v>
      </c>
      <c r="BV59" s="99">
        <v>13</v>
      </c>
      <c r="BW59" s="99">
        <v>4</v>
      </c>
      <c r="BX59" s="99"/>
      <c r="BY59" s="99">
        <v>88</v>
      </c>
      <c r="BZ59" s="99">
        <v>3</v>
      </c>
      <c r="CA59" s="99"/>
      <c r="CB59" s="99">
        <v>3867</v>
      </c>
      <c r="CC59" s="99">
        <v>1869</v>
      </c>
      <c r="CD59" s="99"/>
      <c r="CE59" s="99">
        <v>1271</v>
      </c>
      <c r="CF59" s="99">
        <v>427</v>
      </c>
      <c r="CG59" s="99">
        <v>23</v>
      </c>
      <c r="CH59" s="99">
        <v>133</v>
      </c>
      <c r="CI59" s="99">
        <v>6</v>
      </c>
      <c r="CJ59" s="99">
        <v>7</v>
      </c>
      <c r="CK59" s="99">
        <v>2</v>
      </c>
      <c r="CL59" s="99"/>
      <c r="CM59" s="99">
        <v>49</v>
      </c>
      <c r="CN59" s="99">
        <v>64</v>
      </c>
      <c r="CO59" s="99">
        <v>554</v>
      </c>
      <c r="CP59" s="99">
        <v>626</v>
      </c>
      <c r="CQ59" s="99">
        <v>1</v>
      </c>
      <c r="CR59" s="99">
        <v>147</v>
      </c>
      <c r="CS59" s="99"/>
      <c r="CT59" s="99">
        <v>290</v>
      </c>
      <c r="CU59" s="99">
        <v>676</v>
      </c>
      <c r="CV59" s="99">
        <v>195</v>
      </c>
      <c r="CW59" s="99">
        <v>13</v>
      </c>
      <c r="CX59" s="99">
        <v>228</v>
      </c>
      <c r="CY59" s="99">
        <v>98</v>
      </c>
      <c r="CZ59" s="99">
        <v>6</v>
      </c>
      <c r="DA59" s="99">
        <v>607</v>
      </c>
      <c r="DB59" s="99">
        <v>143</v>
      </c>
      <c r="DC59" s="99">
        <v>111</v>
      </c>
      <c r="DD59" s="99">
        <v>1933</v>
      </c>
      <c r="DE59" s="99">
        <v>1817</v>
      </c>
      <c r="DF59" s="99">
        <v>47</v>
      </c>
      <c r="DG59" s="99">
        <v>33</v>
      </c>
      <c r="DH59" s="99">
        <v>590</v>
      </c>
      <c r="DI59" s="99">
        <v>420</v>
      </c>
      <c r="DJ59" s="99"/>
      <c r="DK59" s="99">
        <v>23</v>
      </c>
      <c r="DL59" s="99">
        <v>121</v>
      </c>
      <c r="DM59" s="99">
        <v>7</v>
      </c>
      <c r="DN59" s="99">
        <v>283</v>
      </c>
      <c r="DO59" s="99">
        <v>64</v>
      </c>
      <c r="DP59" s="99">
        <v>3994</v>
      </c>
      <c r="DQ59" s="99">
        <v>113</v>
      </c>
      <c r="DR59" s="99">
        <v>108</v>
      </c>
      <c r="DS59" s="99">
        <v>35</v>
      </c>
      <c r="DT59" s="99">
        <v>60</v>
      </c>
      <c r="DU59" s="99"/>
      <c r="DV59" s="99"/>
      <c r="DW59" s="99">
        <v>3</v>
      </c>
      <c r="DX59" s="99">
        <v>6</v>
      </c>
      <c r="DY59" s="99">
        <v>5</v>
      </c>
      <c r="DZ59" s="99">
        <v>1740</v>
      </c>
      <c r="EA59" s="99"/>
      <c r="EB59" s="99"/>
      <c r="EC59" s="99"/>
      <c r="ED59" s="99">
        <v>49</v>
      </c>
      <c r="EE59" s="99">
        <v>128</v>
      </c>
      <c r="EF59" s="99">
        <v>9</v>
      </c>
      <c r="EG59" s="99">
        <v>4</v>
      </c>
      <c r="EH59" s="99"/>
      <c r="EI59" s="99"/>
      <c r="EJ59" s="99">
        <v>10</v>
      </c>
      <c r="EK59" s="99">
        <v>1</v>
      </c>
      <c r="EL59" s="99">
        <v>8</v>
      </c>
      <c r="EM59" s="99">
        <v>7207</v>
      </c>
      <c r="EN59" s="99">
        <v>29</v>
      </c>
      <c r="EO59" s="99">
        <v>154</v>
      </c>
      <c r="EP59" s="99">
        <v>6</v>
      </c>
      <c r="EQ59" s="99"/>
      <c r="ER59" s="99"/>
      <c r="ES59" s="99">
        <v>22971</v>
      </c>
    </row>
    <row r="60" spans="1:149" ht="14.4" x14ac:dyDescent="0.3">
      <c r="A60" s="98">
        <v>106141273</v>
      </c>
      <c r="B60" s="98" t="s">
        <v>455</v>
      </c>
      <c r="C60" s="98" t="s">
        <v>952</v>
      </c>
      <c r="D60" s="98" t="s">
        <v>456</v>
      </c>
      <c r="E60" s="98" t="s">
        <v>457</v>
      </c>
      <c r="F60" s="98" t="s">
        <v>951</v>
      </c>
      <c r="G60" s="98" t="s">
        <v>371</v>
      </c>
      <c r="H60" s="98" t="s">
        <v>2122</v>
      </c>
      <c r="I60" s="98" t="s">
        <v>2138</v>
      </c>
      <c r="J60" s="98" t="s">
        <v>2185</v>
      </c>
      <c r="K60" s="98" t="s">
        <v>2186</v>
      </c>
      <c r="L60" s="98" t="s">
        <v>2007</v>
      </c>
      <c r="M60" s="98" t="s">
        <v>2136</v>
      </c>
      <c r="N60" s="98" t="s">
        <v>1607</v>
      </c>
      <c r="O60" s="99">
        <v>1161</v>
      </c>
      <c r="P60" s="99">
        <v>98</v>
      </c>
      <c r="Q60" s="99"/>
      <c r="R60" s="99"/>
      <c r="S60" s="99"/>
      <c r="T60" s="99"/>
      <c r="U60" s="99">
        <v>781</v>
      </c>
      <c r="V60" s="99">
        <v>478</v>
      </c>
      <c r="W60" s="99"/>
      <c r="X60" s="99"/>
      <c r="Y60" s="99">
        <v>27</v>
      </c>
      <c r="Z60" s="99">
        <v>144</v>
      </c>
      <c r="AA60" s="99">
        <v>97</v>
      </c>
      <c r="AB60" s="99">
        <v>63</v>
      </c>
      <c r="AC60" s="99">
        <v>93</v>
      </c>
      <c r="AD60" s="99">
        <v>164</v>
      </c>
      <c r="AE60" s="99">
        <v>180</v>
      </c>
      <c r="AF60" s="99">
        <v>265</v>
      </c>
      <c r="AG60" s="99"/>
      <c r="AH60" s="99">
        <v>208</v>
      </c>
      <c r="AI60" s="99">
        <v>18</v>
      </c>
      <c r="AJ60" s="99">
        <v>11</v>
      </c>
      <c r="AK60" s="99">
        <v>11</v>
      </c>
      <c r="AL60" s="99">
        <v>174</v>
      </c>
      <c r="AM60" s="99">
        <v>142</v>
      </c>
      <c r="AN60" s="99">
        <v>4</v>
      </c>
      <c r="AO60" s="99"/>
      <c r="AP60" s="99">
        <v>917</v>
      </c>
      <c r="AQ60" s="99">
        <v>643</v>
      </c>
      <c r="AR60" s="99">
        <v>616</v>
      </c>
      <c r="AS60" s="99"/>
      <c r="AT60" s="99">
        <v>148</v>
      </c>
      <c r="AU60" s="99">
        <v>917</v>
      </c>
      <c r="AV60" s="99">
        <v>194</v>
      </c>
      <c r="AW60" s="99"/>
      <c r="AX60" s="99">
        <v>1017</v>
      </c>
      <c r="AY60" s="99">
        <v>242</v>
      </c>
      <c r="AZ60" s="99"/>
      <c r="BA60" s="99">
        <v>97</v>
      </c>
      <c r="BB60" s="99"/>
      <c r="BC60" s="99">
        <v>934</v>
      </c>
      <c r="BD60" s="99">
        <v>12</v>
      </c>
      <c r="BE60" s="99">
        <v>7</v>
      </c>
      <c r="BF60" s="99">
        <v>14</v>
      </c>
      <c r="BG60" s="99">
        <v>194</v>
      </c>
      <c r="BH60" s="99"/>
      <c r="BI60" s="99">
        <v>1</v>
      </c>
      <c r="BJ60" s="99"/>
      <c r="BK60" s="99">
        <v>56</v>
      </c>
      <c r="BL60" s="99">
        <v>6</v>
      </c>
      <c r="BM60" s="99">
        <v>6</v>
      </c>
      <c r="BN60" s="99">
        <v>33</v>
      </c>
      <c r="BO60" s="99">
        <v>11</v>
      </c>
      <c r="BP60" s="99"/>
      <c r="BQ60" s="99">
        <v>2</v>
      </c>
      <c r="BR60" s="99"/>
      <c r="BS60" s="99">
        <v>10</v>
      </c>
      <c r="BT60" s="99">
        <v>938</v>
      </c>
      <c r="BU60" s="99">
        <v>188</v>
      </c>
      <c r="BV60" s="99">
        <v>5</v>
      </c>
      <c r="BW60" s="99"/>
      <c r="BX60" s="99"/>
      <c r="BY60" s="99"/>
      <c r="BZ60" s="99">
        <v>4</v>
      </c>
      <c r="CA60" s="99"/>
      <c r="CB60" s="99">
        <v>312</v>
      </c>
      <c r="CC60" s="99">
        <v>548</v>
      </c>
      <c r="CD60" s="99"/>
      <c r="CE60" s="99">
        <v>328</v>
      </c>
      <c r="CF60" s="99">
        <v>15</v>
      </c>
      <c r="CG60" s="99">
        <v>8</v>
      </c>
      <c r="CH60" s="99">
        <v>33</v>
      </c>
      <c r="CI60" s="99">
        <v>7</v>
      </c>
      <c r="CJ60" s="99">
        <v>1</v>
      </c>
      <c r="CK60" s="99">
        <v>7</v>
      </c>
      <c r="CL60" s="99">
        <v>4</v>
      </c>
      <c r="CM60" s="99">
        <v>7</v>
      </c>
      <c r="CN60" s="99">
        <v>15</v>
      </c>
      <c r="CO60" s="99">
        <v>80</v>
      </c>
      <c r="CP60" s="99">
        <v>114</v>
      </c>
      <c r="CQ60" s="99"/>
      <c r="CR60" s="99">
        <v>28</v>
      </c>
      <c r="CS60" s="99"/>
      <c r="CT60" s="99">
        <v>45</v>
      </c>
      <c r="CU60" s="99">
        <v>66</v>
      </c>
      <c r="CV60" s="99">
        <v>130</v>
      </c>
      <c r="CW60" s="99">
        <v>23</v>
      </c>
      <c r="CX60" s="99">
        <v>84</v>
      </c>
      <c r="CY60" s="99">
        <v>27</v>
      </c>
      <c r="CZ60" s="99">
        <v>5</v>
      </c>
      <c r="DA60" s="99">
        <v>118</v>
      </c>
      <c r="DB60" s="99">
        <v>25</v>
      </c>
      <c r="DC60" s="99">
        <v>81</v>
      </c>
      <c r="DD60" s="99">
        <v>206</v>
      </c>
      <c r="DE60" s="99">
        <v>194</v>
      </c>
      <c r="DF60" s="99">
        <v>7</v>
      </c>
      <c r="DG60" s="99">
        <v>11</v>
      </c>
      <c r="DH60" s="99">
        <v>13</v>
      </c>
      <c r="DI60" s="99">
        <v>58</v>
      </c>
      <c r="DJ60" s="99"/>
      <c r="DK60" s="99">
        <v>8</v>
      </c>
      <c r="DL60" s="99">
        <v>23</v>
      </c>
      <c r="DM60" s="99"/>
      <c r="DN60" s="99">
        <v>118</v>
      </c>
      <c r="DO60" s="99">
        <v>5</v>
      </c>
      <c r="DP60" s="99">
        <v>798</v>
      </c>
      <c r="DQ60" s="99">
        <v>9</v>
      </c>
      <c r="DR60" s="99">
        <v>23</v>
      </c>
      <c r="DS60" s="99">
        <v>1</v>
      </c>
      <c r="DT60" s="99">
        <v>5</v>
      </c>
      <c r="DU60" s="99">
        <v>1</v>
      </c>
      <c r="DV60" s="99"/>
      <c r="DW60" s="99">
        <v>1</v>
      </c>
      <c r="DX60" s="99">
        <v>2</v>
      </c>
      <c r="DY60" s="99">
        <v>1</v>
      </c>
      <c r="DZ60" s="99">
        <v>182</v>
      </c>
      <c r="EA60" s="99"/>
      <c r="EB60" s="99"/>
      <c r="EC60" s="99"/>
      <c r="ED60" s="99">
        <v>18</v>
      </c>
      <c r="EE60" s="99">
        <v>110</v>
      </c>
      <c r="EF60" s="99">
        <v>5</v>
      </c>
      <c r="EG60" s="99">
        <v>3</v>
      </c>
      <c r="EH60" s="99"/>
      <c r="EI60" s="99"/>
      <c r="EJ60" s="99">
        <v>5</v>
      </c>
      <c r="EK60" s="99"/>
      <c r="EL60" s="99">
        <v>7</v>
      </c>
      <c r="EM60" s="99">
        <v>1022</v>
      </c>
      <c r="EN60" s="99">
        <v>24</v>
      </c>
      <c r="EO60" s="99">
        <v>55</v>
      </c>
      <c r="EP60" s="99">
        <v>10</v>
      </c>
      <c r="EQ60" s="99"/>
      <c r="ER60" s="99"/>
      <c r="ES60" s="99">
        <v>3854</v>
      </c>
    </row>
    <row r="61" spans="1:149" ht="14.4" x14ac:dyDescent="0.3">
      <c r="A61" s="98">
        <v>106141338</v>
      </c>
      <c r="B61" s="98" t="s">
        <v>458</v>
      </c>
      <c r="C61" s="98" t="s">
        <v>952</v>
      </c>
      <c r="D61" s="98" t="s">
        <v>459</v>
      </c>
      <c r="E61" s="98" t="s">
        <v>460</v>
      </c>
      <c r="F61" s="98" t="s">
        <v>953</v>
      </c>
      <c r="G61" s="98" t="s">
        <v>371</v>
      </c>
      <c r="H61" s="98" t="s">
        <v>2122</v>
      </c>
      <c r="I61" s="98" t="s">
        <v>2138</v>
      </c>
      <c r="J61" s="98" t="s">
        <v>2185</v>
      </c>
      <c r="K61" s="98" t="s">
        <v>2187</v>
      </c>
      <c r="L61" s="98" t="s">
        <v>2066</v>
      </c>
      <c r="M61" s="98" t="s">
        <v>2136</v>
      </c>
      <c r="N61" s="98" t="s">
        <v>1608</v>
      </c>
      <c r="O61" s="99">
        <v>2</v>
      </c>
      <c r="P61" s="99">
        <v>18</v>
      </c>
      <c r="Q61" s="99"/>
      <c r="R61" s="99"/>
      <c r="S61" s="99"/>
      <c r="T61" s="99"/>
      <c r="U61" s="99">
        <v>11</v>
      </c>
      <c r="V61" s="99">
        <v>9</v>
      </c>
      <c r="W61" s="99"/>
      <c r="X61" s="99"/>
      <c r="Y61" s="99"/>
      <c r="Z61" s="99"/>
      <c r="AA61" s="99"/>
      <c r="AB61" s="99">
        <v>3</v>
      </c>
      <c r="AC61" s="99">
        <v>2</v>
      </c>
      <c r="AD61" s="99">
        <v>4</v>
      </c>
      <c r="AE61" s="99">
        <v>6</v>
      </c>
      <c r="AF61" s="99">
        <v>5</v>
      </c>
      <c r="AG61" s="99"/>
      <c r="AH61" s="99"/>
      <c r="AI61" s="99"/>
      <c r="AJ61" s="99"/>
      <c r="AK61" s="99"/>
      <c r="AL61" s="99">
        <v>2</v>
      </c>
      <c r="AM61" s="99">
        <v>2</v>
      </c>
      <c r="AN61" s="99"/>
      <c r="AO61" s="99"/>
      <c r="AP61" s="99">
        <v>16</v>
      </c>
      <c r="AQ61" s="99">
        <v>19</v>
      </c>
      <c r="AR61" s="99">
        <v>1</v>
      </c>
      <c r="AS61" s="99"/>
      <c r="AT61" s="99">
        <v>18</v>
      </c>
      <c r="AU61" s="99">
        <v>2</v>
      </c>
      <c r="AV61" s="99"/>
      <c r="AW61" s="99"/>
      <c r="AX61" s="99">
        <v>5</v>
      </c>
      <c r="AY61" s="99">
        <v>15</v>
      </c>
      <c r="AZ61" s="99"/>
      <c r="BA61" s="99">
        <v>13</v>
      </c>
      <c r="BB61" s="99"/>
      <c r="BC61" s="99">
        <v>3</v>
      </c>
      <c r="BD61" s="99">
        <v>2</v>
      </c>
      <c r="BE61" s="99"/>
      <c r="BF61" s="99">
        <v>2</v>
      </c>
      <c r="BG61" s="99"/>
      <c r="BH61" s="99"/>
      <c r="BI61" s="99"/>
      <c r="BJ61" s="99"/>
      <c r="BK61" s="99">
        <v>2</v>
      </c>
      <c r="BL61" s="99"/>
      <c r="BM61" s="99"/>
      <c r="BN61" s="99">
        <v>5</v>
      </c>
      <c r="BO61" s="99"/>
      <c r="BP61" s="99"/>
      <c r="BQ61" s="99"/>
      <c r="BR61" s="99"/>
      <c r="BS61" s="99"/>
      <c r="BT61" s="99">
        <v>10</v>
      </c>
      <c r="BU61" s="99">
        <v>2</v>
      </c>
      <c r="BV61" s="99">
        <v>1</v>
      </c>
      <c r="BW61" s="99"/>
      <c r="BX61" s="99"/>
      <c r="BY61" s="99"/>
      <c r="BZ61" s="99"/>
      <c r="CA61" s="99"/>
      <c r="CB61" s="99">
        <v>5</v>
      </c>
      <c r="CC61" s="99">
        <v>12</v>
      </c>
      <c r="CD61" s="99"/>
      <c r="CE61" s="99">
        <v>2</v>
      </c>
      <c r="CF61" s="99">
        <v>1</v>
      </c>
      <c r="CG61" s="99"/>
      <c r="CH61" s="99"/>
      <c r="CI61" s="99"/>
      <c r="CJ61" s="99"/>
      <c r="CK61" s="99"/>
      <c r="CL61" s="99"/>
      <c r="CM61" s="99"/>
      <c r="CN61" s="99">
        <v>1</v>
      </c>
      <c r="CO61" s="99"/>
      <c r="CP61" s="99"/>
      <c r="CQ61" s="99"/>
      <c r="CR61" s="99"/>
      <c r="CS61" s="99"/>
      <c r="CT61" s="99">
        <v>1</v>
      </c>
      <c r="CU61" s="99"/>
      <c r="CV61" s="99"/>
      <c r="CW61" s="99">
        <v>2</v>
      </c>
      <c r="CX61" s="99"/>
      <c r="CY61" s="99"/>
      <c r="CZ61" s="99">
        <v>11</v>
      </c>
      <c r="DA61" s="99">
        <v>1</v>
      </c>
      <c r="DB61" s="99">
        <v>3</v>
      </c>
      <c r="DC61" s="99">
        <v>1</v>
      </c>
      <c r="DD61" s="99"/>
      <c r="DE61" s="99"/>
      <c r="DF61" s="99"/>
      <c r="DG61" s="99"/>
      <c r="DH61" s="99">
        <v>13</v>
      </c>
      <c r="DI61" s="99"/>
      <c r="DJ61" s="99"/>
      <c r="DK61" s="99"/>
      <c r="DL61" s="99"/>
      <c r="DM61" s="99"/>
      <c r="DN61" s="99"/>
      <c r="DO61" s="99"/>
      <c r="DP61" s="99">
        <v>6</v>
      </c>
      <c r="DQ61" s="99"/>
      <c r="DR61" s="99">
        <v>1</v>
      </c>
      <c r="DS61" s="99"/>
      <c r="DT61" s="99"/>
      <c r="DU61" s="99"/>
      <c r="DV61" s="99"/>
      <c r="DW61" s="99"/>
      <c r="DX61" s="99"/>
      <c r="DY61" s="99"/>
      <c r="DZ61" s="99"/>
      <c r="EA61" s="99"/>
      <c r="EB61" s="99"/>
      <c r="EC61" s="99"/>
      <c r="ED61" s="99"/>
      <c r="EE61" s="99"/>
      <c r="EF61" s="99"/>
      <c r="EG61" s="99"/>
      <c r="EH61" s="99"/>
      <c r="EI61" s="99"/>
      <c r="EJ61" s="99"/>
      <c r="EK61" s="99"/>
      <c r="EL61" s="99"/>
      <c r="EM61" s="99">
        <v>20</v>
      </c>
      <c r="EN61" s="99"/>
      <c r="EO61" s="99"/>
      <c r="EP61" s="99"/>
      <c r="EQ61" s="99"/>
      <c r="ER61" s="99"/>
      <c r="ES61" s="99">
        <v>613</v>
      </c>
    </row>
    <row r="62" spans="1:149" ht="14.4" x14ac:dyDescent="0.3">
      <c r="A62" s="98">
        <v>106150706</v>
      </c>
      <c r="B62" s="98" t="s">
        <v>461</v>
      </c>
      <c r="C62" s="98" t="s">
        <v>955</v>
      </c>
      <c r="D62" s="98" t="s">
        <v>462</v>
      </c>
      <c r="E62" s="98" t="s">
        <v>463</v>
      </c>
      <c r="F62" s="98" t="s">
        <v>954</v>
      </c>
      <c r="G62" s="98" t="s">
        <v>2871</v>
      </c>
      <c r="H62" s="98" t="s">
        <v>2112</v>
      </c>
      <c r="I62" s="98" t="s">
        <v>2148</v>
      </c>
      <c r="J62" s="98" t="s">
        <v>2188</v>
      </c>
      <c r="K62" s="98" t="s">
        <v>2189</v>
      </c>
      <c r="L62" s="98" t="s">
        <v>2065</v>
      </c>
      <c r="M62" s="98" t="s">
        <v>2105</v>
      </c>
      <c r="N62" s="98" t="s">
        <v>1609</v>
      </c>
      <c r="O62" s="99">
        <v>3083</v>
      </c>
      <c r="P62" s="99">
        <v>35</v>
      </c>
      <c r="Q62" s="99"/>
      <c r="R62" s="99"/>
      <c r="S62" s="99"/>
      <c r="T62" s="99"/>
      <c r="U62" s="99">
        <v>1953</v>
      </c>
      <c r="V62" s="99">
        <v>1165</v>
      </c>
      <c r="W62" s="99"/>
      <c r="X62" s="99"/>
      <c r="Y62" s="99">
        <v>107</v>
      </c>
      <c r="Z62" s="99">
        <v>486</v>
      </c>
      <c r="AA62" s="99">
        <v>379</v>
      </c>
      <c r="AB62" s="99">
        <v>253</v>
      </c>
      <c r="AC62" s="99">
        <v>297</v>
      </c>
      <c r="AD62" s="99">
        <v>303</v>
      </c>
      <c r="AE62" s="99">
        <v>254</v>
      </c>
      <c r="AF62" s="99">
        <v>322</v>
      </c>
      <c r="AG62" s="99"/>
      <c r="AH62" s="99">
        <v>707</v>
      </c>
      <c r="AI62" s="99">
        <v>10</v>
      </c>
      <c r="AJ62" s="99">
        <v>235</v>
      </c>
      <c r="AK62" s="99">
        <v>37</v>
      </c>
      <c r="AL62" s="99">
        <v>2453</v>
      </c>
      <c r="AM62" s="99">
        <v>5</v>
      </c>
      <c r="AN62" s="99">
        <v>149</v>
      </c>
      <c r="AO62" s="99">
        <v>3</v>
      </c>
      <c r="AP62" s="99">
        <v>236</v>
      </c>
      <c r="AQ62" s="99">
        <v>1779</v>
      </c>
      <c r="AR62" s="99">
        <v>1339</v>
      </c>
      <c r="AS62" s="99"/>
      <c r="AT62" s="99">
        <v>759</v>
      </c>
      <c r="AU62" s="99">
        <v>1682</v>
      </c>
      <c r="AV62" s="99">
        <v>676</v>
      </c>
      <c r="AW62" s="99">
        <v>1</v>
      </c>
      <c r="AX62" s="99">
        <v>150</v>
      </c>
      <c r="AY62" s="99">
        <v>2962</v>
      </c>
      <c r="AZ62" s="99">
        <v>6</v>
      </c>
      <c r="BA62" s="99">
        <v>42</v>
      </c>
      <c r="BB62" s="99"/>
      <c r="BC62" s="99">
        <v>2356</v>
      </c>
      <c r="BD62" s="99"/>
      <c r="BE62" s="99">
        <v>1</v>
      </c>
      <c r="BF62" s="99">
        <v>40</v>
      </c>
      <c r="BG62" s="99">
        <v>676</v>
      </c>
      <c r="BH62" s="99"/>
      <c r="BI62" s="99">
        <v>3</v>
      </c>
      <c r="BJ62" s="99"/>
      <c r="BK62" s="99">
        <v>30</v>
      </c>
      <c r="BL62" s="99">
        <v>174</v>
      </c>
      <c r="BM62" s="99">
        <v>63</v>
      </c>
      <c r="BN62" s="99">
        <v>51</v>
      </c>
      <c r="BO62" s="99">
        <v>13</v>
      </c>
      <c r="BP62" s="99">
        <v>1</v>
      </c>
      <c r="BQ62" s="99"/>
      <c r="BR62" s="99">
        <v>1</v>
      </c>
      <c r="BS62" s="99">
        <v>21</v>
      </c>
      <c r="BT62" s="99">
        <v>2742</v>
      </c>
      <c r="BU62" s="99">
        <v>11</v>
      </c>
      <c r="BV62" s="99"/>
      <c r="BW62" s="99"/>
      <c r="BX62" s="99">
        <v>1</v>
      </c>
      <c r="BY62" s="99">
        <v>9</v>
      </c>
      <c r="BZ62" s="99">
        <v>1</v>
      </c>
      <c r="CA62" s="99"/>
      <c r="CB62" s="99">
        <v>2005</v>
      </c>
      <c r="CC62" s="99">
        <v>804</v>
      </c>
      <c r="CD62" s="99">
        <v>2</v>
      </c>
      <c r="CE62" s="99">
        <v>245</v>
      </c>
      <c r="CF62" s="99">
        <v>37</v>
      </c>
      <c r="CG62" s="99">
        <v>5</v>
      </c>
      <c r="CH62" s="99">
        <v>15</v>
      </c>
      <c r="CI62" s="99">
        <v>3</v>
      </c>
      <c r="CJ62" s="99"/>
      <c r="CK62" s="99">
        <v>2</v>
      </c>
      <c r="CL62" s="99">
        <v>2</v>
      </c>
      <c r="CM62" s="99">
        <v>27</v>
      </c>
      <c r="CN62" s="99">
        <v>63</v>
      </c>
      <c r="CO62" s="99">
        <v>198</v>
      </c>
      <c r="CP62" s="99">
        <v>270</v>
      </c>
      <c r="CQ62" s="99">
        <v>1</v>
      </c>
      <c r="CR62" s="99">
        <v>168</v>
      </c>
      <c r="CS62" s="99"/>
      <c r="CT62" s="99">
        <v>140</v>
      </c>
      <c r="CU62" s="99">
        <v>324</v>
      </c>
      <c r="CV62" s="99">
        <v>101</v>
      </c>
      <c r="CW62" s="99">
        <v>29</v>
      </c>
      <c r="CX62" s="99">
        <v>43</v>
      </c>
      <c r="CY62" s="99">
        <v>38</v>
      </c>
      <c r="CZ62" s="99">
        <v>6</v>
      </c>
      <c r="DA62" s="99">
        <v>210</v>
      </c>
      <c r="DB62" s="99">
        <v>42</v>
      </c>
      <c r="DC62" s="99">
        <v>36</v>
      </c>
      <c r="DD62" s="99">
        <v>722</v>
      </c>
      <c r="DE62" s="99">
        <v>676</v>
      </c>
      <c r="DF62" s="99">
        <v>22</v>
      </c>
      <c r="DG62" s="99">
        <v>19</v>
      </c>
      <c r="DH62" s="99">
        <v>1505</v>
      </c>
      <c r="DI62" s="99">
        <v>253</v>
      </c>
      <c r="DJ62" s="99">
        <v>1</v>
      </c>
      <c r="DK62" s="99">
        <v>31</v>
      </c>
      <c r="DL62" s="99">
        <v>71</v>
      </c>
      <c r="DM62" s="99"/>
      <c r="DN62" s="99">
        <v>53</v>
      </c>
      <c r="DO62" s="99">
        <v>23</v>
      </c>
      <c r="DP62" s="99">
        <v>292</v>
      </c>
      <c r="DQ62" s="99">
        <v>50</v>
      </c>
      <c r="DR62" s="99">
        <v>35</v>
      </c>
      <c r="DS62" s="99">
        <v>72</v>
      </c>
      <c r="DT62" s="99">
        <v>22</v>
      </c>
      <c r="DU62" s="99"/>
      <c r="DV62" s="99"/>
      <c r="DW62" s="99">
        <v>3</v>
      </c>
      <c r="DX62" s="99">
        <v>18</v>
      </c>
      <c r="DY62" s="99">
        <v>1</v>
      </c>
      <c r="DZ62" s="99">
        <v>669</v>
      </c>
      <c r="EA62" s="99"/>
      <c r="EB62" s="99"/>
      <c r="EC62" s="99"/>
      <c r="ED62" s="99">
        <v>60</v>
      </c>
      <c r="EE62" s="99">
        <v>66</v>
      </c>
      <c r="EF62" s="99">
        <v>5</v>
      </c>
      <c r="EG62" s="99">
        <v>2</v>
      </c>
      <c r="EH62" s="99">
        <v>1</v>
      </c>
      <c r="EI62" s="99"/>
      <c r="EJ62" s="99">
        <v>5</v>
      </c>
      <c r="EK62" s="99"/>
      <c r="EL62" s="99">
        <v>2</v>
      </c>
      <c r="EM62" s="99">
        <v>2746</v>
      </c>
      <c r="EN62" s="99">
        <v>14</v>
      </c>
      <c r="EO62" s="99">
        <v>211</v>
      </c>
      <c r="EP62" s="99">
        <v>6</v>
      </c>
      <c r="EQ62" s="99"/>
      <c r="ER62" s="99"/>
      <c r="ES62" s="99">
        <v>24594</v>
      </c>
    </row>
    <row r="63" spans="1:149" ht="14.4" x14ac:dyDescent="0.3">
      <c r="A63" s="98">
        <v>106150722</v>
      </c>
      <c r="B63" s="98" t="s">
        <v>1514</v>
      </c>
      <c r="C63" s="98" t="s">
        <v>955</v>
      </c>
      <c r="D63" s="98" t="s">
        <v>1515</v>
      </c>
      <c r="E63" s="98" t="s">
        <v>464</v>
      </c>
      <c r="F63" s="98" t="s">
        <v>956</v>
      </c>
      <c r="G63" s="98" t="s">
        <v>2871</v>
      </c>
      <c r="H63" s="98" t="s">
        <v>2108</v>
      </c>
      <c r="I63" s="98" t="s">
        <v>2126</v>
      </c>
      <c r="J63" s="98" t="s">
        <v>2190</v>
      </c>
      <c r="K63" s="98" t="s">
        <v>2191</v>
      </c>
      <c r="L63" s="98" t="s">
        <v>2065</v>
      </c>
      <c r="M63" s="98" t="s">
        <v>2105</v>
      </c>
      <c r="N63" s="98" t="s">
        <v>1610</v>
      </c>
      <c r="O63" s="99">
        <v>17876</v>
      </c>
      <c r="P63" s="99"/>
      <c r="Q63" s="99"/>
      <c r="R63" s="99"/>
      <c r="S63" s="99"/>
      <c r="T63" s="99"/>
      <c r="U63" s="99">
        <v>10559</v>
      </c>
      <c r="V63" s="99">
        <v>7315</v>
      </c>
      <c r="W63" s="99">
        <v>2</v>
      </c>
      <c r="X63" s="99"/>
      <c r="Y63" s="99">
        <v>701</v>
      </c>
      <c r="Z63" s="99">
        <v>2294</v>
      </c>
      <c r="AA63" s="99">
        <v>1761</v>
      </c>
      <c r="AB63" s="99">
        <v>1171</v>
      </c>
      <c r="AC63" s="99">
        <v>2134</v>
      </c>
      <c r="AD63" s="99">
        <v>2311</v>
      </c>
      <c r="AE63" s="99">
        <v>1746</v>
      </c>
      <c r="AF63" s="99">
        <v>1471</v>
      </c>
      <c r="AG63" s="99"/>
      <c r="AH63" s="99">
        <v>3629</v>
      </c>
      <c r="AI63" s="99">
        <v>658</v>
      </c>
      <c r="AJ63" s="99">
        <v>506</v>
      </c>
      <c r="AK63" s="99">
        <v>1262</v>
      </c>
      <c r="AL63" s="99">
        <v>7742</v>
      </c>
      <c r="AM63" s="99">
        <v>77</v>
      </c>
      <c r="AN63" s="99">
        <v>141</v>
      </c>
      <c r="AO63" s="99"/>
      <c r="AP63" s="99">
        <v>8148</v>
      </c>
      <c r="AQ63" s="99">
        <v>8171</v>
      </c>
      <c r="AR63" s="99">
        <v>9705</v>
      </c>
      <c r="AS63" s="99"/>
      <c r="AT63" s="99">
        <v>2206</v>
      </c>
      <c r="AU63" s="99">
        <v>12643</v>
      </c>
      <c r="AV63" s="99">
        <v>3025</v>
      </c>
      <c r="AW63" s="99">
        <v>2</v>
      </c>
      <c r="AX63" s="99">
        <v>17609</v>
      </c>
      <c r="AY63" s="99">
        <v>267</v>
      </c>
      <c r="AZ63" s="99"/>
      <c r="BA63" s="99">
        <v>440</v>
      </c>
      <c r="BB63" s="99">
        <v>596</v>
      </c>
      <c r="BC63" s="99">
        <v>13781</v>
      </c>
      <c r="BD63" s="99">
        <v>8</v>
      </c>
      <c r="BE63" s="99">
        <v>1</v>
      </c>
      <c r="BF63" s="99">
        <v>6</v>
      </c>
      <c r="BG63" s="99">
        <v>3018</v>
      </c>
      <c r="BH63" s="99">
        <v>7</v>
      </c>
      <c r="BI63" s="99">
        <v>16</v>
      </c>
      <c r="BJ63" s="99">
        <v>3</v>
      </c>
      <c r="BK63" s="99">
        <v>193</v>
      </c>
      <c r="BL63" s="99">
        <v>226</v>
      </c>
      <c r="BM63" s="99">
        <v>68</v>
      </c>
      <c r="BN63" s="99">
        <v>321</v>
      </c>
      <c r="BO63" s="99">
        <v>1058</v>
      </c>
      <c r="BP63" s="99">
        <v>197</v>
      </c>
      <c r="BQ63" s="99">
        <v>10</v>
      </c>
      <c r="BR63" s="99">
        <v>402</v>
      </c>
      <c r="BS63" s="99">
        <v>15</v>
      </c>
      <c r="BT63" s="99">
        <v>14260</v>
      </c>
      <c r="BU63" s="99">
        <v>1094</v>
      </c>
      <c r="BV63" s="99"/>
      <c r="BW63" s="99"/>
      <c r="BX63" s="99"/>
      <c r="BY63" s="99">
        <v>32</v>
      </c>
      <c r="BZ63" s="99"/>
      <c r="CA63" s="99"/>
      <c r="CB63" s="99">
        <v>8478</v>
      </c>
      <c r="CC63" s="99">
        <v>4975</v>
      </c>
      <c r="CD63" s="99"/>
      <c r="CE63" s="99">
        <v>3699</v>
      </c>
      <c r="CF63" s="99"/>
      <c r="CG63" s="99">
        <v>90</v>
      </c>
      <c r="CH63" s="99">
        <v>634</v>
      </c>
      <c r="CI63" s="99"/>
      <c r="CJ63" s="99"/>
      <c r="CK63" s="99"/>
      <c r="CL63" s="99">
        <v>28</v>
      </c>
      <c r="CM63" s="99">
        <v>90</v>
      </c>
      <c r="CN63" s="99">
        <v>459</v>
      </c>
      <c r="CO63" s="99">
        <v>2266</v>
      </c>
      <c r="CP63" s="99">
        <v>1539</v>
      </c>
      <c r="CQ63" s="99">
        <v>9</v>
      </c>
      <c r="CR63" s="99">
        <v>701</v>
      </c>
      <c r="CS63" s="99">
        <v>5</v>
      </c>
      <c r="CT63" s="99">
        <v>813</v>
      </c>
      <c r="CU63" s="99">
        <v>895</v>
      </c>
      <c r="CV63" s="99">
        <v>942</v>
      </c>
      <c r="CW63" s="99">
        <v>47</v>
      </c>
      <c r="CX63" s="99">
        <v>1057</v>
      </c>
      <c r="CY63" s="99">
        <v>368</v>
      </c>
      <c r="CZ63" s="99">
        <v>42</v>
      </c>
      <c r="DA63" s="99">
        <v>1343</v>
      </c>
      <c r="DB63" s="99">
        <v>329</v>
      </c>
      <c r="DC63" s="99">
        <v>417</v>
      </c>
      <c r="DD63" s="99">
        <v>3215</v>
      </c>
      <c r="DE63" s="99">
        <v>3025</v>
      </c>
      <c r="DF63" s="99">
        <v>286</v>
      </c>
      <c r="DG63" s="99">
        <v>887</v>
      </c>
      <c r="DH63" s="99">
        <v>4662</v>
      </c>
      <c r="DI63" s="99">
        <v>1235</v>
      </c>
      <c r="DJ63" s="99"/>
      <c r="DK63" s="99">
        <v>265</v>
      </c>
      <c r="DL63" s="99">
        <v>471</v>
      </c>
      <c r="DM63" s="99">
        <v>12</v>
      </c>
      <c r="DN63" s="99">
        <v>1350</v>
      </c>
      <c r="DO63" s="99">
        <v>366</v>
      </c>
      <c r="DP63" s="99">
        <v>4312</v>
      </c>
      <c r="DQ63" s="99">
        <v>216</v>
      </c>
      <c r="DR63" s="99">
        <v>307</v>
      </c>
      <c r="DS63" s="99">
        <v>186</v>
      </c>
      <c r="DT63" s="99">
        <v>481</v>
      </c>
      <c r="DU63" s="99">
        <v>27</v>
      </c>
      <c r="DV63" s="99">
        <v>2</v>
      </c>
      <c r="DW63" s="99">
        <v>55</v>
      </c>
      <c r="DX63" s="99">
        <v>25</v>
      </c>
      <c r="DY63" s="99">
        <v>4</v>
      </c>
      <c r="DZ63" s="99">
        <v>3011</v>
      </c>
      <c r="EA63" s="99">
        <v>1</v>
      </c>
      <c r="EB63" s="99"/>
      <c r="EC63" s="99">
        <v>1</v>
      </c>
      <c r="ED63" s="99">
        <v>548</v>
      </c>
      <c r="EE63" s="99">
        <v>536</v>
      </c>
      <c r="EF63" s="99">
        <v>41</v>
      </c>
      <c r="EG63" s="99">
        <v>16</v>
      </c>
      <c r="EH63" s="99">
        <v>2</v>
      </c>
      <c r="EI63" s="99">
        <v>1</v>
      </c>
      <c r="EJ63" s="99">
        <v>19</v>
      </c>
      <c r="EK63" s="99">
        <v>15</v>
      </c>
      <c r="EL63" s="99">
        <v>13</v>
      </c>
      <c r="EM63" s="99">
        <v>15853</v>
      </c>
      <c r="EN63" s="99">
        <v>88</v>
      </c>
      <c r="EO63" s="99">
        <v>702</v>
      </c>
      <c r="EP63" s="99">
        <v>34</v>
      </c>
      <c r="EQ63" s="99">
        <v>2</v>
      </c>
      <c r="ER63" s="99">
        <v>6</v>
      </c>
      <c r="ES63" s="99">
        <v>65762</v>
      </c>
    </row>
    <row r="64" spans="1:149" ht="14.4" x14ac:dyDescent="0.3">
      <c r="A64" s="98">
        <v>106150736</v>
      </c>
      <c r="B64" s="98" t="s">
        <v>465</v>
      </c>
      <c r="C64" s="98" t="s">
        <v>955</v>
      </c>
      <c r="D64" s="98" t="s">
        <v>957</v>
      </c>
      <c r="E64" s="98" t="s">
        <v>464</v>
      </c>
      <c r="F64" s="98" t="s">
        <v>958</v>
      </c>
      <c r="G64" s="98" t="s">
        <v>2870</v>
      </c>
      <c r="H64" s="98" t="s">
        <v>2120</v>
      </c>
      <c r="I64" s="98" t="s">
        <v>2126</v>
      </c>
      <c r="J64" s="98" t="s">
        <v>2188</v>
      </c>
      <c r="K64" s="98" t="s">
        <v>2191</v>
      </c>
      <c r="L64" s="98" t="s">
        <v>2065</v>
      </c>
      <c r="M64" s="98" t="s">
        <v>2074</v>
      </c>
      <c r="N64" s="98" t="s">
        <v>1611</v>
      </c>
      <c r="O64" s="99">
        <v>11284</v>
      </c>
      <c r="P64" s="99"/>
      <c r="Q64" s="99"/>
      <c r="R64" s="99"/>
      <c r="S64" s="99">
        <v>779</v>
      </c>
      <c r="T64" s="99"/>
      <c r="U64" s="99">
        <v>7019</v>
      </c>
      <c r="V64" s="99">
        <v>5044</v>
      </c>
      <c r="W64" s="99"/>
      <c r="X64" s="99"/>
      <c r="Y64" s="99">
        <v>616</v>
      </c>
      <c r="Z64" s="99">
        <v>2464</v>
      </c>
      <c r="AA64" s="99">
        <v>1957</v>
      </c>
      <c r="AB64" s="99">
        <v>1262</v>
      </c>
      <c r="AC64" s="99">
        <v>1379</v>
      </c>
      <c r="AD64" s="99">
        <v>822</v>
      </c>
      <c r="AE64" s="99">
        <v>313</v>
      </c>
      <c r="AF64" s="99">
        <v>185</v>
      </c>
      <c r="AG64" s="99"/>
      <c r="AH64" s="99">
        <v>2901</v>
      </c>
      <c r="AI64" s="99">
        <v>164</v>
      </c>
      <c r="AJ64" s="99">
        <v>76</v>
      </c>
      <c r="AK64" s="99">
        <v>908</v>
      </c>
      <c r="AL64" s="99">
        <v>7585</v>
      </c>
      <c r="AM64" s="99">
        <v>15</v>
      </c>
      <c r="AN64" s="99">
        <v>93</v>
      </c>
      <c r="AO64" s="99">
        <v>14</v>
      </c>
      <c r="AP64" s="99">
        <v>3372</v>
      </c>
      <c r="AQ64" s="99">
        <v>7136</v>
      </c>
      <c r="AR64" s="99">
        <v>4927</v>
      </c>
      <c r="AS64" s="99"/>
      <c r="AT64" s="99">
        <v>1015</v>
      </c>
      <c r="AU64" s="99">
        <v>8399</v>
      </c>
      <c r="AV64" s="99">
        <v>2649</v>
      </c>
      <c r="AW64" s="99"/>
      <c r="AX64" s="99">
        <v>12028</v>
      </c>
      <c r="AY64" s="99">
        <v>35</v>
      </c>
      <c r="AZ64" s="99"/>
      <c r="BA64" s="99">
        <v>150</v>
      </c>
      <c r="BB64" s="99">
        <v>384</v>
      </c>
      <c r="BC64" s="99">
        <v>8418</v>
      </c>
      <c r="BD64" s="99">
        <v>59</v>
      </c>
      <c r="BE64" s="99"/>
      <c r="BF64" s="99">
        <v>6</v>
      </c>
      <c r="BG64" s="99">
        <v>2640</v>
      </c>
      <c r="BH64" s="99">
        <v>253</v>
      </c>
      <c r="BI64" s="99">
        <v>153</v>
      </c>
      <c r="BJ64" s="99"/>
      <c r="BK64" s="99">
        <v>64</v>
      </c>
      <c r="BL64" s="99">
        <v>294</v>
      </c>
      <c r="BM64" s="99">
        <v>15</v>
      </c>
      <c r="BN64" s="99">
        <v>136</v>
      </c>
      <c r="BO64" s="99">
        <v>42</v>
      </c>
      <c r="BP64" s="99">
        <v>67</v>
      </c>
      <c r="BQ64" s="99">
        <v>102</v>
      </c>
      <c r="BR64" s="99">
        <v>314</v>
      </c>
      <c r="BS64" s="99">
        <v>3</v>
      </c>
      <c r="BT64" s="99">
        <v>10409</v>
      </c>
      <c r="BU64" s="99">
        <v>265</v>
      </c>
      <c r="BV64" s="99"/>
      <c r="BW64" s="99">
        <v>156</v>
      </c>
      <c r="BX64" s="99"/>
      <c r="BY64" s="99">
        <v>196</v>
      </c>
      <c r="BZ64" s="99"/>
      <c r="CA64" s="99"/>
      <c r="CB64" s="99">
        <v>9439</v>
      </c>
      <c r="CC64" s="99">
        <v>1121</v>
      </c>
      <c r="CD64" s="99">
        <v>59</v>
      </c>
      <c r="CE64" s="99">
        <v>762</v>
      </c>
      <c r="CF64" s="99">
        <v>242</v>
      </c>
      <c r="CG64" s="99">
        <v>65</v>
      </c>
      <c r="CH64" s="99">
        <v>312</v>
      </c>
      <c r="CI64" s="99"/>
      <c r="CJ64" s="99">
        <v>1</v>
      </c>
      <c r="CK64" s="99">
        <v>62</v>
      </c>
      <c r="CL64" s="99">
        <v>8</v>
      </c>
      <c r="CM64" s="99">
        <v>64</v>
      </c>
      <c r="CN64" s="99">
        <v>272</v>
      </c>
      <c r="CO64" s="99">
        <v>366</v>
      </c>
      <c r="CP64" s="99">
        <v>695</v>
      </c>
      <c r="CQ64" s="99">
        <v>11</v>
      </c>
      <c r="CR64" s="99">
        <v>283</v>
      </c>
      <c r="CS64" s="99">
        <v>4</v>
      </c>
      <c r="CT64" s="99">
        <v>344</v>
      </c>
      <c r="CU64" s="99">
        <v>420</v>
      </c>
      <c r="CV64" s="99">
        <v>1692</v>
      </c>
      <c r="CW64" s="99">
        <v>843</v>
      </c>
      <c r="CX64" s="99">
        <v>351</v>
      </c>
      <c r="CY64" s="99">
        <v>201</v>
      </c>
      <c r="CZ64" s="99">
        <v>59</v>
      </c>
      <c r="DA64" s="99">
        <v>360</v>
      </c>
      <c r="DB64" s="99">
        <v>283</v>
      </c>
      <c r="DC64" s="99">
        <v>126</v>
      </c>
      <c r="DD64" s="99">
        <v>2862</v>
      </c>
      <c r="DE64" s="99">
        <v>2644</v>
      </c>
      <c r="DF64" s="99">
        <v>175</v>
      </c>
      <c r="DG64" s="99">
        <v>86</v>
      </c>
      <c r="DH64" s="99">
        <v>3276</v>
      </c>
      <c r="DI64" s="99">
        <v>574</v>
      </c>
      <c r="DJ64" s="99">
        <v>5</v>
      </c>
      <c r="DK64" s="99">
        <v>184</v>
      </c>
      <c r="DL64" s="99">
        <v>347</v>
      </c>
      <c r="DM64" s="99">
        <v>45</v>
      </c>
      <c r="DN64" s="99">
        <v>823</v>
      </c>
      <c r="DO64" s="99">
        <v>218</v>
      </c>
      <c r="DP64" s="99">
        <v>3109</v>
      </c>
      <c r="DQ64" s="99">
        <v>115</v>
      </c>
      <c r="DR64" s="99">
        <v>302</v>
      </c>
      <c r="DS64" s="99">
        <v>116</v>
      </c>
      <c r="DT64" s="99">
        <v>149</v>
      </c>
      <c r="DU64" s="99">
        <v>14</v>
      </c>
      <c r="DV64" s="99">
        <v>2</v>
      </c>
      <c r="DW64" s="99">
        <v>10</v>
      </c>
      <c r="DX64" s="99">
        <v>30</v>
      </c>
      <c r="DY64" s="99">
        <v>40</v>
      </c>
      <c r="DZ64" s="99">
        <v>2616</v>
      </c>
      <c r="EA64" s="99"/>
      <c r="EB64" s="99">
        <v>2</v>
      </c>
      <c r="EC64" s="99"/>
      <c r="ED64" s="99">
        <v>147</v>
      </c>
      <c r="EE64" s="99">
        <v>394</v>
      </c>
      <c r="EF64" s="99">
        <v>724</v>
      </c>
      <c r="EG64" s="99">
        <v>248</v>
      </c>
      <c r="EH64" s="99">
        <v>62</v>
      </c>
      <c r="EI64" s="99">
        <v>23</v>
      </c>
      <c r="EJ64" s="99">
        <v>25</v>
      </c>
      <c r="EK64" s="99">
        <v>2</v>
      </c>
      <c r="EL64" s="99">
        <v>10</v>
      </c>
      <c r="EM64" s="99">
        <v>9613</v>
      </c>
      <c r="EN64" s="99">
        <v>59</v>
      </c>
      <c r="EO64" s="99">
        <v>533</v>
      </c>
      <c r="EP64" s="99">
        <v>215</v>
      </c>
      <c r="EQ64" s="99">
        <v>7</v>
      </c>
      <c r="ER64" s="99">
        <v>1</v>
      </c>
      <c r="ES64" s="99">
        <v>52692</v>
      </c>
    </row>
    <row r="65" spans="1:149" ht="14.4" x14ac:dyDescent="0.3">
      <c r="A65" s="98">
        <v>106150737</v>
      </c>
      <c r="B65" s="98" t="s">
        <v>466</v>
      </c>
      <c r="C65" s="98" t="s">
        <v>955</v>
      </c>
      <c r="D65" s="98" t="s">
        <v>467</v>
      </c>
      <c r="E65" s="98" t="s">
        <v>468</v>
      </c>
      <c r="F65" s="98" t="s">
        <v>959</v>
      </c>
      <c r="G65" s="98" t="s">
        <v>371</v>
      </c>
      <c r="H65" s="98" t="s">
        <v>2101</v>
      </c>
      <c r="I65" s="98" t="s">
        <v>2126</v>
      </c>
      <c r="J65" s="98" t="s">
        <v>2185</v>
      </c>
      <c r="K65" s="98" t="s">
        <v>2192</v>
      </c>
      <c r="L65" s="98" t="s">
        <v>2066</v>
      </c>
      <c r="M65" s="98" t="s">
        <v>2136</v>
      </c>
      <c r="N65" s="98" t="s">
        <v>1612</v>
      </c>
      <c r="O65" s="99">
        <v>512</v>
      </c>
      <c r="P65" s="99">
        <v>142</v>
      </c>
      <c r="Q65" s="99"/>
      <c r="R65" s="99"/>
      <c r="S65" s="99"/>
      <c r="T65" s="99"/>
      <c r="U65" s="99">
        <v>394</v>
      </c>
      <c r="V65" s="99">
        <v>260</v>
      </c>
      <c r="W65" s="99"/>
      <c r="X65" s="99"/>
      <c r="Y65" s="99">
        <v>3</v>
      </c>
      <c r="Z65" s="99">
        <v>17</v>
      </c>
      <c r="AA65" s="99">
        <v>24</v>
      </c>
      <c r="AB65" s="99">
        <v>49</v>
      </c>
      <c r="AC65" s="99">
        <v>91</v>
      </c>
      <c r="AD65" s="99">
        <v>165</v>
      </c>
      <c r="AE65" s="99">
        <v>135</v>
      </c>
      <c r="AF65" s="99">
        <v>170</v>
      </c>
      <c r="AG65" s="99"/>
      <c r="AH65" s="99"/>
      <c r="AI65" s="99"/>
      <c r="AJ65" s="99">
        <v>3</v>
      </c>
      <c r="AK65" s="99">
        <v>2</v>
      </c>
      <c r="AL65" s="99">
        <v>12</v>
      </c>
      <c r="AM65" s="99">
        <v>8</v>
      </c>
      <c r="AN65" s="99">
        <v>12</v>
      </c>
      <c r="AO65" s="99">
        <v>6</v>
      </c>
      <c r="AP65" s="99">
        <v>611</v>
      </c>
      <c r="AQ65" s="99">
        <v>135</v>
      </c>
      <c r="AR65" s="99">
        <v>519</v>
      </c>
      <c r="AS65" s="99"/>
      <c r="AT65" s="99">
        <v>134</v>
      </c>
      <c r="AU65" s="99">
        <v>520</v>
      </c>
      <c r="AV65" s="99"/>
      <c r="AW65" s="99"/>
      <c r="AX65" s="99">
        <v>508</v>
      </c>
      <c r="AY65" s="99">
        <v>146</v>
      </c>
      <c r="AZ65" s="99"/>
      <c r="BA65" s="99">
        <v>93</v>
      </c>
      <c r="BB65" s="99"/>
      <c r="BC65" s="99">
        <v>531</v>
      </c>
      <c r="BD65" s="99">
        <v>1</v>
      </c>
      <c r="BE65" s="99">
        <v>1</v>
      </c>
      <c r="BF65" s="99">
        <v>28</v>
      </c>
      <c r="BG65" s="99"/>
      <c r="BH65" s="99"/>
      <c r="BI65" s="99"/>
      <c r="BJ65" s="99"/>
      <c r="BK65" s="99">
        <v>58</v>
      </c>
      <c r="BL65" s="99">
        <v>29</v>
      </c>
      <c r="BM65" s="99"/>
      <c r="BN65" s="99">
        <v>22</v>
      </c>
      <c r="BO65" s="99">
        <v>1</v>
      </c>
      <c r="BP65" s="99">
        <v>8</v>
      </c>
      <c r="BQ65" s="99">
        <v>1</v>
      </c>
      <c r="BR65" s="99"/>
      <c r="BS65" s="99"/>
      <c r="BT65" s="99">
        <v>446</v>
      </c>
      <c r="BU65" s="99">
        <v>84</v>
      </c>
      <c r="BV65" s="99">
        <v>4</v>
      </c>
      <c r="BW65" s="99"/>
      <c r="BX65" s="99">
        <v>1</v>
      </c>
      <c r="BY65" s="99"/>
      <c r="BZ65" s="99"/>
      <c r="CA65" s="99"/>
      <c r="CB65" s="99">
        <v>233</v>
      </c>
      <c r="CC65" s="99">
        <v>342</v>
      </c>
      <c r="CD65" s="99"/>
      <c r="CE65" s="99">
        <v>49</v>
      </c>
      <c r="CF65" s="99">
        <v>26</v>
      </c>
      <c r="CG65" s="99">
        <v>1</v>
      </c>
      <c r="CH65" s="99">
        <v>3</v>
      </c>
      <c r="CI65" s="99"/>
      <c r="CJ65" s="99"/>
      <c r="CK65" s="99"/>
      <c r="CL65" s="99"/>
      <c r="CM65" s="99">
        <v>9</v>
      </c>
      <c r="CN65" s="99">
        <v>11</v>
      </c>
      <c r="CO65" s="99">
        <v>92</v>
      </c>
      <c r="CP65" s="99">
        <v>63</v>
      </c>
      <c r="CQ65" s="99">
        <v>2</v>
      </c>
      <c r="CR65" s="99">
        <v>42</v>
      </c>
      <c r="CS65" s="99"/>
      <c r="CT65" s="99">
        <v>55</v>
      </c>
      <c r="CU65" s="99">
        <v>29</v>
      </c>
      <c r="CV65" s="99">
        <v>28</v>
      </c>
      <c r="CW65" s="99">
        <v>16</v>
      </c>
      <c r="CX65" s="99">
        <v>31</v>
      </c>
      <c r="CY65" s="99">
        <v>28</v>
      </c>
      <c r="CZ65" s="99"/>
      <c r="DA65" s="99">
        <v>177</v>
      </c>
      <c r="DB65" s="99">
        <v>47</v>
      </c>
      <c r="DC65" s="99">
        <v>23</v>
      </c>
      <c r="DD65" s="99">
        <v>1</v>
      </c>
      <c r="DE65" s="99"/>
      <c r="DF65" s="99"/>
      <c r="DG65" s="99"/>
      <c r="DH65" s="99">
        <v>515</v>
      </c>
      <c r="DI65" s="99">
        <v>8</v>
      </c>
      <c r="DJ65" s="99"/>
      <c r="DK65" s="99">
        <v>2</v>
      </c>
      <c r="DL65" s="99">
        <v>7</v>
      </c>
      <c r="DM65" s="99"/>
      <c r="DN65" s="99">
        <v>2</v>
      </c>
      <c r="DO65" s="99"/>
      <c r="DP65" s="99">
        <v>106</v>
      </c>
      <c r="DQ65" s="99">
        <v>7</v>
      </c>
      <c r="DR65" s="99">
        <v>4</v>
      </c>
      <c r="DS65" s="99"/>
      <c r="DT65" s="99"/>
      <c r="DU65" s="99"/>
      <c r="DV65" s="99"/>
      <c r="DW65" s="99">
        <v>3</v>
      </c>
      <c r="DX65" s="99"/>
      <c r="DY65" s="99"/>
      <c r="DZ65" s="99"/>
      <c r="EA65" s="99"/>
      <c r="EB65" s="99"/>
      <c r="EC65" s="99"/>
      <c r="ED65" s="99">
        <v>4</v>
      </c>
      <c r="EE65" s="99">
        <v>27</v>
      </c>
      <c r="EF65" s="99">
        <v>2</v>
      </c>
      <c r="EG65" s="99"/>
      <c r="EH65" s="99"/>
      <c r="EI65" s="99"/>
      <c r="EJ65" s="99"/>
      <c r="EK65" s="99"/>
      <c r="EL65" s="99">
        <v>4</v>
      </c>
      <c r="EM65" s="99">
        <v>571</v>
      </c>
      <c r="EN65" s="99">
        <v>4</v>
      </c>
      <c r="EO65" s="99">
        <v>36</v>
      </c>
      <c r="EP65" s="99">
        <v>6</v>
      </c>
      <c r="EQ65" s="99"/>
      <c r="ER65" s="99"/>
      <c r="ES65" s="99">
        <v>54752</v>
      </c>
    </row>
    <row r="66" spans="1:149" ht="14.4" x14ac:dyDescent="0.3">
      <c r="A66" s="98">
        <v>106150761</v>
      </c>
      <c r="B66" s="98" t="s">
        <v>469</v>
      </c>
      <c r="C66" s="98" t="s">
        <v>955</v>
      </c>
      <c r="D66" s="98" t="s">
        <v>470</v>
      </c>
      <c r="E66" s="98" t="s">
        <v>464</v>
      </c>
      <c r="F66" s="98" t="s">
        <v>956</v>
      </c>
      <c r="G66" s="98" t="s">
        <v>2871</v>
      </c>
      <c r="H66" s="98" t="s">
        <v>2101</v>
      </c>
      <c r="I66" s="98" t="s">
        <v>2126</v>
      </c>
      <c r="J66" s="98" t="s">
        <v>2190</v>
      </c>
      <c r="K66" s="98" t="s">
        <v>2193</v>
      </c>
      <c r="L66" s="98" t="s">
        <v>2065</v>
      </c>
      <c r="M66" s="98" t="s">
        <v>2105</v>
      </c>
      <c r="N66" s="98" t="s">
        <v>1613</v>
      </c>
      <c r="O66" s="99">
        <v>14212</v>
      </c>
      <c r="P66" s="99"/>
      <c r="Q66" s="99"/>
      <c r="R66" s="99"/>
      <c r="S66" s="99"/>
      <c r="T66" s="99"/>
      <c r="U66" s="99">
        <v>8625</v>
      </c>
      <c r="V66" s="99">
        <v>5580</v>
      </c>
      <c r="W66" s="99">
        <v>7</v>
      </c>
      <c r="X66" s="99"/>
      <c r="Y66" s="99">
        <v>266</v>
      </c>
      <c r="Z66" s="99">
        <v>2440</v>
      </c>
      <c r="AA66" s="99">
        <v>2127</v>
      </c>
      <c r="AB66" s="99">
        <v>1399</v>
      </c>
      <c r="AC66" s="99">
        <v>1587</v>
      </c>
      <c r="AD66" s="99">
        <v>1630</v>
      </c>
      <c r="AE66" s="99">
        <v>1094</v>
      </c>
      <c r="AF66" s="99">
        <v>850</v>
      </c>
      <c r="AG66" s="99"/>
      <c r="AH66" s="99">
        <v>2808</v>
      </c>
      <c r="AI66" s="99">
        <v>11</v>
      </c>
      <c r="AJ66" s="99">
        <v>666</v>
      </c>
      <c r="AK66" s="99">
        <v>1050</v>
      </c>
      <c r="AL66" s="99">
        <v>5733</v>
      </c>
      <c r="AM66" s="99">
        <v>117</v>
      </c>
      <c r="AN66" s="99">
        <v>235</v>
      </c>
      <c r="AO66" s="99"/>
      <c r="AP66" s="99">
        <v>6411</v>
      </c>
      <c r="AQ66" s="99">
        <v>7398</v>
      </c>
      <c r="AR66" s="99">
        <v>6814</v>
      </c>
      <c r="AS66" s="99"/>
      <c r="AT66" s="99">
        <v>1812</v>
      </c>
      <c r="AU66" s="99">
        <v>9596</v>
      </c>
      <c r="AV66" s="99">
        <v>2802</v>
      </c>
      <c r="AW66" s="99">
        <v>2</v>
      </c>
      <c r="AX66" s="99">
        <v>13751</v>
      </c>
      <c r="AY66" s="99">
        <v>461</v>
      </c>
      <c r="AZ66" s="99"/>
      <c r="BA66" s="99">
        <v>84</v>
      </c>
      <c r="BB66" s="99">
        <v>194</v>
      </c>
      <c r="BC66" s="99">
        <v>10332</v>
      </c>
      <c r="BD66" s="99">
        <v>12</v>
      </c>
      <c r="BE66" s="99">
        <v>43</v>
      </c>
      <c r="BF66" s="99">
        <v>84</v>
      </c>
      <c r="BG66" s="99">
        <v>2794</v>
      </c>
      <c r="BH66" s="99">
        <v>12</v>
      </c>
      <c r="BI66" s="99">
        <v>654</v>
      </c>
      <c r="BJ66" s="99">
        <v>3</v>
      </c>
      <c r="BK66" s="99">
        <v>257</v>
      </c>
      <c r="BL66" s="99">
        <v>165</v>
      </c>
      <c r="BM66" s="99">
        <v>8</v>
      </c>
      <c r="BN66" s="99">
        <v>197</v>
      </c>
      <c r="BO66" s="99">
        <v>922</v>
      </c>
      <c r="BP66" s="99">
        <v>154</v>
      </c>
      <c r="BQ66" s="99">
        <v>2</v>
      </c>
      <c r="BR66" s="99">
        <v>374</v>
      </c>
      <c r="BS66" s="99">
        <v>44</v>
      </c>
      <c r="BT66" s="99">
        <v>10862</v>
      </c>
      <c r="BU66" s="99">
        <v>568</v>
      </c>
      <c r="BV66" s="99"/>
      <c r="BW66" s="99">
        <v>1</v>
      </c>
      <c r="BX66" s="99"/>
      <c r="BY66" s="99">
        <v>658</v>
      </c>
      <c r="BZ66" s="99"/>
      <c r="CA66" s="99"/>
      <c r="CB66" s="99">
        <v>4827</v>
      </c>
      <c r="CC66" s="99">
        <v>3047</v>
      </c>
      <c r="CD66" s="99"/>
      <c r="CE66" s="99">
        <v>6048</v>
      </c>
      <c r="CF66" s="99"/>
      <c r="CG66" s="99">
        <v>44</v>
      </c>
      <c r="CH66" s="99">
        <v>246</v>
      </c>
      <c r="CI66" s="99"/>
      <c r="CJ66" s="99"/>
      <c r="CK66" s="99"/>
      <c r="CL66" s="99">
        <v>10</v>
      </c>
      <c r="CM66" s="99">
        <v>72</v>
      </c>
      <c r="CN66" s="99">
        <v>449</v>
      </c>
      <c r="CO66" s="99">
        <v>794</v>
      </c>
      <c r="CP66" s="99">
        <v>1504</v>
      </c>
      <c r="CQ66" s="99">
        <v>10</v>
      </c>
      <c r="CR66" s="99">
        <v>508</v>
      </c>
      <c r="CS66" s="99">
        <v>8</v>
      </c>
      <c r="CT66" s="99">
        <v>841</v>
      </c>
      <c r="CU66" s="99">
        <v>859</v>
      </c>
      <c r="CV66" s="99">
        <v>754</v>
      </c>
      <c r="CW66" s="99">
        <v>77</v>
      </c>
      <c r="CX66" s="99">
        <v>671</v>
      </c>
      <c r="CY66" s="99">
        <v>249</v>
      </c>
      <c r="CZ66" s="99">
        <v>52</v>
      </c>
      <c r="DA66" s="99">
        <v>793</v>
      </c>
      <c r="DB66" s="99">
        <v>400</v>
      </c>
      <c r="DC66" s="99">
        <v>340</v>
      </c>
      <c r="DD66" s="99">
        <v>3014</v>
      </c>
      <c r="DE66" s="99">
        <v>2805</v>
      </c>
      <c r="DF66" s="99">
        <v>2</v>
      </c>
      <c r="DG66" s="99">
        <v>203</v>
      </c>
      <c r="DH66" s="99">
        <v>3737</v>
      </c>
      <c r="DI66" s="99">
        <v>1201</v>
      </c>
      <c r="DJ66" s="99">
        <v>4</v>
      </c>
      <c r="DK66" s="99">
        <v>357</v>
      </c>
      <c r="DL66" s="99">
        <v>401</v>
      </c>
      <c r="DM66" s="99">
        <v>25</v>
      </c>
      <c r="DN66" s="99">
        <v>1059</v>
      </c>
      <c r="DO66" s="99">
        <v>206</v>
      </c>
      <c r="DP66" s="99">
        <v>3428</v>
      </c>
      <c r="DQ66" s="99">
        <v>220</v>
      </c>
      <c r="DR66" s="99">
        <v>400</v>
      </c>
      <c r="DS66" s="99">
        <v>220</v>
      </c>
      <c r="DT66" s="99">
        <v>348</v>
      </c>
      <c r="DU66" s="99">
        <v>36</v>
      </c>
      <c r="DV66" s="99">
        <v>1</v>
      </c>
      <c r="DW66" s="99">
        <v>29</v>
      </c>
      <c r="DX66" s="99">
        <v>52</v>
      </c>
      <c r="DY66" s="99">
        <v>3</v>
      </c>
      <c r="DZ66" s="99">
        <v>2282</v>
      </c>
      <c r="EA66" s="99"/>
      <c r="EB66" s="99"/>
      <c r="EC66" s="99"/>
      <c r="ED66" s="99">
        <v>408</v>
      </c>
      <c r="EE66" s="99">
        <v>350</v>
      </c>
      <c r="EF66" s="99">
        <v>30</v>
      </c>
      <c r="EG66" s="99">
        <v>48</v>
      </c>
      <c r="EH66" s="99">
        <v>18</v>
      </c>
      <c r="EI66" s="99">
        <v>6</v>
      </c>
      <c r="EJ66" s="99">
        <v>16</v>
      </c>
      <c r="EK66" s="99">
        <v>15</v>
      </c>
      <c r="EL66" s="99">
        <v>11</v>
      </c>
      <c r="EM66" s="99">
        <v>12431</v>
      </c>
      <c r="EN66" s="99">
        <v>98</v>
      </c>
      <c r="EO66" s="99">
        <v>724</v>
      </c>
      <c r="EP66" s="99">
        <v>56</v>
      </c>
      <c r="EQ66" s="99">
        <v>1</v>
      </c>
      <c r="ER66" s="99"/>
      <c r="ES66" s="99">
        <v>46671</v>
      </c>
    </row>
    <row r="67" spans="1:149" ht="14.4" x14ac:dyDescent="0.3">
      <c r="A67" s="98">
        <v>106150775</v>
      </c>
      <c r="B67" s="98" t="s">
        <v>471</v>
      </c>
      <c r="C67" s="98" t="s">
        <v>955</v>
      </c>
      <c r="D67" s="98" t="s">
        <v>472</v>
      </c>
      <c r="E67" s="98" t="s">
        <v>464</v>
      </c>
      <c r="F67" s="98" t="s">
        <v>960</v>
      </c>
      <c r="G67" s="98" t="s">
        <v>2874</v>
      </c>
      <c r="H67" s="98" t="s">
        <v>2114</v>
      </c>
      <c r="I67" s="98" t="s">
        <v>2126</v>
      </c>
      <c r="J67" s="98" t="s">
        <v>2190</v>
      </c>
      <c r="K67" s="98" t="s">
        <v>2191</v>
      </c>
      <c r="L67" s="98" t="s">
        <v>2065</v>
      </c>
      <c r="M67" s="98" t="s">
        <v>2105</v>
      </c>
      <c r="N67" s="98" t="s">
        <v>1614</v>
      </c>
      <c r="O67" s="99">
        <v>1457</v>
      </c>
      <c r="P67" s="99"/>
      <c r="Q67" s="99"/>
      <c r="R67" s="99">
        <v>85</v>
      </c>
      <c r="S67" s="99">
        <v>1004</v>
      </c>
      <c r="T67" s="99"/>
      <c r="U67" s="99">
        <v>1284</v>
      </c>
      <c r="V67" s="99">
        <v>1262</v>
      </c>
      <c r="W67" s="99"/>
      <c r="X67" s="99"/>
      <c r="Y67" s="99">
        <v>309</v>
      </c>
      <c r="Z67" s="99">
        <v>263</v>
      </c>
      <c r="AA67" s="99">
        <v>282</v>
      </c>
      <c r="AB67" s="99">
        <v>364</v>
      </c>
      <c r="AC67" s="99">
        <v>516</v>
      </c>
      <c r="AD67" s="99">
        <v>439</v>
      </c>
      <c r="AE67" s="99">
        <v>235</v>
      </c>
      <c r="AF67" s="99">
        <v>118</v>
      </c>
      <c r="AG67" s="99"/>
      <c r="AH67" s="99"/>
      <c r="AI67" s="99">
        <v>20</v>
      </c>
      <c r="AJ67" s="99">
        <v>43</v>
      </c>
      <c r="AK67" s="99">
        <v>208</v>
      </c>
      <c r="AL67" s="99">
        <v>714</v>
      </c>
      <c r="AM67" s="99">
        <v>13</v>
      </c>
      <c r="AN67" s="99">
        <v>78</v>
      </c>
      <c r="AO67" s="99">
        <v>21</v>
      </c>
      <c r="AP67" s="99">
        <v>1469</v>
      </c>
      <c r="AQ67" s="99">
        <v>2545</v>
      </c>
      <c r="AR67" s="99">
        <v>1</v>
      </c>
      <c r="AS67" s="99"/>
      <c r="AT67" s="99">
        <v>5</v>
      </c>
      <c r="AU67" s="99">
        <v>2541</v>
      </c>
      <c r="AV67" s="99"/>
      <c r="AW67" s="99"/>
      <c r="AX67" s="99">
        <v>2535</v>
      </c>
      <c r="AY67" s="99">
        <v>10</v>
      </c>
      <c r="AZ67" s="99">
        <v>1</v>
      </c>
      <c r="BA67" s="99">
        <v>28</v>
      </c>
      <c r="BB67" s="99"/>
      <c r="BC67" s="99">
        <v>2289</v>
      </c>
      <c r="BD67" s="99">
        <v>45</v>
      </c>
      <c r="BE67" s="99">
        <v>11</v>
      </c>
      <c r="BF67" s="99">
        <v>13</v>
      </c>
      <c r="BG67" s="99"/>
      <c r="BH67" s="99">
        <v>137</v>
      </c>
      <c r="BI67" s="99">
        <v>23</v>
      </c>
      <c r="BJ67" s="99"/>
      <c r="BK67" s="99">
        <v>80</v>
      </c>
      <c r="BL67" s="99">
        <v>89</v>
      </c>
      <c r="BM67" s="99">
        <v>9</v>
      </c>
      <c r="BN67" s="99">
        <v>3</v>
      </c>
      <c r="BO67" s="99">
        <v>9</v>
      </c>
      <c r="BP67" s="99"/>
      <c r="BQ67" s="99">
        <v>6</v>
      </c>
      <c r="BR67" s="99">
        <v>13</v>
      </c>
      <c r="BS67" s="99">
        <v>27</v>
      </c>
      <c r="BT67" s="99">
        <v>2244</v>
      </c>
      <c r="BU67" s="99">
        <v>53</v>
      </c>
      <c r="BV67" s="99"/>
      <c r="BW67" s="99"/>
      <c r="BX67" s="99"/>
      <c r="BY67" s="99">
        <v>13</v>
      </c>
      <c r="BZ67" s="99"/>
      <c r="CA67" s="99"/>
      <c r="CB67" s="99">
        <v>1009</v>
      </c>
      <c r="CC67" s="99">
        <v>1030</v>
      </c>
      <c r="CD67" s="99"/>
      <c r="CE67" s="99">
        <v>482</v>
      </c>
      <c r="CF67" s="99">
        <v>1</v>
      </c>
      <c r="CG67" s="99">
        <v>3</v>
      </c>
      <c r="CH67" s="99">
        <v>15</v>
      </c>
      <c r="CI67" s="99"/>
      <c r="CJ67" s="99"/>
      <c r="CK67" s="99">
        <v>6</v>
      </c>
      <c r="CL67" s="99"/>
      <c r="CM67" s="99">
        <v>25</v>
      </c>
      <c r="CN67" s="99">
        <v>9</v>
      </c>
      <c r="CO67" s="99">
        <v>147</v>
      </c>
      <c r="CP67" s="99">
        <v>208</v>
      </c>
      <c r="CQ67" s="99">
        <v>4</v>
      </c>
      <c r="CR67" s="99">
        <v>120</v>
      </c>
      <c r="CS67" s="99">
        <v>1</v>
      </c>
      <c r="CT67" s="99">
        <v>129</v>
      </c>
      <c r="CU67" s="99">
        <v>90</v>
      </c>
      <c r="CV67" s="99">
        <v>44</v>
      </c>
      <c r="CW67" s="99">
        <v>1109</v>
      </c>
      <c r="CX67" s="99">
        <v>16</v>
      </c>
      <c r="CY67" s="99">
        <v>57</v>
      </c>
      <c r="CZ67" s="99">
        <v>1</v>
      </c>
      <c r="DA67" s="99">
        <v>255</v>
      </c>
      <c r="DB67" s="99">
        <v>234</v>
      </c>
      <c r="DC67" s="99">
        <v>97</v>
      </c>
      <c r="DD67" s="99"/>
      <c r="DE67" s="99"/>
      <c r="DF67" s="99"/>
      <c r="DG67" s="99">
        <v>42</v>
      </c>
      <c r="DH67" s="99">
        <v>233</v>
      </c>
      <c r="DI67" s="99">
        <v>115</v>
      </c>
      <c r="DJ67" s="99"/>
      <c r="DK67" s="99"/>
      <c r="DL67" s="99">
        <v>37</v>
      </c>
      <c r="DM67" s="99"/>
      <c r="DN67" s="99">
        <v>68</v>
      </c>
      <c r="DO67" s="99">
        <v>1</v>
      </c>
      <c r="DP67" s="99">
        <v>1031</v>
      </c>
      <c r="DQ67" s="99"/>
      <c r="DR67" s="99">
        <v>62</v>
      </c>
      <c r="DS67" s="99">
        <v>6</v>
      </c>
      <c r="DT67" s="99">
        <v>15</v>
      </c>
      <c r="DU67" s="99"/>
      <c r="DV67" s="99"/>
      <c r="DW67" s="99">
        <v>935</v>
      </c>
      <c r="DX67" s="99">
        <v>1</v>
      </c>
      <c r="DY67" s="99"/>
      <c r="DZ67" s="99"/>
      <c r="EA67" s="99"/>
      <c r="EB67" s="99"/>
      <c r="EC67" s="99"/>
      <c r="ED67" s="99">
        <v>17</v>
      </c>
      <c r="EE67" s="99">
        <v>16</v>
      </c>
      <c r="EF67" s="99">
        <v>27</v>
      </c>
      <c r="EG67" s="99">
        <v>8</v>
      </c>
      <c r="EH67" s="99">
        <v>36</v>
      </c>
      <c r="EI67" s="99">
        <v>2</v>
      </c>
      <c r="EJ67" s="99"/>
      <c r="EK67" s="99"/>
      <c r="EL67" s="99">
        <v>2</v>
      </c>
      <c r="EM67" s="99">
        <v>2295</v>
      </c>
      <c r="EN67" s="99">
        <v>31</v>
      </c>
      <c r="EO67" s="99">
        <v>95</v>
      </c>
      <c r="EP67" s="99">
        <v>13</v>
      </c>
      <c r="EQ67" s="99">
        <v>4</v>
      </c>
      <c r="ER67" s="99"/>
      <c r="ES67" s="99">
        <v>12837</v>
      </c>
    </row>
    <row r="68" spans="1:149" ht="14.4" x14ac:dyDescent="0.3">
      <c r="A68" s="98">
        <v>106150782</v>
      </c>
      <c r="B68" s="98" t="s">
        <v>473</v>
      </c>
      <c r="C68" s="98" t="s">
        <v>955</v>
      </c>
      <c r="D68" s="98" t="s">
        <v>474</v>
      </c>
      <c r="E68" s="98" t="s">
        <v>475</v>
      </c>
      <c r="F68" s="98" t="s">
        <v>961</v>
      </c>
      <c r="G68" s="98" t="s">
        <v>2871</v>
      </c>
      <c r="H68" s="98" t="s">
        <v>2114</v>
      </c>
      <c r="I68" s="98" t="s">
        <v>2126</v>
      </c>
      <c r="J68" s="98" t="s">
        <v>2190</v>
      </c>
      <c r="K68" s="98" t="s">
        <v>2194</v>
      </c>
      <c r="L68" s="98" t="s">
        <v>2007</v>
      </c>
      <c r="M68" s="98" t="s">
        <v>2136</v>
      </c>
      <c r="N68" s="98" t="s">
        <v>1615</v>
      </c>
      <c r="O68" s="99">
        <v>2286</v>
      </c>
      <c r="P68" s="99">
        <v>327</v>
      </c>
      <c r="Q68" s="99"/>
      <c r="R68" s="99"/>
      <c r="S68" s="99"/>
      <c r="T68" s="99"/>
      <c r="U68" s="99">
        <v>1577</v>
      </c>
      <c r="V68" s="99">
        <v>1036</v>
      </c>
      <c r="W68" s="99"/>
      <c r="X68" s="99"/>
      <c r="Y68" s="99">
        <v>55</v>
      </c>
      <c r="Z68" s="99">
        <v>339</v>
      </c>
      <c r="AA68" s="99">
        <v>251</v>
      </c>
      <c r="AB68" s="99">
        <v>114</v>
      </c>
      <c r="AC68" s="99">
        <v>261</v>
      </c>
      <c r="AD68" s="99">
        <v>278</v>
      </c>
      <c r="AE68" s="99">
        <v>324</v>
      </c>
      <c r="AF68" s="99">
        <v>458</v>
      </c>
      <c r="AG68" s="99"/>
      <c r="AH68" s="99">
        <v>483</v>
      </c>
      <c r="AI68" s="99">
        <v>50</v>
      </c>
      <c r="AJ68" s="99">
        <v>68</v>
      </c>
      <c r="AK68" s="99">
        <v>132</v>
      </c>
      <c r="AL68" s="99">
        <v>299</v>
      </c>
      <c r="AM68" s="99">
        <v>11</v>
      </c>
      <c r="AN68" s="99">
        <v>120</v>
      </c>
      <c r="AO68" s="99">
        <v>11</v>
      </c>
      <c r="AP68" s="99">
        <v>1972</v>
      </c>
      <c r="AQ68" s="99">
        <v>1360</v>
      </c>
      <c r="AR68" s="99">
        <v>1253</v>
      </c>
      <c r="AS68" s="99"/>
      <c r="AT68" s="99">
        <v>235</v>
      </c>
      <c r="AU68" s="99">
        <v>1934</v>
      </c>
      <c r="AV68" s="99">
        <v>441</v>
      </c>
      <c r="AW68" s="99">
        <v>3</v>
      </c>
      <c r="AX68" s="99">
        <v>2435</v>
      </c>
      <c r="AY68" s="99">
        <v>178</v>
      </c>
      <c r="AZ68" s="99"/>
      <c r="BA68" s="99">
        <v>272</v>
      </c>
      <c r="BB68" s="99">
        <v>5</v>
      </c>
      <c r="BC68" s="99">
        <v>1835</v>
      </c>
      <c r="BD68" s="99">
        <v>1</v>
      </c>
      <c r="BE68" s="99">
        <v>9</v>
      </c>
      <c r="BF68" s="99">
        <v>51</v>
      </c>
      <c r="BG68" s="99">
        <v>439</v>
      </c>
      <c r="BH68" s="99">
        <v>1</v>
      </c>
      <c r="BI68" s="99"/>
      <c r="BJ68" s="99"/>
      <c r="BK68" s="99">
        <v>169</v>
      </c>
      <c r="BL68" s="99">
        <v>25</v>
      </c>
      <c r="BM68" s="99"/>
      <c r="BN68" s="99">
        <v>84</v>
      </c>
      <c r="BO68" s="99">
        <v>142</v>
      </c>
      <c r="BP68" s="99">
        <v>17</v>
      </c>
      <c r="BQ68" s="99">
        <v>2</v>
      </c>
      <c r="BR68" s="99">
        <v>3</v>
      </c>
      <c r="BS68" s="99">
        <v>1</v>
      </c>
      <c r="BT68" s="99">
        <v>1943</v>
      </c>
      <c r="BU68" s="99">
        <v>224</v>
      </c>
      <c r="BV68" s="99">
        <v>2</v>
      </c>
      <c r="BW68" s="99"/>
      <c r="BX68" s="99"/>
      <c r="BY68" s="99">
        <v>1</v>
      </c>
      <c r="BZ68" s="99"/>
      <c r="CA68" s="99"/>
      <c r="CB68" s="99">
        <v>777</v>
      </c>
      <c r="CC68" s="99">
        <v>958</v>
      </c>
      <c r="CD68" s="99"/>
      <c r="CE68" s="99">
        <v>707</v>
      </c>
      <c r="CF68" s="99">
        <v>17</v>
      </c>
      <c r="CG68" s="99">
        <v>4</v>
      </c>
      <c r="CH68" s="99">
        <v>150</v>
      </c>
      <c r="CI68" s="99"/>
      <c r="CJ68" s="99"/>
      <c r="CK68" s="99"/>
      <c r="CL68" s="99">
        <v>2</v>
      </c>
      <c r="CM68" s="99">
        <v>10</v>
      </c>
      <c r="CN68" s="99">
        <v>45</v>
      </c>
      <c r="CO68" s="99">
        <v>230</v>
      </c>
      <c r="CP68" s="99">
        <v>261</v>
      </c>
      <c r="CQ68" s="99">
        <v>2</v>
      </c>
      <c r="CR68" s="99">
        <v>65</v>
      </c>
      <c r="CS68" s="99"/>
      <c r="CT68" s="99">
        <v>114</v>
      </c>
      <c r="CU68" s="99">
        <v>102</v>
      </c>
      <c r="CV68" s="99">
        <v>127</v>
      </c>
      <c r="CW68" s="99">
        <v>15</v>
      </c>
      <c r="CX68" s="99">
        <v>129</v>
      </c>
      <c r="CY68" s="99">
        <v>28</v>
      </c>
      <c r="CZ68" s="99">
        <v>65</v>
      </c>
      <c r="DA68" s="99">
        <v>295</v>
      </c>
      <c r="DB68" s="99">
        <v>67</v>
      </c>
      <c r="DC68" s="99">
        <v>112</v>
      </c>
      <c r="DD68" s="99">
        <v>478</v>
      </c>
      <c r="DE68" s="99">
        <v>441</v>
      </c>
      <c r="DF68" s="99">
        <v>25</v>
      </c>
      <c r="DG68" s="99">
        <v>5</v>
      </c>
      <c r="DH68" s="99">
        <v>428</v>
      </c>
      <c r="DI68" s="99">
        <v>155</v>
      </c>
      <c r="DJ68" s="99"/>
      <c r="DK68" s="99">
        <v>35</v>
      </c>
      <c r="DL68" s="99">
        <v>59</v>
      </c>
      <c r="DM68" s="99"/>
      <c r="DN68" s="99">
        <v>65</v>
      </c>
      <c r="DO68" s="99">
        <v>5</v>
      </c>
      <c r="DP68" s="99">
        <v>1343</v>
      </c>
      <c r="DQ68" s="99">
        <v>23</v>
      </c>
      <c r="DR68" s="99">
        <v>40</v>
      </c>
      <c r="DS68" s="99">
        <v>1</v>
      </c>
      <c r="DT68" s="99">
        <v>4</v>
      </c>
      <c r="DU68" s="99">
        <v>1</v>
      </c>
      <c r="DV68" s="99"/>
      <c r="DW68" s="99">
        <v>2</v>
      </c>
      <c r="DX68" s="99">
        <v>7</v>
      </c>
      <c r="DY68" s="99">
        <v>1</v>
      </c>
      <c r="DZ68" s="99">
        <v>439</v>
      </c>
      <c r="EA68" s="99"/>
      <c r="EB68" s="99"/>
      <c r="EC68" s="99"/>
      <c r="ED68" s="99">
        <v>23</v>
      </c>
      <c r="EE68" s="99">
        <v>55</v>
      </c>
      <c r="EF68" s="99">
        <v>20</v>
      </c>
      <c r="EG68" s="99">
        <v>1</v>
      </c>
      <c r="EH68" s="99"/>
      <c r="EI68" s="99"/>
      <c r="EJ68" s="99"/>
      <c r="EK68" s="99"/>
      <c r="EL68" s="99">
        <v>1</v>
      </c>
      <c r="EM68" s="99">
        <v>2405</v>
      </c>
      <c r="EN68" s="99">
        <v>5</v>
      </c>
      <c r="EO68" s="99">
        <v>96</v>
      </c>
      <c r="EP68" s="99">
        <v>6</v>
      </c>
      <c r="EQ68" s="99">
        <v>1</v>
      </c>
      <c r="ER68" s="99"/>
      <c r="ES68" s="99">
        <v>23760</v>
      </c>
    </row>
    <row r="69" spans="1:149" ht="14.4" x14ac:dyDescent="0.3">
      <c r="A69" s="98">
        <v>106150788</v>
      </c>
      <c r="B69" s="98" t="s">
        <v>2767</v>
      </c>
      <c r="C69" s="98" t="s">
        <v>955</v>
      </c>
      <c r="D69" s="98" t="s">
        <v>284</v>
      </c>
      <c r="E69" s="98" t="s">
        <v>464</v>
      </c>
      <c r="F69" s="98" t="s">
        <v>956</v>
      </c>
      <c r="G69" s="98" t="s">
        <v>2871</v>
      </c>
      <c r="H69" s="98" t="s">
        <v>2120</v>
      </c>
      <c r="I69" s="98" t="s">
        <v>2126</v>
      </c>
      <c r="J69" s="98" t="s">
        <v>2190</v>
      </c>
      <c r="K69" s="98" t="s">
        <v>2191</v>
      </c>
      <c r="L69" s="98" t="s">
        <v>2065</v>
      </c>
      <c r="M69" s="98" t="s">
        <v>2105</v>
      </c>
      <c r="N69" s="98" t="s">
        <v>1616</v>
      </c>
      <c r="O69" s="99">
        <v>21035</v>
      </c>
      <c r="P69" s="99"/>
      <c r="Q69" s="99"/>
      <c r="R69" s="99"/>
      <c r="S69" s="99"/>
      <c r="T69" s="99"/>
      <c r="U69" s="99">
        <v>12109</v>
      </c>
      <c r="V69" s="99">
        <v>8926</v>
      </c>
      <c r="W69" s="99"/>
      <c r="X69" s="99"/>
      <c r="Y69" s="99">
        <v>520</v>
      </c>
      <c r="Z69" s="99">
        <v>2690</v>
      </c>
      <c r="AA69" s="99">
        <v>2267</v>
      </c>
      <c r="AB69" s="99">
        <v>1657</v>
      </c>
      <c r="AC69" s="99">
        <v>2663</v>
      </c>
      <c r="AD69" s="99">
        <v>3134</v>
      </c>
      <c r="AE69" s="99">
        <v>2725</v>
      </c>
      <c r="AF69" s="99">
        <v>1922</v>
      </c>
      <c r="AG69" s="99"/>
      <c r="AH69" s="99">
        <v>3333</v>
      </c>
      <c r="AI69" s="99">
        <v>124</v>
      </c>
      <c r="AJ69" s="99">
        <v>405</v>
      </c>
      <c r="AK69" s="99">
        <v>1461</v>
      </c>
      <c r="AL69" s="99">
        <v>8733</v>
      </c>
      <c r="AM69" s="99">
        <v>60</v>
      </c>
      <c r="AN69" s="99">
        <v>539</v>
      </c>
      <c r="AO69" s="99">
        <v>118</v>
      </c>
      <c r="AP69" s="99">
        <v>9719</v>
      </c>
      <c r="AQ69" s="99">
        <v>10226</v>
      </c>
      <c r="AR69" s="99">
        <v>10778</v>
      </c>
      <c r="AS69" s="99">
        <v>31</v>
      </c>
      <c r="AT69" s="99">
        <v>2819</v>
      </c>
      <c r="AU69" s="99">
        <v>14978</v>
      </c>
      <c r="AV69" s="99">
        <v>3237</v>
      </c>
      <c r="AW69" s="99">
        <v>1</v>
      </c>
      <c r="AX69" s="99">
        <v>19796</v>
      </c>
      <c r="AY69" s="99">
        <v>1239</v>
      </c>
      <c r="AZ69" s="99"/>
      <c r="BA69" s="99">
        <v>5</v>
      </c>
      <c r="BB69" s="99">
        <v>8</v>
      </c>
      <c r="BC69" s="99">
        <v>16045</v>
      </c>
      <c r="BD69" s="99">
        <v>747</v>
      </c>
      <c r="BE69" s="99">
        <v>20</v>
      </c>
      <c r="BF69" s="99">
        <v>177</v>
      </c>
      <c r="BG69" s="99">
        <v>3234</v>
      </c>
      <c r="BH69" s="99">
        <v>318</v>
      </c>
      <c r="BI69" s="99">
        <v>481</v>
      </c>
      <c r="BJ69" s="99"/>
      <c r="BK69" s="99">
        <v>358</v>
      </c>
      <c r="BL69" s="99">
        <v>311</v>
      </c>
      <c r="BM69" s="99">
        <v>3</v>
      </c>
      <c r="BN69" s="99">
        <v>481</v>
      </c>
      <c r="BO69" s="99">
        <v>1937</v>
      </c>
      <c r="BP69" s="99">
        <v>423</v>
      </c>
      <c r="BQ69" s="99">
        <v>14</v>
      </c>
      <c r="BR69" s="99">
        <v>344</v>
      </c>
      <c r="BS69" s="99">
        <v>5</v>
      </c>
      <c r="BT69" s="99">
        <v>15238</v>
      </c>
      <c r="BU69" s="99">
        <v>1419</v>
      </c>
      <c r="BV69" s="99"/>
      <c r="BW69" s="99"/>
      <c r="BX69" s="99">
        <v>8</v>
      </c>
      <c r="BY69" s="99">
        <v>477</v>
      </c>
      <c r="BZ69" s="99">
        <v>17</v>
      </c>
      <c r="CA69" s="99"/>
      <c r="CB69" s="99">
        <v>6640</v>
      </c>
      <c r="CC69" s="99">
        <v>7083</v>
      </c>
      <c r="CD69" s="99"/>
      <c r="CE69" s="99">
        <v>6345</v>
      </c>
      <c r="CF69" s="99">
        <v>147</v>
      </c>
      <c r="CG69" s="99">
        <v>78</v>
      </c>
      <c r="CH69" s="99">
        <v>719</v>
      </c>
      <c r="CI69" s="99"/>
      <c r="CJ69" s="99"/>
      <c r="CK69" s="99">
        <v>23</v>
      </c>
      <c r="CL69" s="99">
        <v>13</v>
      </c>
      <c r="CM69" s="99">
        <v>137</v>
      </c>
      <c r="CN69" s="99">
        <v>568</v>
      </c>
      <c r="CO69" s="99">
        <v>3099</v>
      </c>
      <c r="CP69" s="99">
        <v>2186</v>
      </c>
      <c r="CQ69" s="99">
        <v>14</v>
      </c>
      <c r="CR69" s="99">
        <v>779</v>
      </c>
      <c r="CS69" s="99">
        <v>3</v>
      </c>
      <c r="CT69" s="99">
        <v>949</v>
      </c>
      <c r="CU69" s="99">
        <v>1824</v>
      </c>
      <c r="CV69" s="99">
        <v>1099</v>
      </c>
      <c r="CW69" s="99">
        <v>98</v>
      </c>
      <c r="CX69" s="99">
        <v>1048</v>
      </c>
      <c r="CY69" s="99">
        <v>430</v>
      </c>
      <c r="CZ69" s="99">
        <v>63</v>
      </c>
      <c r="DA69" s="99">
        <v>1216</v>
      </c>
      <c r="DB69" s="99">
        <v>312</v>
      </c>
      <c r="DC69" s="99">
        <v>528</v>
      </c>
      <c r="DD69" s="99">
        <v>3379</v>
      </c>
      <c r="DE69" s="99">
        <v>3243</v>
      </c>
      <c r="DF69" s="99">
        <v>47</v>
      </c>
      <c r="DG69" s="99">
        <v>1067</v>
      </c>
      <c r="DH69" s="99">
        <v>5144</v>
      </c>
      <c r="DI69" s="99">
        <v>2057</v>
      </c>
      <c r="DJ69" s="99">
        <v>5</v>
      </c>
      <c r="DK69" s="99">
        <v>309</v>
      </c>
      <c r="DL69" s="99">
        <v>597</v>
      </c>
      <c r="DM69" s="99">
        <v>26</v>
      </c>
      <c r="DN69" s="99">
        <v>1257</v>
      </c>
      <c r="DO69" s="99">
        <v>229</v>
      </c>
      <c r="DP69" s="99">
        <v>5232</v>
      </c>
      <c r="DQ69" s="99">
        <v>398</v>
      </c>
      <c r="DR69" s="99">
        <v>614</v>
      </c>
      <c r="DS69" s="99">
        <v>190</v>
      </c>
      <c r="DT69" s="99">
        <v>386</v>
      </c>
      <c r="DU69" s="99">
        <v>35</v>
      </c>
      <c r="DV69" s="99">
        <v>2</v>
      </c>
      <c r="DW69" s="99">
        <v>229</v>
      </c>
      <c r="DX69" s="99">
        <v>75</v>
      </c>
      <c r="DY69" s="99">
        <v>15</v>
      </c>
      <c r="DZ69" s="99">
        <v>3166</v>
      </c>
      <c r="EA69" s="99"/>
      <c r="EB69" s="99">
        <v>2</v>
      </c>
      <c r="EC69" s="99"/>
      <c r="ED69" s="99">
        <v>696</v>
      </c>
      <c r="EE69" s="99">
        <v>574</v>
      </c>
      <c r="EF69" s="99">
        <v>41</v>
      </c>
      <c r="EG69" s="99">
        <v>53</v>
      </c>
      <c r="EH69" s="99">
        <v>12</v>
      </c>
      <c r="EI69" s="99">
        <v>5</v>
      </c>
      <c r="EJ69" s="99">
        <v>88</v>
      </c>
      <c r="EK69" s="99">
        <v>6</v>
      </c>
      <c r="EL69" s="99">
        <v>115</v>
      </c>
      <c r="EM69" s="99">
        <v>18474</v>
      </c>
      <c r="EN69" s="99">
        <v>109</v>
      </c>
      <c r="EO69" s="99">
        <v>803</v>
      </c>
      <c r="EP69" s="99">
        <v>56</v>
      </c>
      <c r="EQ69" s="99">
        <v>3</v>
      </c>
      <c r="ER69" s="99"/>
      <c r="ES69" s="99">
        <v>77157</v>
      </c>
    </row>
    <row r="70" spans="1:149" ht="14.4" x14ac:dyDescent="0.3">
      <c r="A70" s="98">
        <v>106150808</v>
      </c>
      <c r="B70" s="98" t="s">
        <v>2768</v>
      </c>
      <c r="C70" s="98" t="s">
        <v>955</v>
      </c>
      <c r="D70" s="98" t="s">
        <v>476</v>
      </c>
      <c r="E70" s="98" t="s">
        <v>477</v>
      </c>
      <c r="F70" s="98" t="s">
        <v>962</v>
      </c>
      <c r="G70" s="98" t="s">
        <v>2871</v>
      </c>
      <c r="H70" s="98" t="s">
        <v>2122</v>
      </c>
      <c r="I70" s="98" t="s">
        <v>2126</v>
      </c>
      <c r="J70" s="98" t="s">
        <v>2190</v>
      </c>
      <c r="K70" s="98" t="s">
        <v>2195</v>
      </c>
      <c r="L70" s="98" t="s">
        <v>2007</v>
      </c>
      <c r="M70" s="98" t="s">
        <v>2136</v>
      </c>
      <c r="N70" s="98" t="s">
        <v>1617</v>
      </c>
      <c r="O70" s="99">
        <v>82</v>
      </c>
      <c r="P70" s="99"/>
      <c r="Q70" s="99"/>
      <c r="R70" s="99"/>
      <c r="S70" s="99"/>
      <c r="T70" s="99"/>
      <c r="U70" s="99">
        <v>46</v>
      </c>
      <c r="V70" s="99">
        <v>36</v>
      </c>
      <c r="W70" s="99"/>
      <c r="X70" s="99"/>
      <c r="Y70" s="99">
        <v>1</v>
      </c>
      <c r="Z70" s="99">
        <v>8</v>
      </c>
      <c r="AA70" s="99">
        <v>7</v>
      </c>
      <c r="AB70" s="99">
        <v>9</v>
      </c>
      <c r="AC70" s="99">
        <v>14</v>
      </c>
      <c r="AD70" s="99">
        <v>12</v>
      </c>
      <c r="AE70" s="99">
        <v>13</v>
      </c>
      <c r="AF70" s="99">
        <v>18</v>
      </c>
      <c r="AG70" s="99"/>
      <c r="AH70" s="99"/>
      <c r="AI70" s="99"/>
      <c r="AJ70" s="99"/>
      <c r="AK70" s="99">
        <v>9</v>
      </c>
      <c r="AL70" s="99">
        <v>11</v>
      </c>
      <c r="AM70" s="99"/>
      <c r="AN70" s="99"/>
      <c r="AO70" s="99"/>
      <c r="AP70" s="99">
        <v>62</v>
      </c>
      <c r="AQ70" s="99">
        <v>8</v>
      </c>
      <c r="AR70" s="99">
        <v>74</v>
      </c>
      <c r="AS70" s="99"/>
      <c r="AT70" s="99">
        <v>1</v>
      </c>
      <c r="AU70" s="99">
        <v>81</v>
      </c>
      <c r="AV70" s="99"/>
      <c r="AW70" s="99"/>
      <c r="AX70" s="99">
        <v>59</v>
      </c>
      <c r="AY70" s="99">
        <v>23</v>
      </c>
      <c r="AZ70" s="99"/>
      <c r="BA70" s="99">
        <v>1</v>
      </c>
      <c r="BB70" s="99"/>
      <c r="BC70" s="99">
        <v>79</v>
      </c>
      <c r="BD70" s="99"/>
      <c r="BE70" s="99">
        <v>1</v>
      </c>
      <c r="BF70" s="99">
        <v>1</v>
      </c>
      <c r="BG70" s="99"/>
      <c r="BH70" s="99"/>
      <c r="BI70" s="99"/>
      <c r="BJ70" s="99"/>
      <c r="BK70" s="99">
        <v>13</v>
      </c>
      <c r="BL70" s="99">
        <v>6</v>
      </c>
      <c r="BM70" s="99"/>
      <c r="BN70" s="99"/>
      <c r="BO70" s="99"/>
      <c r="BP70" s="99">
        <v>1</v>
      </c>
      <c r="BQ70" s="99"/>
      <c r="BR70" s="99">
        <v>1</v>
      </c>
      <c r="BS70" s="99"/>
      <c r="BT70" s="99">
        <v>53</v>
      </c>
      <c r="BU70" s="99">
        <v>8</v>
      </c>
      <c r="BV70" s="99"/>
      <c r="BW70" s="99"/>
      <c r="BX70" s="99"/>
      <c r="BY70" s="99"/>
      <c r="BZ70" s="99"/>
      <c r="CA70" s="99"/>
      <c r="CB70" s="99">
        <v>28</v>
      </c>
      <c r="CC70" s="99">
        <v>39</v>
      </c>
      <c r="CD70" s="99"/>
      <c r="CE70" s="99">
        <v>13</v>
      </c>
      <c r="CF70" s="99">
        <v>1</v>
      </c>
      <c r="CG70" s="99"/>
      <c r="CH70" s="99">
        <v>1</v>
      </c>
      <c r="CI70" s="99"/>
      <c r="CJ70" s="99"/>
      <c r="CK70" s="99"/>
      <c r="CL70" s="99"/>
      <c r="CM70" s="99"/>
      <c r="CN70" s="99">
        <v>1</v>
      </c>
      <c r="CO70" s="99">
        <v>2</v>
      </c>
      <c r="CP70" s="99">
        <v>9</v>
      </c>
      <c r="CQ70" s="99"/>
      <c r="CR70" s="99">
        <v>5</v>
      </c>
      <c r="CS70" s="99"/>
      <c r="CT70" s="99">
        <v>10</v>
      </c>
      <c r="CU70" s="99">
        <v>2</v>
      </c>
      <c r="CV70" s="99">
        <v>6</v>
      </c>
      <c r="CW70" s="99">
        <v>5</v>
      </c>
      <c r="CX70" s="99"/>
      <c r="CY70" s="99">
        <v>1</v>
      </c>
      <c r="CZ70" s="99"/>
      <c r="DA70" s="99">
        <v>32</v>
      </c>
      <c r="DB70" s="99">
        <v>6</v>
      </c>
      <c r="DC70" s="99">
        <v>3</v>
      </c>
      <c r="DD70" s="99"/>
      <c r="DE70" s="99"/>
      <c r="DF70" s="99"/>
      <c r="DG70" s="99"/>
      <c r="DH70" s="99">
        <v>26</v>
      </c>
      <c r="DI70" s="99"/>
      <c r="DJ70" s="99"/>
      <c r="DK70" s="99"/>
      <c r="DL70" s="99"/>
      <c r="DM70" s="99"/>
      <c r="DN70" s="99"/>
      <c r="DO70" s="99"/>
      <c r="DP70" s="99">
        <v>56</v>
      </c>
      <c r="DQ70" s="99"/>
      <c r="DR70" s="99"/>
      <c r="DS70" s="99"/>
      <c r="DT70" s="99"/>
      <c r="DU70" s="99"/>
      <c r="DV70" s="99"/>
      <c r="DW70" s="99"/>
      <c r="DX70" s="99"/>
      <c r="DY70" s="99"/>
      <c r="DZ70" s="99"/>
      <c r="EA70" s="99"/>
      <c r="EB70" s="99"/>
      <c r="EC70" s="99"/>
      <c r="ED70" s="99"/>
      <c r="EE70" s="99">
        <v>5</v>
      </c>
      <c r="EF70" s="99">
        <v>1</v>
      </c>
      <c r="EG70" s="99"/>
      <c r="EH70" s="99"/>
      <c r="EI70" s="99"/>
      <c r="EJ70" s="99"/>
      <c r="EK70" s="99"/>
      <c r="EL70" s="99"/>
      <c r="EM70" s="99">
        <v>69</v>
      </c>
      <c r="EN70" s="99"/>
      <c r="EO70" s="99">
        <v>6</v>
      </c>
      <c r="EP70" s="99">
        <v>1</v>
      </c>
      <c r="EQ70" s="99"/>
      <c r="ER70" s="99"/>
      <c r="ES70" s="99">
        <v>221</v>
      </c>
    </row>
    <row r="71" spans="1:149" ht="14.4" x14ac:dyDescent="0.3">
      <c r="A71" s="98">
        <v>106154022</v>
      </c>
      <c r="B71" s="98" t="s">
        <v>478</v>
      </c>
      <c r="C71" s="98" t="s">
        <v>955</v>
      </c>
      <c r="D71" s="98" t="s">
        <v>479</v>
      </c>
      <c r="E71" s="98" t="s">
        <v>464</v>
      </c>
      <c r="F71" s="98" t="s">
        <v>963</v>
      </c>
      <c r="G71" s="98" t="s">
        <v>2873</v>
      </c>
      <c r="H71" s="98" t="s">
        <v>2114</v>
      </c>
      <c r="I71" s="98" t="s">
        <v>2126</v>
      </c>
      <c r="J71" s="98" t="s">
        <v>2190</v>
      </c>
      <c r="K71" s="98" t="s">
        <v>2193</v>
      </c>
      <c r="L71" s="98" t="s">
        <v>2065</v>
      </c>
      <c r="M71" s="98" t="s">
        <v>2105</v>
      </c>
      <c r="N71" s="98" t="s">
        <v>1618</v>
      </c>
      <c r="O71" s="99"/>
      <c r="P71" s="99"/>
      <c r="Q71" s="99">
        <v>1860</v>
      </c>
      <c r="R71" s="99"/>
      <c r="S71" s="99"/>
      <c r="T71" s="99"/>
      <c r="U71" s="99">
        <v>1050</v>
      </c>
      <c r="V71" s="99">
        <v>810</v>
      </c>
      <c r="W71" s="99"/>
      <c r="X71" s="99"/>
      <c r="Y71" s="99">
        <v>3</v>
      </c>
      <c r="Z71" s="99">
        <v>38</v>
      </c>
      <c r="AA71" s="99">
        <v>72</v>
      </c>
      <c r="AB71" s="99">
        <v>109</v>
      </c>
      <c r="AC71" s="99">
        <v>297</v>
      </c>
      <c r="AD71" s="99">
        <v>437</v>
      </c>
      <c r="AE71" s="99">
        <v>472</v>
      </c>
      <c r="AF71" s="99">
        <v>432</v>
      </c>
      <c r="AG71" s="99"/>
      <c r="AH71" s="99"/>
      <c r="AI71" s="99"/>
      <c r="AJ71" s="99">
        <v>25</v>
      </c>
      <c r="AK71" s="99">
        <v>107</v>
      </c>
      <c r="AL71" s="99">
        <v>413</v>
      </c>
      <c r="AM71" s="99">
        <v>1</v>
      </c>
      <c r="AN71" s="99">
        <v>44</v>
      </c>
      <c r="AO71" s="99">
        <v>7</v>
      </c>
      <c r="AP71" s="99">
        <v>1263</v>
      </c>
      <c r="AQ71" s="99">
        <v>1860</v>
      </c>
      <c r="AR71" s="99"/>
      <c r="AS71" s="99"/>
      <c r="AT71" s="99">
        <v>1857</v>
      </c>
      <c r="AU71" s="99"/>
      <c r="AV71" s="99"/>
      <c r="AW71" s="99">
        <v>3</v>
      </c>
      <c r="AX71" s="99">
        <v>1860</v>
      </c>
      <c r="AY71" s="99"/>
      <c r="AZ71" s="99"/>
      <c r="BA71" s="99">
        <v>1820</v>
      </c>
      <c r="BB71" s="99"/>
      <c r="BC71" s="99">
        <v>31</v>
      </c>
      <c r="BD71" s="99"/>
      <c r="BE71" s="99"/>
      <c r="BF71" s="99">
        <v>9</v>
      </c>
      <c r="BG71" s="99"/>
      <c r="BH71" s="99"/>
      <c r="BI71" s="99"/>
      <c r="BJ71" s="99"/>
      <c r="BK71" s="99">
        <v>189</v>
      </c>
      <c r="BL71" s="99">
        <v>25</v>
      </c>
      <c r="BM71" s="99"/>
      <c r="BN71" s="99"/>
      <c r="BO71" s="99">
        <v>569</v>
      </c>
      <c r="BP71" s="99">
        <v>16</v>
      </c>
      <c r="BQ71" s="99"/>
      <c r="BR71" s="99">
        <v>3</v>
      </c>
      <c r="BS71" s="99"/>
      <c r="BT71" s="99">
        <v>941</v>
      </c>
      <c r="BU71" s="99">
        <v>116</v>
      </c>
      <c r="BV71" s="99">
        <v>1</v>
      </c>
      <c r="BW71" s="99"/>
      <c r="BX71" s="99"/>
      <c r="BY71" s="99"/>
      <c r="BZ71" s="99"/>
      <c r="CA71" s="99"/>
      <c r="CB71" s="99">
        <v>363</v>
      </c>
      <c r="CC71" s="99">
        <v>1230</v>
      </c>
      <c r="CD71" s="99"/>
      <c r="CE71" s="99">
        <v>212</v>
      </c>
      <c r="CF71" s="99">
        <v>29</v>
      </c>
      <c r="CG71" s="99">
        <v>26</v>
      </c>
      <c r="CH71" s="99"/>
      <c r="CI71" s="99"/>
      <c r="CJ71" s="99"/>
      <c r="CK71" s="99"/>
      <c r="CL71" s="99">
        <v>1</v>
      </c>
      <c r="CM71" s="99"/>
      <c r="CN71" s="99">
        <v>9</v>
      </c>
      <c r="CO71" s="99">
        <v>371</v>
      </c>
      <c r="CP71" s="99">
        <v>8</v>
      </c>
      <c r="CQ71" s="99">
        <v>1</v>
      </c>
      <c r="CR71" s="99">
        <v>8</v>
      </c>
      <c r="CS71" s="99"/>
      <c r="CT71" s="99">
        <v>8</v>
      </c>
      <c r="CU71" s="99">
        <v>21</v>
      </c>
      <c r="CV71" s="99">
        <v>334</v>
      </c>
      <c r="CW71" s="99"/>
      <c r="CX71" s="99">
        <v>42</v>
      </c>
      <c r="CY71" s="99">
        <v>417</v>
      </c>
      <c r="CZ71" s="99">
        <v>558</v>
      </c>
      <c r="DA71" s="99">
        <v>60</v>
      </c>
      <c r="DB71" s="99">
        <v>8</v>
      </c>
      <c r="DC71" s="99">
        <v>14</v>
      </c>
      <c r="DD71" s="99"/>
      <c r="DE71" s="99"/>
      <c r="DF71" s="99"/>
      <c r="DG71" s="99">
        <v>1</v>
      </c>
      <c r="DH71" s="99">
        <v>150</v>
      </c>
      <c r="DI71" s="99">
        <v>1</v>
      </c>
      <c r="DJ71" s="99"/>
      <c r="DK71" s="99"/>
      <c r="DL71" s="99"/>
      <c r="DM71" s="99"/>
      <c r="DN71" s="99"/>
      <c r="DO71" s="99"/>
      <c r="DP71" s="99">
        <v>1672</v>
      </c>
      <c r="DQ71" s="99"/>
      <c r="DR71" s="99">
        <v>1</v>
      </c>
      <c r="DS71" s="99"/>
      <c r="DT71" s="99">
        <v>35</v>
      </c>
      <c r="DU71" s="99"/>
      <c r="DV71" s="99"/>
      <c r="DW71" s="99"/>
      <c r="DX71" s="99"/>
      <c r="DY71" s="99"/>
      <c r="DZ71" s="99"/>
      <c r="EA71" s="99"/>
      <c r="EB71" s="99"/>
      <c r="EC71" s="99"/>
      <c r="ED71" s="99">
        <v>71</v>
      </c>
      <c r="EE71" s="99">
        <v>368</v>
      </c>
      <c r="EF71" s="99">
        <v>73</v>
      </c>
      <c r="EG71" s="99">
        <v>8</v>
      </c>
      <c r="EH71" s="99"/>
      <c r="EI71" s="99"/>
      <c r="EJ71" s="99">
        <v>1</v>
      </c>
      <c r="EK71" s="99"/>
      <c r="EL71" s="99"/>
      <c r="EM71" s="99">
        <v>1294</v>
      </c>
      <c r="EN71" s="99">
        <v>22</v>
      </c>
      <c r="EO71" s="99">
        <v>14</v>
      </c>
      <c r="EP71" s="99">
        <v>8</v>
      </c>
      <c r="EQ71" s="99">
        <v>1</v>
      </c>
      <c r="ER71" s="99"/>
      <c r="ES71" s="99">
        <v>22400</v>
      </c>
    </row>
    <row r="72" spans="1:149" ht="14.4" x14ac:dyDescent="0.3">
      <c r="A72" s="98">
        <v>106154044</v>
      </c>
      <c r="B72" s="98" t="s">
        <v>2706</v>
      </c>
      <c r="C72" s="98" t="s">
        <v>955</v>
      </c>
      <c r="D72" s="98" t="s">
        <v>2707</v>
      </c>
      <c r="E72" s="98" t="s">
        <v>464</v>
      </c>
      <c r="F72" s="98" t="s">
        <v>963</v>
      </c>
      <c r="G72" s="98" t="s">
        <v>2871</v>
      </c>
      <c r="H72" s="98" t="s">
        <v>2114</v>
      </c>
      <c r="I72" s="98" t="s">
        <v>2126</v>
      </c>
      <c r="J72" s="98" t="s">
        <v>2190</v>
      </c>
      <c r="K72" s="98" t="s">
        <v>2708</v>
      </c>
      <c r="L72" s="98" t="s">
        <v>2065</v>
      </c>
      <c r="M72" s="98" t="s">
        <v>2105</v>
      </c>
      <c r="N72" s="98" t="s">
        <v>2709</v>
      </c>
      <c r="O72" s="99"/>
      <c r="P72" s="99"/>
      <c r="Q72" s="99"/>
      <c r="R72" s="99">
        <v>82</v>
      </c>
      <c r="S72" s="99">
        <v>1142</v>
      </c>
      <c r="T72" s="99"/>
      <c r="U72" s="99">
        <v>564</v>
      </c>
      <c r="V72" s="99">
        <v>660</v>
      </c>
      <c r="W72" s="99"/>
      <c r="X72" s="99"/>
      <c r="Y72" s="99">
        <v>418</v>
      </c>
      <c r="Z72" s="99">
        <v>230</v>
      </c>
      <c r="AA72" s="99">
        <v>182</v>
      </c>
      <c r="AB72" s="99">
        <v>186</v>
      </c>
      <c r="AC72" s="99">
        <v>138</v>
      </c>
      <c r="AD72" s="99">
        <v>37</v>
      </c>
      <c r="AE72" s="99">
        <v>8</v>
      </c>
      <c r="AF72" s="99">
        <v>1</v>
      </c>
      <c r="AG72" s="99"/>
      <c r="AH72" s="99"/>
      <c r="AI72" s="99">
        <v>24</v>
      </c>
      <c r="AJ72" s="99">
        <v>16</v>
      </c>
      <c r="AK72" s="99">
        <v>99</v>
      </c>
      <c r="AL72" s="99">
        <v>380</v>
      </c>
      <c r="AM72" s="99">
        <v>6</v>
      </c>
      <c r="AN72" s="99">
        <v>11</v>
      </c>
      <c r="AO72" s="99">
        <v>2</v>
      </c>
      <c r="AP72" s="99">
        <v>710</v>
      </c>
      <c r="AQ72" s="99">
        <v>1224</v>
      </c>
      <c r="AR72" s="99"/>
      <c r="AS72" s="99"/>
      <c r="AT72" s="99">
        <v>468</v>
      </c>
      <c r="AU72" s="99">
        <v>756</v>
      </c>
      <c r="AV72" s="99"/>
      <c r="AW72" s="99"/>
      <c r="AX72" s="99">
        <v>1224</v>
      </c>
      <c r="AY72" s="99"/>
      <c r="AZ72" s="99"/>
      <c r="BA72" s="99">
        <v>12</v>
      </c>
      <c r="BB72" s="99"/>
      <c r="BC72" s="99">
        <v>1013</v>
      </c>
      <c r="BD72" s="99">
        <v>103</v>
      </c>
      <c r="BE72" s="99">
        <v>47</v>
      </c>
      <c r="BF72" s="99"/>
      <c r="BG72" s="99"/>
      <c r="BH72" s="99">
        <v>49</v>
      </c>
      <c r="BI72" s="99"/>
      <c r="BJ72" s="99"/>
      <c r="BK72" s="99">
        <v>8</v>
      </c>
      <c r="BL72" s="99">
        <v>20</v>
      </c>
      <c r="BM72" s="99"/>
      <c r="BN72" s="99"/>
      <c r="BO72" s="99"/>
      <c r="BP72" s="99"/>
      <c r="BQ72" s="99">
        <v>2</v>
      </c>
      <c r="BR72" s="99"/>
      <c r="BS72" s="99"/>
      <c r="BT72" s="99">
        <v>1193</v>
      </c>
      <c r="BU72" s="99"/>
      <c r="BV72" s="99"/>
      <c r="BW72" s="99"/>
      <c r="BX72" s="99"/>
      <c r="BY72" s="99">
        <v>1</v>
      </c>
      <c r="BZ72" s="99"/>
      <c r="CA72" s="99"/>
      <c r="CB72" s="99">
        <v>469</v>
      </c>
      <c r="CC72" s="99">
        <v>260</v>
      </c>
      <c r="CD72" s="99"/>
      <c r="CE72" s="99">
        <v>392</v>
      </c>
      <c r="CF72" s="99">
        <v>2</v>
      </c>
      <c r="CG72" s="99"/>
      <c r="CH72" s="99">
        <v>22</v>
      </c>
      <c r="CI72" s="99"/>
      <c r="CJ72" s="99">
        <v>79</v>
      </c>
      <c r="CK72" s="99"/>
      <c r="CL72" s="99"/>
      <c r="CM72" s="99"/>
      <c r="CN72" s="99"/>
      <c r="CO72" s="99"/>
      <c r="CP72" s="99"/>
      <c r="CQ72" s="99"/>
      <c r="CR72" s="99"/>
      <c r="CS72" s="99"/>
      <c r="CT72" s="99"/>
      <c r="CU72" s="99"/>
      <c r="CV72" s="99"/>
      <c r="CW72" s="99">
        <v>1221</v>
      </c>
      <c r="CX72" s="99"/>
      <c r="CY72" s="99"/>
      <c r="CZ72" s="99">
        <v>2</v>
      </c>
      <c r="DA72" s="99">
        <v>1</v>
      </c>
      <c r="DB72" s="99"/>
      <c r="DC72" s="99"/>
      <c r="DD72" s="99"/>
      <c r="DE72" s="99"/>
      <c r="DF72" s="99"/>
      <c r="DG72" s="99"/>
      <c r="DH72" s="99">
        <v>91</v>
      </c>
      <c r="DI72" s="99"/>
      <c r="DJ72" s="99"/>
      <c r="DK72" s="99"/>
      <c r="DL72" s="99"/>
      <c r="DM72" s="99"/>
      <c r="DN72" s="99"/>
      <c r="DO72" s="99"/>
      <c r="DP72" s="99">
        <v>1132</v>
      </c>
      <c r="DQ72" s="99"/>
      <c r="DR72" s="99">
        <v>1</v>
      </c>
      <c r="DS72" s="99"/>
      <c r="DT72" s="99"/>
      <c r="DU72" s="99"/>
      <c r="DV72" s="99"/>
      <c r="DW72" s="99"/>
      <c r="DX72" s="99"/>
      <c r="DY72" s="99"/>
      <c r="DZ72" s="99"/>
      <c r="EA72" s="99"/>
      <c r="EB72" s="99"/>
      <c r="EC72" s="99"/>
      <c r="ED72" s="99"/>
      <c r="EE72" s="99"/>
      <c r="EF72" s="99"/>
      <c r="EG72" s="99"/>
      <c r="EH72" s="99"/>
      <c r="EI72" s="99"/>
      <c r="EJ72" s="99"/>
      <c r="EK72" s="99"/>
      <c r="EL72" s="99"/>
      <c r="EM72" s="99">
        <v>1224</v>
      </c>
      <c r="EN72" s="99"/>
      <c r="EO72" s="99"/>
      <c r="EP72" s="99"/>
      <c r="EQ72" s="99"/>
      <c r="ER72" s="99"/>
      <c r="ES72" s="99">
        <v>7215</v>
      </c>
    </row>
    <row r="73" spans="1:149" ht="14.4" x14ac:dyDescent="0.3">
      <c r="A73" s="98">
        <v>106154101</v>
      </c>
      <c r="B73" s="98" t="s">
        <v>480</v>
      </c>
      <c r="C73" s="98" t="s">
        <v>955</v>
      </c>
      <c r="D73" s="98" t="s">
        <v>481</v>
      </c>
      <c r="E73" s="98" t="s">
        <v>464</v>
      </c>
      <c r="F73" s="98" t="s">
        <v>960</v>
      </c>
      <c r="G73" s="98" t="s">
        <v>2872</v>
      </c>
      <c r="H73" s="98" t="s">
        <v>2122</v>
      </c>
      <c r="I73" s="98" t="s">
        <v>2126</v>
      </c>
      <c r="J73" s="98" t="s">
        <v>2190</v>
      </c>
      <c r="K73" s="98" t="s">
        <v>2193</v>
      </c>
      <c r="L73" s="98" t="s">
        <v>2065</v>
      </c>
      <c r="M73" s="98" t="s">
        <v>2105</v>
      </c>
      <c r="N73" s="98" t="s">
        <v>1619</v>
      </c>
      <c r="O73" s="99">
        <v>3364</v>
      </c>
      <c r="P73" s="99"/>
      <c r="Q73" s="99"/>
      <c r="R73" s="99"/>
      <c r="S73" s="99"/>
      <c r="T73" s="99"/>
      <c r="U73" s="99">
        <v>1666</v>
      </c>
      <c r="V73" s="99">
        <v>1698</v>
      </c>
      <c r="W73" s="99"/>
      <c r="X73" s="99"/>
      <c r="Y73" s="99">
        <v>6</v>
      </c>
      <c r="Z73" s="99">
        <v>36</v>
      </c>
      <c r="AA73" s="99">
        <v>96</v>
      </c>
      <c r="AB73" s="99">
        <v>190</v>
      </c>
      <c r="AC73" s="99">
        <v>467</v>
      </c>
      <c r="AD73" s="99">
        <v>844</v>
      </c>
      <c r="AE73" s="99">
        <v>986</v>
      </c>
      <c r="AF73" s="99">
        <v>739</v>
      </c>
      <c r="AG73" s="99"/>
      <c r="AH73" s="99"/>
      <c r="AI73" s="99"/>
      <c r="AJ73" s="99">
        <v>114</v>
      </c>
      <c r="AK73" s="99">
        <v>190</v>
      </c>
      <c r="AL73" s="99">
        <v>684</v>
      </c>
      <c r="AM73" s="99">
        <v>16</v>
      </c>
      <c r="AN73" s="99">
        <v>33</v>
      </c>
      <c r="AO73" s="99">
        <v>1</v>
      </c>
      <c r="AP73" s="99">
        <v>2326</v>
      </c>
      <c r="AQ73" s="99">
        <v>568</v>
      </c>
      <c r="AR73" s="99">
        <v>2796</v>
      </c>
      <c r="AS73" s="99"/>
      <c r="AT73" s="99">
        <v>514</v>
      </c>
      <c r="AU73" s="99">
        <v>2850</v>
      </c>
      <c r="AV73" s="99"/>
      <c r="AW73" s="99"/>
      <c r="AX73" s="99">
        <v>3214</v>
      </c>
      <c r="AY73" s="99">
        <v>150</v>
      </c>
      <c r="AZ73" s="99"/>
      <c r="BA73" s="99">
        <v>64</v>
      </c>
      <c r="BB73" s="99">
        <v>6</v>
      </c>
      <c r="BC73" s="99">
        <v>3183</v>
      </c>
      <c r="BD73" s="99">
        <v>7</v>
      </c>
      <c r="BE73" s="99">
        <v>13</v>
      </c>
      <c r="BF73" s="99">
        <v>89</v>
      </c>
      <c r="BG73" s="99"/>
      <c r="BH73" s="99">
        <v>2</v>
      </c>
      <c r="BI73" s="99"/>
      <c r="BJ73" s="99"/>
      <c r="BK73" s="99">
        <v>65</v>
      </c>
      <c r="BL73" s="99">
        <v>60</v>
      </c>
      <c r="BM73" s="99"/>
      <c r="BN73" s="99">
        <v>101</v>
      </c>
      <c r="BO73" s="99">
        <v>165</v>
      </c>
      <c r="BP73" s="99">
        <v>68</v>
      </c>
      <c r="BQ73" s="99">
        <v>1</v>
      </c>
      <c r="BR73" s="99">
        <v>177</v>
      </c>
      <c r="BS73" s="99">
        <v>4</v>
      </c>
      <c r="BT73" s="99">
        <v>2401</v>
      </c>
      <c r="BU73" s="99">
        <v>315</v>
      </c>
      <c r="BV73" s="99"/>
      <c r="BW73" s="99"/>
      <c r="BX73" s="99"/>
      <c r="BY73" s="99">
        <v>1</v>
      </c>
      <c r="BZ73" s="99">
        <v>6</v>
      </c>
      <c r="CA73" s="99"/>
      <c r="CB73" s="99">
        <v>141</v>
      </c>
      <c r="CC73" s="99">
        <v>2577</v>
      </c>
      <c r="CD73" s="99">
        <v>1</v>
      </c>
      <c r="CE73" s="99">
        <v>539</v>
      </c>
      <c r="CF73" s="99">
        <v>21</v>
      </c>
      <c r="CG73" s="99">
        <v>35</v>
      </c>
      <c r="CH73" s="99">
        <v>49</v>
      </c>
      <c r="CI73" s="99"/>
      <c r="CJ73" s="99"/>
      <c r="CK73" s="99">
        <v>1</v>
      </c>
      <c r="CL73" s="99">
        <v>2</v>
      </c>
      <c r="CM73" s="99">
        <v>45</v>
      </c>
      <c r="CN73" s="99">
        <v>56</v>
      </c>
      <c r="CO73" s="99">
        <v>1322</v>
      </c>
      <c r="CP73" s="99">
        <v>333</v>
      </c>
      <c r="CQ73" s="99">
        <v>1</v>
      </c>
      <c r="CR73" s="99">
        <v>156</v>
      </c>
      <c r="CS73" s="99">
        <v>2</v>
      </c>
      <c r="CT73" s="99">
        <v>162</v>
      </c>
      <c r="CU73" s="99">
        <v>317</v>
      </c>
      <c r="CV73" s="99">
        <v>119</v>
      </c>
      <c r="CW73" s="99">
        <v>4</v>
      </c>
      <c r="CX73" s="99">
        <v>199</v>
      </c>
      <c r="CY73" s="99">
        <v>102</v>
      </c>
      <c r="CZ73" s="99">
        <v>4</v>
      </c>
      <c r="DA73" s="99">
        <v>354</v>
      </c>
      <c r="DB73" s="99">
        <v>79</v>
      </c>
      <c r="DC73" s="99">
        <v>107</v>
      </c>
      <c r="DD73" s="99"/>
      <c r="DE73" s="99"/>
      <c r="DF73" s="99"/>
      <c r="DG73" s="99">
        <v>428</v>
      </c>
      <c r="DH73" s="99">
        <v>625</v>
      </c>
      <c r="DI73" s="99">
        <v>270</v>
      </c>
      <c r="DJ73" s="99"/>
      <c r="DK73" s="99"/>
      <c r="DL73" s="99">
        <v>143</v>
      </c>
      <c r="DM73" s="99">
        <v>3</v>
      </c>
      <c r="DN73" s="99">
        <v>209</v>
      </c>
      <c r="DO73" s="99">
        <v>40</v>
      </c>
      <c r="DP73" s="99">
        <v>1092</v>
      </c>
      <c r="DQ73" s="99">
        <v>109</v>
      </c>
      <c r="DR73" s="99">
        <v>119</v>
      </c>
      <c r="DS73" s="99">
        <v>28</v>
      </c>
      <c r="DT73" s="99">
        <v>229</v>
      </c>
      <c r="DU73" s="99">
        <v>1</v>
      </c>
      <c r="DV73" s="99"/>
      <c r="DW73" s="99">
        <v>66</v>
      </c>
      <c r="DX73" s="99">
        <v>2</v>
      </c>
      <c r="DY73" s="99"/>
      <c r="DZ73" s="99"/>
      <c r="EA73" s="99"/>
      <c r="EB73" s="99"/>
      <c r="EC73" s="99"/>
      <c r="ED73" s="99">
        <v>113</v>
      </c>
      <c r="EE73" s="99">
        <v>68</v>
      </c>
      <c r="EF73" s="99">
        <v>8</v>
      </c>
      <c r="EG73" s="99"/>
      <c r="EH73" s="99"/>
      <c r="EI73" s="99"/>
      <c r="EJ73" s="99">
        <v>12</v>
      </c>
      <c r="EK73" s="99">
        <v>4</v>
      </c>
      <c r="EL73" s="99"/>
      <c r="EM73" s="99">
        <v>2930</v>
      </c>
      <c r="EN73" s="99">
        <v>34</v>
      </c>
      <c r="EO73" s="99">
        <v>184</v>
      </c>
      <c r="EP73" s="99">
        <v>9</v>
      </c>
      <c r="EQ73" s="99">
        <v>2</v>
      </c>
      <c r="ER73" s="99"/>
      <c r="ES73" s="99">
        <v>13898</v>
      </c>
    </row>
    <row r="74" spans="1:149" ht="14.4" x14ac:dyDescent="0.3">
      <c r="A74" s="98">
        <v>106154160</v>
      </c>
      <c r="B74" s="98" t="s">
        <v>2875</v>
      </c>
      <c r="C74" s="98" t="s">
        <v>955</v>
      </c>
      <c r="D74" s="98" t="s">
        <v>1271</v>
      </c>
      <c r="E74" s="98" t="s">
        <v>464</v>
      </c>
      <c r="F74" s="98" t="s">
        <v>958</v>
      </c>
      <c r="G74" s="98" t="s">
        <v>2872</v>
      </c>
      <c r="H74" s="98" t="s">
        <v>2122</v>
      </c>
      <c r="I74" s="98" t="s">
        <v>2126</v>
      </c>
      <c r="J74" s="98" t="s">
        <v>2188</v>
      </c>
      <c r="K74" s="98" t="s">
        <v>2196</v>
      </c>
      <c r="L74" s="98" t="s">
        <v>2065</v>
      </c>
      <c r="M74" s="98" t="s">
        <v>2105</v>
      </c>
      <c r="N74" s="98" t="s">
        <v>1620</v>
      </c>
      <c r="O74" s="99"/>
      <c r="P74" s="99"/>
      <c r="Q74" s="99"/>
      <c r="R74" s="99"/>
      <c r="S74" s="99">
        <v>614</v>
      </c>
      <c r="T74" s="99"/>
      <c r="U74" s="99">
        <v>278</v>
      </c>
      <c r="V74" s="99">
        <v>336</v>
      </c>
      <c r="W74" s="99"/>
      <c r="X74" s="99"/>
      <c r="Y74" s="99">
        <v>34</v>
      </c>
      <c r="Z74" s="99">
        <v>246</v>
      </c>
      <c r="AA74" s="99">
        <v>133</v>
      </c>
      <c r="AB74" s="99">
        <v>106</v>
      </c>
      <c r="AC74" s="99">
        <v>75</v>
      </c>
      <c r="AD74" s="99">
        <v>20</v>
      </c>
      <c r="AE74" s="99"/>
      <c r="AF74" s="99"/>
      <c r="AG74" s="99"/>
      <c r="AH74" s="99"/>
      <c r="AI74" s="99"/>
      <c r="AJ74" s="99">
        <v>12</v>
      </c>
      <c r="AK74" s="99">
        <v>80</v>
      </c>
      <c r="AL74" s="99">
        <v>216</v>
      </c>
      <c r="AM74" s="99">
        <v>4</v>
      </c>
      <c r="AN74" s="99">
        <v>16</v>
      </c>
      <c r="AO74" s="99">
        <v>4</v>
      </c>
      <c r="AP74" s="99">
        <v>282</v>
      </c>
      <c r="AQ74" s="99">
        <v>614</v>
      </c>
      <c r="AR74" s="99"/>
      <c r="AS74" s="99"/>
      <c r="AT74" s="99">
        <v>1</v>
      </c>
      <c r="AU74" s="99">
        <v>612</v>
      </c>
      <c r="AV74" s="99"/>
      <c r="AW74" s="99">
        <v>1</v>
      </c>
      <c r="AX74" s="99">
        <v>614</v>
      </c>
      <c r="AY74" s="99"/>
      <c r="AZ74" s="99"/>
      <c r="BA74" s="99">
        <v>1</v>
      </c>
      <c r="BB74" s="99"/>
      <c r="BC74" s="99">
        <v>612</v>
      </c>
      <c r="BD74" s="99"/>
      <c r="BE74" s="99">
        <v>1</v>
      </c>
      <c r="BF74" s="99"/>
      <c r="BG74" s="99"/>
      <c r="BH74" s="99"/>
      <c r="BI74" s="99"/>
      <c r="BJ74" s="99"/>
      <c r="BK74" s="99"/>
      <c r="BL74" s="99">
        <v>5</v>
      </c>
      <c r="BM74" s="99"/>
      <c r="BN74" s="99"/>
      <c r="BO74" s="99"/>
      <c r="BP74" s="99"/>
      <c r="BQ74" s="99">
        <v>4</v>
      </c>
      <c r="BR74" s="99">
        <v>10</v>
      </c>
      <c r="BS74" s="99">
        <v>34</v>
      </c>
      <c r="BT74" s="99">
        <v>560</v>
      </c>
      <c r="BU74" s="99"/>
      <c r="BV74" s="99"/>
      <c r="BW74" s="99"/>
      <c r="BX74" s="99"/>
      <c r="BY74" s="99">
        <v>1</v>
      </c>
      <c r="BZ74" s="99"/>
      <c r="CA74" s="99"/>
      <c r="CB74" s="99">
        <v>517</v>
      </c>
      <c r="CC74" s="99"/>
      <c r="CD74" s="99"/>
      <c r="CE74" s="99">
        <v>2</v>
      </c>
      <c r="CF74" s="99">
        <v>79</v>
      </c>
      <c r="CG74" s="99"/>
      <c r="CH74" s="99"/>
      <c r="CI74" s="99"/>
      <c r="CJ74" s="99">
        <v>16</v>
      </c>
      <c r="CK74" s="99"/>
      <c r="CL74" s="99"/>
      <c r="CM74" s="99"/>
      <c r="CN74" s="99"/>
      <c r="CO74" s="99"/>
      <c r="CP74" s="99"/>
      <c r="CQ74" s="99"/>
      <c r="CR74" s="99"/>
      <c r="CS74" s="99"/>
      <c r="CT74" s="99"/>
      <c r="CU74" s="99"/>
      <c r="CV74" s="99"/>
      <c r="CW74" s="99">
        <v>613</v>
      </c>
      <c r="CX74" s="99"/>
      <c r="CY74" s="99"/>
      <c r="CZ74" s="99">
        <v>1</v>
      </c>
      <c r="DA74" s="99"/>
      <c r="DB74" s="99"/>
      <c r="DC74" s="99"/>
      <c r="DD74" s="99"/>
      <c r="DE74" s="99"/>
      <c r="DF74" s="99"/>
      <c r="DG74" s="99"/>
      <c r="DH74" s="99"/>
      <c r="DI74" s="99"/>
      <c r="DJ74" s="99"/>
      <c r="DK74" s="99"/>
      <c r="DL74" s="99"/>
      <c r="DM74" s="99"/>
      <c r="DN74" s="99"/>
      <c r="DO74" s="99"/>
      <c r="DP74" s="99">
        <v>614</v>
      </c>
      <c r="DQ74" s="99"/>
      <c r="DR74" s="99"/>
      <c r="DS74" s="99"/>
      <c r="DT74" s="99"/>
      <c r="DU74" s="99"/>
      <c r="DV74" s="99"/>
      <c r="DW74" s="99"/>
      <c r="DX74" s="99"/>
      <c r="DY74" s="99"/>
      <c r="DZ74" s="99"/>
      <c r="EA74" s="99"/>
      <c r="EB74" s="99"/>
      <c r="EC74" s="99"/>
      <c r="ED74" s="99"/>
      <c r="EE74" s="99"/>
      <c r="EF74" s="99"/>
      <c r="EG74" s="99"/>
      <c r="EH74" s="99"/>
      <c r="EI74" s="99"/>
      <c r="EJ74" s="99"/>
      <c r="EK74" s="99"/>
      <c r="EL74" s="99"/>
      <c r="EM74" s="99">
        <v>614</v>
      </c>
      <c r="EN74" s="99"/>
      <c r="EO74" s="99"/>
      <c r="EP74" s="99"/>
      <c r="EQ74" s="99"/>
      <c r="ER74" s="99"/>
      <c r="ES74" s="99">
        <v>4394</v>
      </c>
    </row>
    <row r="75" spans="1:149" ht="14.4" x14ac:dyDescent="0.3">
      <c r="A75" s="98">
        <v>106164029</v>
      </c>
      <c r="B75" s="98" t="s">
        <v>2769</v>
      </c>
      <c r="C75" s="98" t="s">
        <v>964</v>
      </c>
      <c r="D75" s="98" t="s">
        <v>1272</v>
      </c>
      <c r="E75" s="98" t="s">
        <v>482</v>
      </c>
      <c r="F75" s="98" t="s">
        <v>965</v>
      </c>
      <c r="G75" s="98" t="s">
        <v>2871</v>
      </c>
      <c r="H75" s="98" t="s">
        <v>2112</v>
      </c>
      <c r="I75" s="98" t="s">
        <v>2148</v>
      </c>
      <c r="J75" s="98" t="s">
        <v>2188</v>
      </c>
      <c r="K75" s="98" t="s">
        <v>2197</v>
      </c>
      <c r="L75" s="98" t="s">
        <v>2065</v>
      </c>
      <c r="M75" s="98" t="s">
        <v>2105</v>
      </c>
      <c r="N75" s="98" t="s">
        <v>1621</v>
      </c>
      <c r="O75" s="99">
        <v>13037</v>
      </c>
      <c r="P75" s="99"/>
      <c r="Q75" s="99"/>
      <c r="R75" s="99"/>
      <c r="S75" s="99"/>
      <c r="T75" s="99"/>
      <c r="U75" s="99">
        <v>7839</v>
      </c>
      <c r="V75" s="99">
        <v>5198</v>
      </c>
      <c r="W75" s="99"/>
      <c r="X75" s="99"/>
      <c r="Y75" s="99">
        <v>297</v>
      </c>
      <c r="Z75" s="99">
        <v>1772</v>
      </c>
      <c r="AA75" s="99">
        <v>1402</v>
      </c>
      <c r="AB75" s="99">
        <v>1132</v>
      </c>
      <c r="AC75" s="99">
        <v>1674</v>
      </c>
      <c r="AD75" s="99">
        <v>1722</v>
      </c>
      <c r="AE75" s="99">
        <v>1492</v>
      </c>
      <c r="AF75" s="99">
        <v>1588</v>
      </c>
      <c r="AG75" s="99"/>
      <c r="AH75" s="99">
        <v>1955</v>
      </c>
      <c r="AI75" s="99">
        <v>3</v>
      </c>
      <c r="AJ75" s="99">
        <v>182</v>
      </c>
      <c r="AK75" s="99">
        <v>580</v>
      </c>
      <c r="AL75" s="99">
        <v>7049</v>
      </c>
      <c r="AM75" s="99">
        <v>23</v>
      </c>
      <c r="AN75" s="99">
        <v>197</v>
      </c>
      <c r="AO75" s="99">
        <v>13</v>
      </c>
      <c r="AP75" s="99">
        <v>4993</v>
      </c>
      <c r="AQ75" s="99">
        <v>5625</v>
      </c>
      <c r="AR75" s="99">
        <v>7410</v>
      </c>
      <c r="AS75" s="99">
        <v>2</v>
      </c>
      <c r="AT75" s="99">
        <v>1656</v>
      </c>
      <c r="AU75" s="99">
        <v>9433</v>
      </c>
      <c r="AV75" s="99">
        <v>1943</v>
      </c>
      <c r="AW75" s="99">
        <v>5</v>
      </c>
      <c r="AX75" s="99">
        <v>12265</v>
      </c>
      <c r="AY75" s="99">
        <v>772</v>
      </c>
      <c r="AZ75" s="99"/>
      <c r="BA75" s="99">
        <v>2</v>
      </c>
      <c r="BB75" s="99">
        <v>6</v>
      </c>
      <c r="BC75" s="99">
        <v>10544</v>
      </c>
      <c r="BD75" s="99">
        <v>114</v>
      </c>
      <c r="BE75" s="99">
        <v>8</v>
      </c>
      <c r="BF75" s="99">
        <v>160</v>
      </c>
      <c r="BG75" s="99">
        <v>1939</v>
      </c>
      <c r="BH75" s="99">
        <v>244</v>
      </c>
      <c r="BI75" s="99">
        <v>20</v>
      </c>
      <c r="BJ75" s="99"/>
      <c r="BK75" s="99">
        <v>301</v>
      </c>
      <c r="BL75" s="99">
        <v>188</v>
      </c>
      <c r="BM75" s="99">
        <v>137</v>
      </c>
      <c r="BN75" s="99">
        <v>254</v>
      </c>
      <c r="BO75" s="99">
        <v>1178</v>
      </c>
      <c r="BP75" s="99">
        <v>102</v>
      </c>
      <c r="BQ75" s="99">
        <v>3</v>
      </c>
      <c r="BR75" s="99">
        <v>48</v>
      </c>
      <c r="BS75" s="99">
        <v>7</v>
      </c>
      <c r="BT75" s="99">
        <v>9881</v>
      </c>
      <c r="BU75" s="99">
        <v>888</v>
      </c>
      <c r="BV75" s="99">
        <v>2</v>
      </c>
      <c r="BW75" s="99"/>
      <c r="BX75" s="99">
        <v>5</v>
      </c>
      <c r="BY75" s="99">
        <v>27</v>
      </c>
      <c r="BZ75" s="99">
        <v>16</v>
      </c>
      <c r="CA75" s="99"/>
      <c r="CB75" s="99">
        <v>5397</v>
      </c>
      <c r="CC75" s="99">
        <v>4505</v>
      </c>
      <c r="CD75" s="99"/>
      <c r="CE75" s="99">
        <v>2153</v>
      </c>
      <c r="CF75" s="99">
        <v>206</v>
      </c>
      <c r="CG75" s="99">
        <v>29</v>
      </c>
      <c r="CH75" s="99">
        <v>743</v>
      </c>
      <c r="CI75" s="99"/>
      <c r="CJ75" s="99">
        <v>1</v>
      </c>
      <c r="CK75" s="99">
        <v>3</v>
      </c>
      <c r="CL75" s="99">
        <v>13</v>
      </c>
      <c r="CM75" s="99">
        <v>112</v>
      </c>
      <c r="CN75" s="99">
        <v>255</v>
      </c>
      <c r="CO75" s="99">
        <v>1354</v>
      </c>
      <c r="CP75" s="99">
        <v>1682</v>
      </c>
      <c r="CQ75" s="99">
        <v>14</v>
      </c>
      <c r="CR75" s="99">
        <v>687</v>
      </c>
      <c r="CS75" s="99">
        <v>3</v>
      </c>
      <c r="CT75" s="99">
        <v>740</v>
      </c>
      <c r="CU75" s="99">
        <v>904</v>
      </c>
      <c r="CV75" s="99">
        <v>602</v>
      </c>
      <c r="CW75" s="99">
        <v>91</v>
      </c>
      <c r="CX75" s="99">
        <v>658</v>
      </c>
      <c r="CY75" s="99">
        <v>262</v>
      </c>
      <c r="CZ75" s="99">
        <v>26</v>
      </c>
      <c r="DA75" s="99">
        <v>944</v>
      </c>
      <c r="DB75" s="99">
        <v>287</v>
      </c>
      <c r="DC75" s="99">
        <v>352</v>
      </c>
      <c r="DD75" s="99">
        <v>2097</v>
      </c>
      <c r="DE75" s="99">
        <v>1942</v>
      </c>
      <c r="DF75" s="99">
        <v>12</v>
      </c>
      <c r="DG75" s="99">
        <v>96</v>
      </c>
      <c r="DH75" s="99">
        <v>3433</v>
      </c>
      <c r="DI75" s="99">
        <v>1197</v>
      </c>
      <c r="DJ75" s="99">
        <v>9</v>
      </c>
      <c r="DK75" s="99">
        <v>232</v>
      </c>
      <c r="DL75" s="99">
        <v>405</v>
      </c>
      <c r="DM75" s="99">
        <v>12</v>
      </c>
      <c r="DN75" s="99">
        <v>809</v>
      </c>
      <c r="DO75" s="99">
        <v>85</v>
      </c>
      <c r="DP75" s="99">
        <v>3780</v>
      </c>
      <c r="DQ75" s="99">
        <v>154</v>
      </c>
      <c r="DR75" s="99">
        <v>254</v>
      </c>
      <c r="DS75" s="99">
        <v>386</v>
      </c>
      <c r="DT75" s="99">
        <v>101</v>
      </c>
      <c r="DU75" s="99">
        <v>29</v>
      </c>
      <c r="DV75" s="99">
        <v>1</v>
      </c>
      <c r="DW75" s="99">
        <v>23</v>
      </c>
      <c r="DX75" s="99">
        <v>15</v>
      </c>
      <c r="DY75" s="99">
        <v>70</v>
      </c>
      <c r="DZ75" s="99">
        <v>1946</v>
      </c>
      <c r="EA75" s="99"/>
      <c r="EB75" s="99"/>
      <c r="EC75" s="99"/>
      <c r="ED75" s="99">
        <v>264</v>
      </c>
      <c r="EE75" s="99">
        <v>354</v>
      </c>
      <c r="EF75" s="99">
        <v>38</v>
      </c>
      <c r="EG75" s="99">
        <v>13</v>
      </c>
      <c r="EH75" s="99">
        <v>2</v>
      </c>
      <c r="EI75" s="99"/>
      <c r="EJ75" s="99">
        <v>12</v>
      </c>
      <c r="EK75" s="99">
        <v>15</v>
      </c>
      <c r="EL75" s="99">
        <v>7</v>
      </c>
      <c r="EM75" s="99">
        <v>11780</v>
      </c>
      <c r="EN75" s="99">
        <v>90</v>
      </c>
      <c r="EO75" s="99">
        <v>424</v>
      </c>
      <c r="EP75" s="99">
        <v>38</v>
      </c>
      <c r="EQ75" s="99"/>
      <c r="ER75" s="99"/>
      <c r="ES75" s="99">
        <v>50198</v>
      </c>
    </row>
    <row r="76" spans="1:149" ht="14.4" x14ac:dyDescent="0.3">
      <c r="A76" s="98">
        <v>106171049</v>
      </c>
      <c r="B76" s="98" t="s">
        <v>2770</v>
      </c>
      <c r="C76" s="98" t="s">
        <v>967</v>
      </c>
      <c r="D76" s="98" t="s">
        <v>2198</v>
      </c>
      <c r="E76" s="98" t="s">
        <v>483</v>
      </c>
      <c r="F76" s="98" t="s">
        <v>966</v>
      </c>
      <c r="G76" s="98" t="s">
        <v>2871</v>
      </c>
      <c r="H76" s="98" t="s">
        <v>2122</v>
      </c>
      <c r="I76" s="98" t="s">
        <v>2160</v>
      </c>
      <c r="J76" s="98" t="s">
        <v>2141</v>
      </c>
      <c r="K76" s="98" t="s">
        <v>2199</v>
      </c>
      <c r="L76" s="98" t="s">
        <v>2007</v>
      </c>
      <c r="M76" s="98" t="s">
        <v>2136</v>
      </c>
      <c r="N76" s="98" t="s">
        <v>1622</v>
      </c>
      <c r="O76" s="99">
        <v>1637</v>
      </c>
      <c r="P76" s="99">
        <v>21</v>
      </c>
      <c r="Q76" s="99"/>
      <c r="R76" s="99"/>
      <c r="S76" s="99"/>
      <c r="T76" s="99"/>
      <c r="U76" s="99">
        <v>963</v>
      </c>
      <c r="V76" s="99">
        <v>695</v>
      </c>
      <c r="W76" s="99"/>
      <c r="X76" s="99"/>
      <c r="Y76" s="99">
        <v>33</v>
      </c>
      <c r="Z76" s="99">
        <v>189</v>
      </c>
      <c r="AA76" s="99">
        <v>133</v>
      </c>
      <c r="AB76" s="99">
        <v>92</v>
      </c>
      <c r="AC76" s="99">
        <v>263</v>
      </c>
      <c r="AD76" s="99">
        <v>309</v>
      </c>
      <c r="AE76" s="99">
        <v>220</v>
      </c>
      <c r="AF76" s="99">
        <v>231</v>
      </c>
      <c r="AG76" s="99"/>
      <c r="AH76" s="99">
        <v>185</v>
      </c>
      <c r="AI76" s="99">
        <v>3</v>
      </c>
      <c r="AJ76" s="99">
        <v>3</v>
      </c>
      <c r="AK76" s="99">
        <v>64</v>
      </c>
      <c r="AL76" s="99">
        <v>156</v>
      </c>
      <c r="AM76" s="99">
        <v>13</v>
      </c>
      <c r="AN76" s="99">
        <v>41</v>
      </c>
      <c r="AO76" s="99">
        <v>8</v>
      </c>
      <c r="AP76" s="99">
        <v>1373</v>
      </c>
      <c r="AQ76" s="99">
        <v>469</v>
      </c>
      <c r="AR76" s="99">
        <v>1189</v>
      </c>
      <c r="AS76" s="99"/>
      <c r="AT76" s="99">
        <v>254</v>
      </c>
      <c r="AU76" s="99">
        <v>1230</v>
      </c>
      <c r="AV76" s="99">
        <v>174</v>
      </c>
      <c r="AW76" s="99"/>
      <c r="AX76" s="99">
        <v>1568</v>
      </c>
      <c r="AY76" s="99">
        <v>90</v>
      </c>
      <c r="AZ76" s="99"/>
      <c r="BA76" s="99">
        <v>18</v>
      </c>
      <c r="BB76" s="99">
        <v>3</v>
      </c>
      <c r="BC76" s="99">
        <v>1432</v>
      </c>
      <c r="BD76" s="99">
        <v>8</v>
      </c>
      <c r="BE76" s="99">
        <v>3</v>
      </c>
      <c r="BF76" s="99">
        <v>20</v>
      </c>
      <c r="BG76" s="99">
        <v>172</v>
      </c>
      <c r="BH76" s="99">
        <v>2</v>
      </c>
      <c r="BI76" s="99"/>
      <c r="BJ76" s="99"/>
      <c r="BK76" s="99">
        <v>124</v>
      </c>
      <c r="BL76" s="99">
        <v>51</v>
      </c>
      <c r="BM76" s="99"/>
      <c r="BN76" s="99">
        <v>21</v>
      </c>
      <c r="BO76" s="99">
        <v>73</v>
      </c>
      <c r="BP76" s="99">
        <v>7</v>
      </c>
      <c r="BQ76" s="99">
        <v>2</v>
      </c>
      <c r="BR76" s="99"/>
      <c r="BS76" s="99">
        <v>3</v>
      </c>
      <c r="BT76" s="99">
        <v>1253</v>
      </c>
      <c r="BU76" s="99">
        <v>120</v>
      </c>
      <c r="BV76" s="99"/>
      <c r="BW76" s="99"/>
      <c r="BX76" s="99"/>
      <c r="BY76" s="99">
        <v>1</v>
      </c>
      <c r="BZ76" s="99">
        <v>3</v>
      </c>
      <c r="CA76" s="99"/>
      <c r="CB76" s="99">
        <v>768</v>
      </c>
      <c r="CC76" s="99">
        <v>735</v>
      </c>
      <c r="CD76" s="99"/>
      <c r="CE76" s="99">
        <v>105</v>
      </c>
      <c r="CF76" s="99">
        <v>18</v>
      </c>
      <c r="CG76" s="99">
        <v>2</v>
      </c>
      <c r="CH76" s="99">
        <v>30</v>
      </c>
      <c r="CI76" s="99"/>
      <c r="CJ76" s="99"/>
      <c r="CK76" s="99"/>
      <c r="CL76" s="99"/>
      <c r="CM76" s="99">
        <v>11</v>
      </c>
      <c r="CN76" s="99">
        <v>19</v>
      </c>
      <c r="CO76" s="99">
        <v>158</v>
      </c>
      <c r="CP76" s="99">
        <v>215</v>
      </c>
      <c r="CQ76" s="99">
        <v>1</v>
      </c>
      <c r="CR76" s="99">
        <v>93</v>
      </c>
      <c r="CS76" s="99"/>
      <c r="CT76" s="99">
        <v>87</v>
      </c>
      <c r="CU76" s="99">
        <v>156</v>
      </c>
      <c r="CV76" s="99">
        <v>52</v>
      </c>
      <c r="CW76" s="99">
        <v>22</v>
      </c>
      <c r="CX76" s="99">
        <v>13</v>
      </c>
      <c r="CY76" s="99">
        <v>23</v>
      </c>
      <c r="CZ76" s="99">
        <v>6</v>
      </c>
      <c r="DA76" s="99">
        <v>270</v>
      </c>
      <c r="DB76" s="99">
        <v>84</v>
      </c>
      <c r="DC76" s="99">
        <v>68</v>
      </c>
      <c r="DD76" s="99">
        <v>195</v>
      </c>
      <c r="DE76" s="99">
        <v>174</v>
      </c>
      <c r="DF76" s="99">
        <v>11</v>
      </c>
      <c r="DG76" s="99">
        <v>23</v>
      </c>
      <c r="DH76" s="99">
        <v>200</v>
      </c>
      <c r="DI76" s="99">
        <v>99</v>
      </c>
      <c r="DJ76" s="99">
        <v>4</v>
      </c>
      <c r="DK76" s="99">
        <v>18</v>
      </c>
      <c r="DL76" s="99">
        <v>38</v>
      </c>
      <c r="DM76" s="99">
        <v>1</v>
      </c>
      <c r="DN76" s="99">
        <v>6</v>
      </c>
      <c r="DO76" s="99">
        <v>6</v>
      </c>
      <c r="DP76" s="99">
        <v>930</v>
      </c>
      <c r="DQ76" s="99">
        <v>20</v>
      </c>
      <c r="DR76" s="99">
        <v>40</v>
      </c>
      <c r="DS76" s="99">
        <v>15</v>
      </c>
      <c r="DT76" s="99">
        <v>20</v>
      </c>
      <c r="DU76" s="99">
        <v>1</v>
      </c>
      <c r="DV76" s="99"/>
      <c r="DW76" s="99">
        <v>65</v>
      </c>
      <c r="DX76" s="99"/>
      <c r="DY76" s="99">
        <v>2</v>
      </c>
      <c r="DZ76" s="99">
        <v>170</v>
      </c>
      <c r="EA76" s="99"/>
      <c r="EB76" s="99"/>
      <c r="EC76" s="99"/>
      <c r="ED76" s="99">
        <v>31</v>
      </c>
      <c r="EE76" s="99">
        <v>41</v>
      </c>
      <c r="EF76" s="99">
        <v>3</v>
      </c>
      <c r="EG76" s="99">
        <v>1</v>
      </c>
      <c r="EH76" s="99"/>
      <c r="EI76" s="99"/>
      <c r="EJ76" s="99">
        <v>2</v>
      </c>
      <c r="EK76" s="99"/>
      <c r="EL76" s="99"/>
      <c r="EM76" s="99">
        <v>1448</v>
      </c>
      <c r="EN76" s="99">
        <v>14</v>
      </c>
      <c r="EO76" s="99">
        <v>113</v>
      </c>
      <c r="EP76" s="99">
        <v>5</v>
      </c>
      <c r="EQ76" s="99"/>
      <c r="ER76" s="99"/>
      <c r="ES76" s="99">
        <v>6327</v>
      </c>
    </row>
    <row r="77" spans="1:149" ht="14.4" x14ac:dyDescent="0.3">
      <c r="A77" s="98">
        <v>106171395</v>
      </c>
      <c r="B77" s="98" t="s">
        <v>484</v>
      </c>
      <c r="C77" s="98" t="s">
        <v>967</v>
      </c>
      <c r="D77" s="98" t="s">
        <v>485</v>
      </c>
      <c r="E77" s="98" t="s">
        <v>486</v>
      </c>
      <c r="F77" s="98" t="s">
        <v>968</v>
      </c>
      <c r="G77" s="98" t="s">
        <v>2871</v>
      </c>
      <c r="H77" s="98" t="s">
        <v>2122</v>
      </c>
      <c r="I77" s="98" t="s">
        <v>2160</v>
      </c>
      <c r="J77" s="98" t="s">
        <v>2141</v>
      </c>
      <c r="K77" s="98" t="s">
        <v>2200</v>
      </c>
      <c r="L77" s="98" t="s">
        <v>2007</v>
      </c>
      <c r="M77" s="98" t="s">
        <v>2136</v>
      </c>
      <c r="N77" s="98" t="s">
        <v>1623</v>
      </c>
      <c r="O77" s="99">
        <v>1937</v>
      </c>
      <c r="P77" s="99">
        <v>78</v>
      </c>
      <c r="Q77" s="99"/>
      <c r="R77" s="99"/>
      <c r="S77" s="99"/>
      <c r="T77" s="99"/>
      <c r="U77" s="99">
        <v>1231</v>
      </c>
      <c r="V77" s="99">
        <v>784</v>
      </c>
      <c r="W77" s="99"/>
      <c r="X77" s="99"/>
      <c r="Y77" s="99">
        <v>26</v>
      </c>
      <c r="Z77" s="99">
        <v>230</v>
      </c>
      <c r="AA77" s="99">
        <v>181</v>
      </c>
      <c r="AB77" s="99">
        <v>97</v>
      </c>
      <c r="AC77" s="99">
        <v>211</v>
      </c>
      <c r="AD77" s="99">
        <v>322</v>
      </c>
      <c r="AE77" s="99">
        <v>297</v>
      </c>
      <c r="AF77" s="99">
        <v>329</v>
      </c>
      <c r="AG77" s="99"/>
      <c r="AH77" s="99">
        <v>322</v>
      </c>
      <c r="AI77" s="99"/>
      <c r="AJ77" s="99">
        <v>10</v>
      </c>
      <c r="AK77" s="99">
        <v>42</v>
      </c>
      <c r="AL77" s="99">
        <v>295</v>
      </c>
      <c r="AM77" s="99">
        <v>103</v>
      </c>
      <c r="AN77" s="99">
        <v>7</v>
      </c>
      <c r="AO77" s="99">
        <v>14</v>
      </c>
      <c r="AP77" s="99">
        <v>1544</v>
      </c>
      <c r="AQ77" s="99">
        <v>800</v>
      </c>
      <c r="AR77" s="99">
        <v>1215</v>
      </c>
      <c r="AS77" s="99"/>
      <c r="AT77" s="99">
        <v>372</v>
      </c>
      <c r="AU77" s="99">
        <v>1331</v>
      </c>
      <c r="AV77" s="99">
        <v>311</v>
      </c>
      <c r="AW77" s="99">
        <v>1</v>
      </c>
      <c r="AX77" s="99">
        <v>1809</v>
      </c>
      <c r="AY77" s="99">
        <v>206</v>
      </c>
      <c r="AZ77" s="99"/>
      <c r="BA77" s="99">
        <v>84</v>
      </c>
      <c r="BB77" s="99">
        <v>2</v>
      </c>
      <c r="BC77" s="99">
        <v>1552</v>
      </c>
      <c r="BD77" s="99">
        <v>5</v>
      </c>
      <c r="BE77" s="99">
        <v>8</v>
      </c>
      <c r="BF77" s="99">
        <v>40</v>
      </c>
      <c r="BG77" s="99">
        <v>308</v>
      </c>
      <c r="BH77" s="99">
        <v>12</v>
      </c>
      <c r="BI77" s="99">
        <v>4</v>
      </c>
      <c r="BJ77" s="99"/>
      <c r="BK77" s="99">
        <v>110</v>
      </c>
      <c r="BL77" s="99">
        <v>16</v>
      </c>
      <c r="BM77" s="99"/>
      <c r="BN77" s="99">
        <v>47</v>
      </c>
      <c r="BO77" s="99">
        <v>157</v>
      </c>
      <c r="BP77" s="99">
        <v>30</v>
      </c>
      <c r="BQ77" s="99">
        <v>4</v>
      </c>
      <c r="BR77" s="99">
        <v>2</v>
      </c>
      <c r="BS77" s="99">
        <v>3</v>
      </c>
      <c r="BT77" s="99">
        <v>1400</v>
      </c>
      <c r="BU77" s="99">
        <v>236</v>
      </c>
      <c r="BV77" s="99">
        <v>2</v>
      </c>
      <c r="BW77" s="99">
        <v>7</v>
      </c>
      <c r="BX77" s="99"/>
      <c r="BY77" s="99">
        <v>1</v>
      </c>
      <c r="BZ77" s="99"/>
      <c r="CA77" s="99"/>
      <c r="CB77" s="99">
        <v>751</v>
      </c>
      <c r="CC77" s="99">
        <v>928</v>
      </c>
      <c r="CD77" s="99"/>
      <c r="CE77" s="99">
        <v>281</v>
      </c>
      <c r="CF77" s="99">
        <v>20</v>
      </c>
      <c r="CG77" s="99">
        <v>5</v>
      </c>
      <c r="CH77" s="99">
        <v>17</v>
      </c>
      <c r="CI77" s="99">
        <v>13</v>
      </c>
      <c r="CJ77" s="99"/>
      <c r="CK77" s="99"/>
      <c r="CL77" s="99"/>
      <c r="CM77" s="99">
        <v>18</v>
      </c>
      <c r="CN77" s="99">
        <v>37</v>
      </c>
      <c r="CO77" s="99">
        <v>174</v>
      </c>
      <c r="CP77" s="99">
        <v>249</v>
      </c>
      <c r="CQ77" s="99"/>
      <c r="CR77" s="99">
        <v>74</v>
      </c>
      <c r="CS77" s="99">
        <v>1</v>
      </c>
      <c r="CT77" s="99">
        <v>76</v>
      </c>
      <c r="CU77" s="99">
        <v>203</v>
      </c>
      <c r="CV77" s="99">
        <v>149</v>
      </c>
      <c r="CW77" s="99">
        <v>17</v>
      </c>
      <c r="CX77" s="99">
        <v>24</v>
      </c>
      <c r="CY77" s="99">
        <v>29</v>
      </c>
      <c r="CZ77" s="99">
        <v>4</v>
      </c>
      <c r="DA77" s="99">
        <v>233</v>
      </c>
      <c r="DB77" s="99">
        <v>45</v>
      </c>
      <c r="DC77" s="99">
        <v>35</v>
      </c>
      <c r="DD77" s="99">
        <v>326</v>
      </c>
      <c r="DE77" s="99">
        <v>310</v>
      </c>
      <c r="DF77" s="99">
        <v>11</v>
      </c>
      <c r="DG77" s="99">
        <v>67</v>
      </c>
      <c r="DH77" s="99">
        <v>95</v>
      </c>
      <c r="DI77" s="99">
        <v>108</v>
      </c>
      <c r="DJ77" s="99">
        <v>2</v>
      </c>
      <c r="DK77" s="99">
        <v>20</v>
      </c>
      <c r="DL77" s="99">
        <v>39</v>
      </c>
      <c r="DM77" s="99"/>
      <c r="DN77" s="99">
        <v>72</v>
      </c>
      <c r="DO77" s="99">
        <v>3</v>
      </c>
      <c r="DP77" s="99">
        <v>1227</v>
      </c>
      <c r="DQ77" s="99">
        <v>25</v>
      </c>
      <c r="DR77" s="99">
        <v>31</v>
      </c>
      <c r="DS77" s="99"/>
      <c r="DT77" s="99">
        <v>14</v>
      </c>
      <c r="DU77" s="99"/>
      <c r="DV77" s="99"/>
      <c r="DW77" s="99">
        <v>7</v>
      </c>
      <c r="DX77" s="99"/>
      <c r="DY77" s="99"/>
      <c r="DZ77" s="99">
        <v>305</v>
      </c>
      <c r="EA77" s="99"/>
      <c r="EB77" s="99"/>
      <c r="EC77" s="99"/>
      <c r="ED77" s="99">
        <v>46</v>
      </c>
      <c r="EE77" s="99">
        <v>103</v>
      </c>
      <c r="EF77" s="99">
        <v>13</v>
      </c>
      <c r="EG77" s="99">
        <v>2</v>
      </c>
      <c r="EH77" s="99">
        <v>1</v>
      </c>
      <c r="EI77" s="99"/>
      <c r="EJ77" s="99"/>
      <c r="EK77" s="99"/>
      <c r="EL77" s="99">
        <v>6</v>
      </c>
      <c r="EM77" s="99">
        <v>1744</v>
      </c>
      <c r="EN77" s="99">
        <v>13</v>
      </c>
      <c r="EO77" s="99">
        <v>76</v>
      </c>
      <c r="EP77" s="99">
        <v>10</v>
      </c>
      <c r="EQ77" s="99">
        <v>1</v>
      </c>
      <c r="ER77" s="99"/>
      <c r="ES77" s="99">
        <v>6768</v>
      </c>
    </row>
    <row r="78" spans="1:149" ht="14.4" x14ac:dyDescent="0.3">
      <c r="A78" s="98">
        <v>106184008</v>
      </c>
      <c r="B78" s="98" t="s">
        <v>487</v>
      </c>
      <c r="C78" s="98" t="s">
        <v>970</v>
      </c>
      <c r="D78" s="98" t="s">
        <v>488</v>
      </c>
      <c r="E78" s="98" t="s">
        <v>489</v>
      </c>
      <c r="F78" s="98" t="s">
        <v>969</v>
      </c>
      <c r="G78" s="98" t="s">
        <v>2871</v>
      </c>
      <c r="H78" s="98" t="s">
        <v>2122</v>
      </c>
      <c r="I78" s="98" t="s">
        <v>2162</v>
      </c>
      <c r="J78" s="98" t="s">
        <v>2162</v>
      </c>
      <c r="K78" s="98" t="s">
        <v>489</v>
      </c>
      <c r="L78" s="98" t="s">
        <v>2007</v>
      </c>
      <c r="M78" s="98" t="s">
        <v>2136</v>
      </c>
      <c r="N78" s="98" t="s">
        <v>1624</v>
      </c>
      <c r="O78" s="99">
        <v>1228</v>
      </c>
      <c r="P78" s="99"/>
      <c r="Q78" s="99"/>
      <c r="R78" s="99"/>
      <c r="S78" s="99"/>
      <c r="T78" s="99"/>
      <c r="U78" s="99">
        <v>779</v>
      </c>
      <c r="V78" s="99">
        <v>449</v>
      </c>
      <c r="W78" s="99"/>
      <c r="X78" s="99"/>
      <c r="Y78" s="99">
        <v>40</v>
      </c>
      <c r="Z78" s="99">
        <v>237</v>
      </c>
      <c r="AA78" s="99">
        <v>158</v>
      </c>
      <c r="AB78" s="99">
        <v>79</v>
      </c>
      <c r="AC78" s="99">
        <v>96</v>
      </c>
      <c r="AD78" s="99">
        <v>124</v>
      </c>
      <c r="AE78" s="99">
        <v>94</v>
      </c>
      <c r="AF78" s="99">
        <v>114</v>
      </c>
      <c r="AG78" s="99"/>
      <c r="AH78" s="99">
        <v>275</v>
      </c>
      <c r="AI78" s="99">
        <v>11</v>
      </c>
      <c r="AJ78" s="99">
        <v>25</v>
      </c>
      <c r="AK78" s="99">
        <v>20</v>
      </c>
      <c r="AL78" s="99">
        <v>83</v>
      </c>
      <c r="AM78" s="99">
        <v>28</v>
      </c>
      <c r="AN78" s="99">
        <v>21</v>
      </c>
      <c r="AO78" s="99"/>
      <c r="AP78" s="99">
        <v>1051</v>
      </c>
      <c r="AQ78" s="99">
        <v>595</v>
      </c>
      <c r="AR78" s="99">
        <v>633</v>
      </c>
      <c r="AS78" s="99"/>
      <c r="AT78" s="99">
        <v>95</v>
      </c>
      <c r="AU78" s="99">
        <v>866</v>
      </c>
      <c r="AV78" s="99">
        <v>266</v>
      </c>
      <c r="AW78" s="99">
        <v>1</v>
      </c>
      <c r="AX78" s="99">
        <v>1118</v>
      </c>
      <c r="AY78" s="99">
        <v>110</v>
      </c>
      <c r="AZ78" s="99"/>
      <c r="BA78" s="99">
        <v>1</v>
      </c>
      <c r="BB78" s="99"/>
      <c r="BC78" s="99">
        <v>882</v>
      </c>
      <c r="BD78" s="99"/>
      <c r="BE78" s="99">
        <v>22</v>
      </c>
      <c r="BF78" s="99">
        <v>13</v>
      </c>
      <c r="BG78" s="99">
        <v>260</v>
      </c>
      <c r="BH78" s="99">
        <v>4</v>
      </c>
      <c r="BI78" s="99">
        <v>46</v>
      </c>
      <c r="BJ78" s="99"/>
      <c r="BK78" s="99">
        <v>7</v>
      </c>
      <c r="BL78" s="99">
        <v>63</v>
      </c>
      <c r="BM78" s="99">
        <v>104</v>
      </c>
      <c r="BN78" s="99">
        <v>21</v>
      </c>
      <c r="BO78" s="99">
        <v>5</v>
      </c>
      <c r="BP78" s="99">
        <v>2</v>
      </c>
      <c r="BQ78" s="99">
        <v>3</v>
      </c>
      <c r="BR78" s="99">
        <v>7</v>
      </c>
      <c r="BS78" s="99"/>
      <c r="BT78" s="99">
        <v>964</v>
      </c>
      <c r="BU78" s="99">
        <v>9</v>
      </c>
      <c r="BV78" s="99"/>
      <c r="BW78" s="99">
        <v>1</v>
      </c>
      <c r="BX78" s="99"/>
      <c r="BY78" s="99">
        <v>42</v>
      </c>
      <c r="BZ78" s="99"/>
      <c r="CA78" s="99"/>
      <c r="CB78" s="99">
        <v>462</v>
      </c>
      <c r="CC78" s="99">
        <v>335</v>
      </c>
      <c r="CD78" s="99"/>
      <c r="CE78" s="99">
        <v>351</v>
      </c>
      <c r="CF78" s="99">
        <v>11</v>
      </c>
      <c r="CG78" s="99">
        <v>3</v>
      </c>
      <c r="CH78" s="99">
        <v>66</v>
      </c>
      <c r="CI78" s="99"/>
      <c r="CJ78" s="99"/>
      <c r="CK78" s="99"/>
      <c r="CL78" s="99"/>
      <c r="CM78" s="99">
        <v>10</v>
      </c>
      <c r="CN78" s="99">
        <v>6</v>
      </c>
      <c r="CO78" s="99">
        <v>63</v>
      </c>
      <c r="CP78" s="99">
        <v>102</v>
      </c>
      <c r="CQ78" s="99">
        <v>1</v>
      </c>
      <c r="CR78" s="99">
        <v>63</v>
      </c>
      <c r="CS78" s="99"/>
      <c r="CT78" s="99">
        <v>51</v>
      </c>
      <c r="CU78" s="99">
        <v>82</v>
      </c>
      <c r="CV78" s="99">
        <v>42</v>
      </c>
      <c r="CW78" s="99">
        <v>11</v>
      </c>
      <c r="CX78" s="99">
        <v>6</v>
      </c>
      <c r="CY78" s="99">
        <v>7</v>
      </c>
      <c r="CZ78" s="99">
        <v>6</v>
      </c>
      <c r="DA78" s="99">
        <v>156</v>
      </c>
      <c r="DB78" s="99">
        <v>48</v>
      </c>
      <c r="DC78" s="99">
        <v>8</v>
      </c>
      <c r="DD78" s="99">
        <v>293</v>
      </c>
      <c r="DE78" s="99">
        <v>266</v>
      </c>
      <c r="DF78" s="99">
        <v>7</v>
      </c>
      <c r="DG78" s="99">
        <v>15</v>
      </c>
      <c r="DH78" s="99">
        <v>9</v>
      </c>
      <c r="DI78" s="99">
        <v>33</v>
      </c>
      <c r="DJ78" s="99"/>
      <c r="DK78" s="99">
        <v>11</v>
      </c>
      <c r="DL78" s="99">
        <v>10</v>
      </c>
      <c r="DM78" s="99"/>
      <c r="DN78" s="99">
        <v>3</v>
      </c>
      <c r="DO78" s="99">
        <v>1</v>
      </c>
      <c r="DP78" s="99">
        <v>845</v>
      </c>
      <c r="DQ78" s="99">
        <v>7</v>
      </c>
      <c r="DR78" s="99">
        <v>20</v>
      </c>
      <c r="DS78" s="99">
        <v>2</v>
      </c>
      <c r="DT78" s="99">
        <v>1</v>
      </c>
      <c r="DU78" s="99"/>
      <c r="DV78" s="99"/>
      <c r="DW78" s="99"/>
      <c r="DX78" s="99"/>
      <c r="DY78" s="99">
        <v>7</v>
      </c>
      <c r="DZ78" s="99">
        <v>264</v>
      </c>
      <c r="EA78" s="99"/>
      <c r="EB78" s="99"/>
      <c r="EC78" s="99"/>
      <c r="ED78" s="99">
        <v>21</v>
      </c>
      <c r="EE78" s="99">
        <v>29</v>
      </c>
      <c r="EF78" s="99">
        <v>8</v>
      </c>
      <c r="EG78" s="99">
        <v>2</v>
      </c>
      <c r="EH78" s="99"/>
      <c r="EI78" s="99"/>
      <c r="EJ78" s="99">
        <v>2</v>
      </c>
      <c r="EK78" s="99"/>
      <c r="EL78" s="99">
        <v>4</v>
      </c>
      <c r="EM78" s="99">
        <v>1119</v>
      </c>
      <c r="EN78" s="99">
        <v>5</v>
      </c>
      <c r="EO78" s="99">
        <v>32</v>
      </c>
      <c r="EP78" s="99">
        <v>6</v>
      </c>
      <c r="EQ78" s="99"/>
      <c r="ER78" s="99"/>
      <c r="ES78" s="99">
        <v>3594</v>
      </c>
    </row>
    <row r="79" spans="1:149" ht="14.4" x14ac:dyDescent="0.3">
      <c r="A79" s="98">
        <v>106190017</v>
      </c>
      <c r="B79" s="98" t="s">
        <v>1516</v>
      </c>
      <c r="C79" s="98" t="s">
        <v>504</v>
      </c>
      <c r="D79" s="98" t="s">
        <v>490</v>
      </c>
      <c r="E79" s="98" t="s">
        <v>491</v>
      </c>
      <c r="F79" s="98" t="s">
        <v>971</v>
      </c>
      <c r="G79" s="98" t="s">
        <v>2874</v>
      </c>
      <c r="H79" s="98" t="s">
        <v>2101</v>
      </c>
      <c r="I79" s="98" t="s">
        <v>2201</v>
      </c>
      <c r="J79" s="98" t="s">
        <v>2202</v>
      </c>
      <c r="K79" s="98" t="s">
        <v>2203</v>
      </c>
      <c r="L79" s="98" t="s">
        <v>2065</v>
      </c>
      <c r="M79" s="98" t="s">
        <v>2105</v>
      </c>
      <c r="N79" s="98" t="s">
        <v>1625</v>
      </c>
      <c r="O79" s="99">
        <v>5381</v>
      </c>
      <c r="P79" s="99">
        <v>22</v>
      </c>
      <c r="Q79" s="99">
        <v>272</v>
      </c>
      <c r="R79" s="99"/>
      <c r="S79" s="99"/>
      <c r="T79" s="99"/>
      <c r="U79" s="99">
        <v>2948</v>
      </c>
      <c r="V79" s="99">
        <v>2727</v>
      </c>
      <c r="W79" s="99"/>
      <c r="X79" s="99"/>
      <c r="Y79" s="99">
        <v>48</v>
      </c>
      <c r="Z79" s="99">
        <v>276</v>
      </c>
      <c r="AA79" s="99">
        <v>372</v>
      </c>
      <c r="AB79" s="99">
        <v>547</v>
      </c>
      <c r="AC79" s="99">
        <v>940</v>
      </c>
      <c r="AD79" s="99">
        <v>1017</v>
      </c>
      <c r="AE79" s="99">
        <v>883</v>
      </c>
      <c r="AF79" s="99">
        <v>1592</v>
      </c>
      <c r="AG79" s="99"/>
      <c r="AH79" s="99"/>
      <c r="AI79" s="99"/>
      <c r="AJ79" s="99">
        <v>2412</v>
      </c>
      <c r="AK79" s="99">
        <v>338</v>
      </c>
      <c r="AL79" s="99">
        <v>2134</v>
      </c>
      <c r="AM79" s="99">
        <v>6</v>
      </c>
      <c r="AN79" s="99">
        <v>116</v>
      </c>
      <c r="AO79" s="99">
        <v>27</v>
      </c>
      <c r="AP79" s="99">
        <v>642</v>
      </c>
      <c r="AQ79" s="99">
        <v>2311</v>
      </c>
      <c r="AR79" s="99">
        <v>3364</v>
      </c>
      <c r="AS79" s="99"/>
      <c r="AT79" s="99">
        <v>179</v>
      </c>
      <c r="AU79" s="99">
        <v>5494</v>
      </c>
      <c r="AV79" s="99">
        <v>1</v>
      </c>
      <c r="AW79" s="99">
        <v>1</v>
      </c>
      <c r="AX79" s="99">
        <v>5522</v>
      </c>
      <c r="AY79" s="99">
        <v>152</v>
      </c>
      <c r="AZ79" s="99">
        <v>1</v>
      </c>
      <c r="BA79" s="99">
        <v>402</v>
      </c>
      <c r="BB79" s="99">
        <v>40</v>
      </c>
      <c r="BC79" s="99">
        <v>2934</v>
      </c>
      <c r="BD79" s="99">
        <v>23</v>
      </c>
      <c r="BE79" s="99">
        <v>33</v>
      </c>
      <c r="BF79" s="99">
        <v>654</v>
      </c>
      <c r="BG79" s="99"/>
      <c r="BH79" s="99">
        <v>1589</v>
      </c>
      <c r="BI79" s="99"/>
      <c r="BJ79" s="99"/>
      <c r="BK79" s="99">
        <v>369</v>
      </c>
      <c r="BL79" s="99">
        <v>213</v>
      </c>
      <c r="BM79" s="99"/>
      <c r="BN79" s="99">
        <v>126</v>
      </c>
      <c r="BO79" s="99">
        <v>1073</v>
      </c>
      <c r="BP79" s="99">
        <v>42</v>
      </c>
      <c r="BQ79" s="99">
        <v>27</v>
      </c>
      <c r="BR79" s="99">
        <v>132</v>
      </c>
      <c r="BS79" s="99">
        <v>67</v>
      </c>
      <c r="BT79" s="99">
        <v>2519</v>
      </c>
      <c r="BU79" s="99">
        <v>1106</v>
      </c>
      <c r="BV79" s="99"/>
      <c r="BW79" s="99"/>
      <c r="BX79" s="99"/>
      <c r="BY79" s="99">
        <v>1</v>
      </c>
      <c r="BZ79" s="99"/>
      <c r="CA79" s="99"/>
      <c r="CB79" s="99">
        <v>2487</v>
      </c>
      <c r="CC79" s="99">
        <v>2740</v>
      </c>
      <c r="CD79" s="99">
        <v>1</v>
      </c>
      <c r="CE79" s="99">
        <v>400</v>
      </c>
      <c r="CF79" s="99">
        <v>27</v>
      </c>
      <c r="CG79" s="99">
        <v>13</v>
      </c>
      <c r="CH79" s="99">
        <v>5</v>
      </c>
      <c r="CI79" s="99"/>
      <c r="CJ79" s="99"/>
      <c r="CK79" s="99">
        <v>2</v>
      </c>
      <c r="CL79" s="99">
        <v>2</v>
      </c>
      <c r="CM79" s="99">
        <v>115</v>
      </c>
      <c r="CN79" s="99">
        <v>339</v>
      </c>
      <c r="CO79" s="99">
        <v>759</v>
      </c>
      <c r="CP79" s="99">
        <v>944</v>
      </c>
      <c r="CQ79" s="99">
        <v>20</v>
      </c>
      <c r="CR79" s="99">
        <v>352</v>
      </c>
      <c r="CS79" s="99">
        <v>5</v>
      </c>
      <c r="CT79" s="99">
        <v>399</v>
      </c>
      <c r="CU79" s="99">
        <v>608</v>
      </c>
      <c r="CV79" s="99">
        <v>352</v>
      </c>
      <c r="CW79" s="99">
        <v>78</v>
      </c>
      <c r="CX79" s="99">
        <v>136</v>
      </c>
      <c r="CY79" s="99">
        <v>192</v>
      </c>
      <c r="CZ79" s="99">
        <v>79</v>
      </c>
      <c r="DA79" s="99">
        <v>581</v>
      </c>
      <c r="DB79" s="99">
        <v>202</v>
      </c>
      <c r="DC79" s="99">
        <v>500</v>
      </c>
      <c r="DD79" s="99">
        <v>12</v>
      </c>
      <c r="DE79" s="99"/>
      <c r="DF79" s="99"/>
      <c r="DG79" s="99">
        <v>104</v>
      </c>
      <c r="DH79" s="99">
        <v>1393</v>
      </c>
      <c r="DI79" s="99">
        <v>651</v>
      </c>
      <c r="DJ79" s="99">
        <v>2</v>
      </c>
      <c r="DK79" s="99">
        <v>44</v>
      </c>
      <c r="DL79" s="99">
        <v>153</v>
      </c>
      <c r="DM79" s="99">
        <v>20</v>
      </c>
      <c r="DN79" s="99">
        <v>113</v>
      </c>
      <c r="DO79" s="99">
        <v>15</v>
      </c>
      <c r="DP79" s="99">
        <v>2830</v>
      </c>
      <c r="DQ79" s="99">
        <v>96</v>
      </c>
      <c r="DR79" s="99">
        <v>102</v>
      </c>
      <c r="DS79" s="99">
        <v>47</v>
      </c>
      <c r="DT79" s="99">
        <v>70</v>
      </c>
      <c r="DU79" s="99">
        <v>4</v>
      </c>
      <c r="DV79" s="99">
        <v>2</v>
      </c>
      <c r="DW79" s="99">
        <v>9</v>
      </c>
      <c r="DX79" s="99">
        <v>9</v>
      </c>
      <c r="DY79" s="99">
        <v>6</v>
      </c>
      <c r="DZ79" s="99">
        <v>4</v>
      </c>
      <c r="EA79" s="99"/>
      <c r="EB79" s="99">
        <v>1</v>
      </c>
      <c r="EC79" s="99"/>
      <c r="ED79" s="99">
        <v>131</v>
      </c>
      <c r="EE79" s="99">
        <v>208</v>
      </c>
      <c r="EF79" s="99">
        <v>19</v>
      </c>
      <c r="EG79" s="99">
        <v>12</v>
      </c>
      <c r="EH79" s="99">
        <v>5</v>
      </c>
      <c r="EI79" s="99"/>
      <c r="EJ79" s="99">
        <v>13</v>
      </c>
      <c r="EK79" s="99">
        <v>6</v>
      </c>
      <c r="EL79" s="99"/>
      <c r="EM79" s="99">
        <v>5014</v>
      </c>
      <c r="EN79" s="99">
        <v>60</v>
      </c>
      <c r="EO79" s="99">
        <v>186</v>
      </c>
      <c r="EP79" s="99">
        <v>19</v>
      </c>
      <c r="EQ79" s="99">
        <v>2</v>
      </c>
      <c r="ER79" s="99"/>
      <c r="ES79" s="99">
        <v>27633</v>
      </c>
    </row>
    <row r="80" spans="1:149" ht="14.4" x14ac:dyDescent="0.3">
      <c r="A80" s="98">
        <v>106190020</v>
      </c>
      <c r="B80" s="98" t="s">
        <v>492</v>
      </c>
      <c r="C80" s="98" t="s">
        <v>504</v>
      </c>
      <c r="D80" s="98" t="s">
        <v>493</v>
      </c>
      <c r="E80" s="98" t="s">
        <v>494</v>
      </c>
      <c r="F80" s="98" t="s">
        <v>972</v>
      </c>
      <c r="G80" s="98" t="s">
        <v>2872</v>
      </c>
      <c r="H80" s="98" t="s">
        <v>2114</v>
      </c>
      <c r="I80" s="98" t="s">
        <v>2201</v>
      </c>
      <c r="J80" s="98" t="s">
        <v>2202</v>
      </c>
      <c r="K80" s="98" t="s">
        <v>2204</v>
      </c>
      <c r="L80" s="98" t="s">
        <v>2065</v>
      </c>
      <c r="M80" s="98" t="s">
        <v>2105</v>
      </c>
      <c r="N80" s="98" t="s">
        <v>1626</v>
      </c>
      <c r="O80" s="99"/>
      <c r="P80" s="99"/>
      <c r="Q80" s="99"/>
      <c r="R80" s="99"/>
      <c r="S80" s="99">
        <v>4992</v>
      </c>
      <c r="T80" s="99"/>
      <c r="U80" s="99">
        <v>2623</v>
      </c>
      <c r="V80" s="99">
        <v>2369</v>
      </c>
      <c r="W80" s="99"/>
      <c r="X80" s="99"/>
      <c r="Y80" s="99">
        <v>1752</v>
      </c>
      <c r="Z80" s="99">
        <v>1223</v>
      </c>
      <c r="AA80" s="99">
        <v>767</v>
      </c>
      <c r="AB80" s="99">
        <v>556</v>
      </c>
      <c r="AC80" s="99">
        <v>457</v>
      </c>
      <c r="AD80" s="99">
        <v>149</v>
      </c>
      <c r="AE80" s="99">
        <v>9</v>
      </c>
      <c r="AF80" s="99">
        <v>1</v>
      </c>
      <c r="AG80" s="99"/>
      <c r="AH80" s="99"/>
      <c r="AI80" s="99">
        <v>78</v>
      </c>
      <c r="AJ80" s="99">
        <v>214</v>
      </c>
      <c r="AK80" s="99">
        <v>556</v>
      </c>
      <c r="AL80" s="99">
        <v>1745</v>
      </c>
      <c r="AM80" s="99">
        <v>2</v>
      </c>
      <c r="AN80" s="99">
        <v>350</v>
      </c>
      <c r="AO80" s="99"/>
      <c r="AP80" s="99">
        <v>2125</v>
      </c>
      <c r="AQ80" s="99">
        <v>4992</v>
      </c>
      <c r="AR80" s="99"/>
      <c r="AS80" s="99"/>
      <c r="AT80" s="99"/>
      <c r="AU80" s="99">
        <v>4989</v>
      </c>
      <c r="AV80" s="99"/>
      <c r="AW80" s="99">
        <v>3</v>
      </c>
      <c r="AX80" s="99">
        <v>4990</v>
      </c>
      <c r="AY80" s="99"/>
      <c r="AZ80" s="99">
        <v>2</v>
      </c>
      <c r="BA80" s="99">
        <v>5</v>
      </c>
      <c r="BB80" s="99"/>
      <c r="BC80" s="99">
        <v>4987</v>
      </c>
      <c r="BD80" s="99"/>
      <c r="BE80" s="99"/>
      <c r="BF80" s="99"/>
      <c r="BG80" s="99"/>
      <c r="BH80" s="99"/>
      <c r="BI80" s="99"/>
      <c r="BJ80" s="99"/>
      <c r="BK80" s="99"/>
      <c r="BL80" s="99">
        <v>114</v>
      </c>
      <c r="BM80" s="99"/>
      <c r="BN80" s="99"/>
      <c r="BO80" s="99">
        <v>52</v>
      </c>
      <c r="BP80" s="99"/>
      <c r="BQ80" s="99"/>
      <c r="BR80" s="99"/>
      <c r="BS80" s="99"/>
      <c r="BT80" s="99">
        <v>4823</v>
      </c>
      <c r="BU80" s="99"/>
      <c r="BV80" s="99"/>
      <c r="BW80" s="99"/>
      <c r="BX80" s="99">
        <v>3</v>
      </c>
      <c r="BY80" s="99"/>
      <c r="BZ80" s="99"/>
      <c r="CA80" s="99"/>
      <c r="CB80" s="99">
        <v>1157</v>
      </c>
      <c r="CC80" s="99">
        <v>358</v>
      </c>
      <c r="CD80" s="99"/>
      <c r="CE80" s="99">
        <v>3391</v>
      </c>
      <c r="CF80" s="99">
        <v>20</v>
      </c>
      <c r="CG80" s="99"/>
      <c r="CH80" s="99">
        <v>65</v>
      </c>
      <c r="CI80" s="99"/>
      <c r="CJ80" s="99"/>
      <c r="CK80" s="99">
        <v>1</v>
      </c>
      <c r="CL80" s="99"/>
      <c r="CM80" s="99"/>
      <c r="CN80" s="99"/>
      <c r="CO80" s="99"/>
      <c r="CP80" s="99"/>
      <c r="CQ80" s="99"/>
      <c r="CR80" s="99"/>
      <c r="CS80" s="99"/>
      <c r="CT80" s="99"/>
      <c r="CU80" s="99"/>
      <c r="CV80" s="99"/>
      <c r="CW80" s="99">
        <v>4992</v>
      </c>
      <c r="CX80" s="99"/>
      <c r="CY80" s="99"/>
      <c r="CZ80" s="99"/>
      <c r="DA80" s="99"/>
      <c r="DB80" s="99"/>
      <c r="DC80" s="99"/>
      <c r="DD80" s="99"/>
      <c r="DE80" s="99"/>
      <c r="DF80" s="99"/>
      <c r="DG80" s="99"/>
      <c r="DH80" s="99">
        <v>118</v>
      </c>
      <c r="DI80" s="99"/>
      <c r="DJ80" s="99"/>
      <c r="DK80" s="99"/>
      <c r="DL80" s="99"/>
      <c r="DM80" s="99"/>
      <c r="DN80" s="99"/>
      <c r="DO80" s="99"/>
      <c r="DP80" s="99">
        <v>4874</v>
      </c>
      <c r="DQ80" s="99"/>
      <c r="DR80" s="99"/>
      <c r="DS80" s="99"/>
      <c r="DT80" s="99"/>
      <c r="DU80" s="99"/>
      <c r="DV80" s="99"/>
      <c r="DW80" s="99"/>
      <c r="DX80" s="99"/>
      <c r="DY80" s="99"/>
      <c r="DZ80" s="99"/>
      <c r="EA80" s="99"/>
      <c r="EB80" s="99"/>
      <c r="EC80" s="99"/>
      <c r="ED80" s="99"/>
      <c r="EE80" s="99"/>
      <c r="EF80" s="99"/>
      <c r="EG80" s="99"/>
      <c r="EH80" s="99"/>
      <c r="EI80" s="99"/>
      <c r="EJ80" s="99"/>
      <c r="EK80" s="99"/>
      <c r="EL80" s="99"/>
      <c r="EM80" s="99">
        <v>4992</v>
      </c>
      <c r="EN80" s="99"/>
      <c r="EO80" s="99"/>
      <c r="EP80" s="99"/>
      <c r="EQ80" s="99"/>
      <c r="ER80" s="99"/>
      <c r="ES80" s="99">
        <v>34711</v>
      </c>
    </row>
    <row r="81" spans="1:149" ht="14.4" x14ac:dyDescent="0.3">
      <c r="A81" s="98">
        <v>106190034</v>
      </c>
      <c r="B81" s="98" t="s">
        <v>973</v>
      </c>
      <c r="C81" s="98" t="s">
        <v>504</v>
      </c>
      <c r="D81" s="98" t="s">
        <v>495</v>
      </c>
      <c r="E81" s="98" t="s">
        <v>496</v>
      </c>
      <c r="F81" s="98" t="s">
        <v>974</v>
      </c>
      <c r="G81" s="98" t="s">
        <v>371</v>
      </c>
      <c r="H81" s="98" t="s">
        <v>2108</v>
      </c>
      <c r="I81" s="98" t="s">
        <v>2205</v>
      </c>
      <c r="J81" s="98" t="s">
        <v>2206</v>
      </c>
      <c r="K81" s="98" t="s">
        <v>2207</v>
      </c>
      <c r="L81" s="98" t="s">
        <v>2065</v>
      </c>
      <c r="M81" s="98" t="s">
        <v>2105</v>
      </c>
      <c r="N81" s="98" t="s">
        <v>1627</v>
      </c>
      <c r="O81" s="99">
        <v>23579</v>
      </c>
      <c r="P81" s="99"/>
      <c r="Q81" s="99"/>
      <c r="R81" s="99"/>
      <c r="S81" s="99">
        <v>814</v>
      </c>
      <c r="T81" s="99"/>
      <c r="U81" s="99">
        <v>15131</v>
      </c>
      <c r="V81" s="99">
        <v>9262</v>
      </c>
      <c r="W81" s="99"/>
      <c r="X81" s="99"/>
      <c r="Y81" s="99">
        <v>796</v>
      </c>
      <c r="Z81" s="99">
        <v>4257</v>
      </c>
      <c r="AA81" s="99">
        <v>2977</v>
      </c>
      <c r="AB81" s="99">
        <v>1640</v>
      </c>
      <c r="AC81" s="99">
        <v>2620</v>
      </c>
      <c r="AD81" s="99">
        <v>2640</v>
      </c>
      <c r="AE81" s="99">
        <v>1888</v>
      </c>
      <c r="AF81" s="99">
        <v>1606</v>
      </c>
      <c r="AG81" s="99"/>
      <c r="AH81" s="99">
        <v>5562</v>
      </c>
      <c r="AI81" s="99">
        <v>407</v>
      </c>
      <c r="AJ81" s="99">
        <v>548</v>
      </c>
      <c r="AK81" s="99">
        <v>5354</v>
      </c>
      <c r="AL81" s="99">
        <v>8752</v>
      </c>
      <c r="AM81" s="99">
        <v>64</v>
      </c>
      <c r="AN81" s="99">
        <v>279</v>
      </c>
      <c r="AO81" s="99">
        <v>53</v>
      </c>
      <c r="AP81" s="99">
        <v>9343</v>
      </c>
      <c r="AQ81" s="99">
        <v>12477</v>
      </c>
      <c r="AR81" s="99">
        <v>11916</v>
      </c>
      <c r="AS81" s="99"/>
      <c r="AT81" s="99">
        <v>1888</v>
      </c>
      <c r="AU81" s="99">
        <v>17295</v>
      </c>
      <c r="AV81" s="99">
        <v>5210</v>
      </c>
      <c r="AW81" s="99"/>
      <c r="AX81" s="99">
        <v>24120</v>
      </c>
      <c r="AY81" s="99">
        <v>273</v>
      </c>
      <c r="AZ81" s="99"/>
      <c r="BA81" s="99">
        <v>27</v>
      </c>
      <c r="BB81" s="99">
        <v>93</v>
      </c>
      <c r="BC81" s="99">
        <v>18330</v>
      </c>
      <c r="BD81" s="99">
        <v>4</v>
      </c>
      <c r="BE81" s="99">
        <v>102</v>
      </c>
      <c r="BF81" s="99">
        <v>410</v>
      </c>
      <c r="BG81" s="99">
        <v>5181</v>
      </c>
      <c r="BH81" s="99">
        <v>192</v>
      </c>
      <c r="BI81" s="99">
        <v>54</v>
      </c>
      <c r="BJ81" s="99"/>
      <c r="BK81" s="99">
        <v>234</v>
      </c>
      <c r="BL81" s="99">
        <v>359</v>
      </c>
      <c r="BM81" s="99">
        <v>41</v>
      </c>
      <c r="BN81" s="99">
        <v>576</v>
      </c>
      <c r="BO81" s="99">
        <v>1831</v>
      </c>
      <c r="BP81" s="99">
        <v>201</v>
      </c>
      <c r="BQ81" s="99"/>
      <c r="BR81" s="99">
        <v>114</v>
      </c>
      <c r="BS81" s="99">
        <v>72</v>
      </c>
      <c r="BT81" s="99">
        <v>19583</v>
      </c>
      <c r="BU81" s="99">
        <v>1331</v>
      </c>
      <c r="BV81" s="99"/>
      <c r="BW81" s="99"/>
      <c r="BX81" s="99"/>
      <c r="BY81" s="99">
        <v>51</v>
      </c>
      <c r="BZ81" s="99"/>
      <c r="CA81" s="99"/>
      <c r="CB81" s="99">
        <v>11605</v>
      </c>
      <c r="CC81" s="99">
        <v>5615</v>
      </c>
      <c r="CD81" s="99">
        <v>1</v>
      </c>
      <c r="CE81" s="99">
        <v>6012</v>
      </c>
      <c r="CF81" s="99">
        <v>255</v>
      </c>
      <c r="CG81" s="99">
        <v>59</v>
      </c>
      <c r="CH81" s="99">
        <v>846</v>
      </c>
      <c r="CI81" s="99"/>
      <c r="CJ81" s="99"/>
      <c r="CK81" s="99"/>
      <c r="CL81" s="99">
        <v>9</v>
      </c>
      <c r="CM81" s="99">
        <v>187</v>
      </c>
      <c r="CN81" s="99">
        <v>529</v>
      </c>
      <c r="CO81" s="99">
        <v>1894</v>
      </c>
      <c r="CP81" s="99">
        <v>1950</v>
      </c>
      <c r="CQ81" s="99">
        <v>11</v>
      </c>
      <c r="CR81" s="99">
        <v>744</v>
      </c>
      <c r="CS81" s="99">
        <v>13</v>
      </c>
      <c r="CT81" s="99">
        <v>818</v>
      </c>
      <c r="CU81" s="99">
        <v>783</v>
      </c>
      <c r="CV81" s="99">
        <v>1767</v>
      </c>
      <c r="CW81" s="99">
        <v>885</v>
      </c>
      <c r="CX81" s="99">
        <v>807</v>
      </c>
      <c r="CY81" s="99">
        <v>369</v>
      </c>
      <c r="CZ81" s="99">
        <v>50</v>
      </c>
      <c r="DA81" s="99">
        <v>1721</v>
      </c>
      <c r="DB81" s="99">
        <v>302</v>
      </c>
      <c r="DC81" s="99">
        <v>585</v>
      </c>
      <c r="DD81" s="99">
        <v>5619</v>
      </c>
      <c r="DE81" s="99">
        <v>5209</v>
      </c>
      <c r="DF81" s="99">
        <v>141</v>
      </c>
      <c r="DG81" s="99">
        <v>419</v>
      </c>
      <c r="DH81" s="99">
        <v>2536</v>
      </c>
      <c r="DI81" s="99">
        <v>1597</v>
      </c>
      <c r="DJ81" s="99">
        <v>10</v>
      </c>
      <c r="DK81" s="99">
        <v>347</v>
      </c>
      <c r="DL81" s="99">
        <v>531</v>
      </c>
      <c r="DM81" s="99">
        <v>42</v>
      </c>
      <c r="DN81" s="99">
        <v>1307</v>
      </c>
      <c r="DO81" s="99">
        <v>320</v>
      </c>
      <c r="DP81" s="99">
        <v>10574</v>
      </c>
      <c r="DQ81" s="99">
        <v>369</v>
      </c>
      <c r="DR81" s="99">
        <v>409</v>
      </c>
      <c r="DS81" s="99">
        <v>169</v>
      </c>
      <c r="DT81" s="99">
        <v>425</v>
      </c>
      <c r="DU81" s="99">
        <v>43</v>
      </c>
      <c r="DV81" s="99">
        <v>2</v>
      </c>
      <c r="DW81" s="99">
        <v>72</v>
      </c>
      <c r="DX81" s="99">
        <v>50</v>
      </c>
      <c r="DY81" s="99">
        <v>21</v>
      </c>
      <c r="DZ81" s="99">
        <v>5150</v>
      </c>
      <c r="EA81" s="99"/>
      <c r="EB81" s="99"/>
      <c r="EC81" s="99"/>
      <c r="ED81" s="99">
        <v>853</v>
      </c>
      <c r="EE81" s="99">
        <v>696</v>
      </c>
      <c r="EF81" s="99">
        <v>560</v>
      </c>
      <c r="EG81" s="99">
        <v>106</v>
      </c>
      <c r="EH81" s="99">
        <v>47</v>
      </c>
      <c r="EI81" s="99">
        <v>3</v>
      </c>
      <c r="EJ81" s="99">
        <v>28</v>
      </c>
      <c r="EK81" s="99">
        <v>9</v>
      </c>
      <c r="EL81" s="99">
        <v>16</v>
      </c>
      <c r="EM81" s="99">
        <v>20825</v>
      </c>
      <c r="EN81" s="99">
        <v>150</v>
      </c>
      <c r="EO81" s="99">
        <v>993</v>
      </c>
      <c r="EP81" s="99">
        <v>104</v>
      </c>
      <c r="EQ81" s="99">
        <v>2</v>
      </c>
      <c r="ER81" s="99">
        <v>1</v>
      </c>
      <c r="ES81" s="99">
        <v>92450</v>
      </c>
    </row>
    <row r="82" spans="1:149" ht="14.4" x14ac:dyDescent="0.3">
      <c r="A82" s="98">
        <v>106190045</v>
      </c>
      <c r="B82" s="98" t="s">
        <v>497</v>
      </c>
      <c r="C82" s="98" t="s">
        <v>504</v>
      </c>
      <c r="D82" s="98" t="s">
        <v>498</v>
      </c>
      <c r="E82" s="98" t="s">
        <v>499</v>
      </c>
      <c r="F82" s="98" t="s">
        <v>975</v>
      </c>
      <c r="G82" s="98" t="s">
        <v>2871</v>
      </c>
      <c r="H82" s="98" t="s">
        <v>2122</v>
      </c>
      <c r="I82" s="98" t="s">
        <v>2185</v>
      </c>
      <c r="J82" s="98" t="s">
        <v>2208</v>
      </c>
      <c r="K82" s="98" t="s">
        <v>499</v>
      </c>
      <c r="L82" s="98" t="s">
        <v>2066</v>
      </c>
      <c r="M82" s="98" t="s">
        <v>2136</v>
      </c>
      <c r="N82" s="98" t="s">
        <v>1628</v>
      </c>
      <c r="O82" s="99">
        <v>11</v>
      </c>
      <c r="P82" s="99">
        <v>11</v>
      </c>
      <c r="Q82" s="99"/>
      <c r="R82" s="99"/>
      <c r="S82" s="99"/>
      <c r="T82" s="99"/>
      <c r="U82" s="99">
        <v>12</v>
      </c>
      <c r="V82" s="99">
        <v>10</v>
      </c>
      <c r="W82" s="99"/>
      <c r="X82" s="99"/>
      <c r="Y82" s="99"/>
      <c r="Z82" s="99"/>
      <c r="AA82" s="99"/>
      <c r="AB82" s="99">
        <v>2</v>
      </c>
      <c r="AC82" s="99"/>
      <c r="AD82" s="99">
        <v>1</v>
      </c>
      <c r="AE82" s="99">
        <v>9</v>
      </c>
      <c r="AF82" s="99">
        <v>10</v>
      </c>
      <c r="AG82" s="99"/>
      <c r="AH82" s="99"/>
      <c r="AI82" s="99"/>
      <c r="AJ82" s="99"/>
      <c r="AK82" s="99"/>
      <c r="AL82" s="99">
        <v>4</v>
      </c>
      <c r="AM82" s="99"/>
      <c r="AN82" s="99"/>
      <c r="AO82" s="99"/>
      <c r="AP82" s="99">
        <v>18</v>
      </c>
      <c r="AQ82" s="99">
        <v>11</v>
      </c>
      <c r="AR82" s="99">
        <v>11</v>
      </c>
      <c r="AS82" s="99"/>
      <c r="AT82" s="99">
        <v>11</v>
      </c>
      <c r="AU82" s="99">
        <v>11</v>
      </c>
      <c r="AV82" s="99"/>
      <c r="AW82" s="99"/>
      <c r="AX82" s="99">
        <v>4</v>
      </c>
      <c r="AY82" s="99">
        <v>18</v>
      </c>
      <c r="AZ82" s="99"/>
      <c r="BA82" s="99">
        <v>11</v>
      </c>
      <c r="BB82" s="99"/>
      <c r="BC82" s="99">
        <v>11</v>
      </c>
      <c r="BD82" s="99"/>
      <c r="BE82" s="99"/>
      <c r="BF82" s="99"/>
      <c r="BG82" s="99"/>
      <c r="BH82" s="99"/>
      <c r="BI82" s="99"/>
      <c r="BJ82" s="99"/>
      <c r="BK82" s="99">
        <v>4</v>
      </c>
      <c r="BL82" s="99"/>
      <c r="BM82" s="99"/>
      <c r="BN82" s="99">
        <v>4</v>
      </c>
      <c r="BO82" s="99"/>
      <c r="BP82" s="99"/>
      <c r="BQ82" s="99"/>
      <c r="BR82" s="99"/>
      <c r="BS82" s="99"/>
      <c r="BT82" s="99">
        <v>11</v>
      </c>
      <c r="BU82" s="99">
        <v>3</v>
      </c>
      <c r="BV82" s="99"/>
      <c r="BW82" s="99"/>
      <c r="BX82" s="99"/>
      <c r="BY82" s="99"/>
      <c r="BZ82" s="99"/>
      <c r="CA82" s="99"/>
      <c r="CB82" s="99">
        <v>4</v>
      </c>
      <c r="CC82" s="99">
        <v>16</v>
      </c>
      <c r="CD82" s="99"/>
      <c r="CE82" s="99">
        <v>2</v>
      </c>
      <c r="CF82" s="99"/>
      <c r="CG82" s="99"/>
      <c r="CH82" s="99"/>
      <c r="CI82" s="99"/>
      <c r="CJ82" s="99"/>
      <c r="CK82" s="99"/>
      <c r="CL82" s="99"/>
      <c r="CM82" s="99"/>
      <c r="CN82" s="99">
        <v>3</v>
      </c>
      <c r="CO82" s="99">
        <v>1</v>
      </c>
      <c r="CP82" s="99"/>
      <c r="CQ82" s="99"/>
      <c r="CR82" s="99">
        <v>3</v>
      </c>
      <c r="CS82" s="99"/>
      <c r="CT82" s="99">
        <v>1</v>
      </c>
      <c r="CU82" s="99"/>
      <c r="CV82" s="99">
        <v>4</v>
      </c>
      <c r="CW82" s="99"/>
      <c r="CX82" s="99">
        <v>5</v>
      </c>
      <c r="CY82" s="99">
        <v>2</v>
      </c>
      <c r="CZ82" s="99"/>
      <c r="DA82" s="99">
        <v>3</v>
      </c>
      <c r="DB82" s="99"/>
      <c r="DC82" s="99"/>
      <c r="DD82" s="99"/>
      <c r="DE82" s="99"/>
      <c r="DF82" s="99"/>
      <c r="DG82" s="99"/>
      <c r="DH82" s="99"/>
      <c r="DI82" s="99"/>
      <c r="DJ82" s="99"/>
      <c r="DK82" s="99"/>
      <c r="DL82" s="99"/>
      <c r="DM82" s="99"/>
      <c r="DN82" s="99"/>
      <c r="DO82" s="99"/>
      <c r="DP82" s="99">
        <v>22</v>
      </c>
      <c r="DQ82" s="99"/>
      <c r="DR82" s="99"/>
      <c r="DS82" s="99"/>
      <c r="DT82" s="99"/>
      <c r="DU82" s="99"/>
      <c r="DV82" s="99"/>
      <c r="DW82" s="99"/>
      <c r="DX82" s="99"/>
      <c r="DY82" s="99"/>
      <c r="DZ82" s="99"/>
      <c r="EA82" s="99"/>
      <c r="EB82" s="99"/>
      <c r="EC82" s="99"/>
      <c r="ED82" s="99"/>
      <c r="EE82" s="99"/>
      <c r="EF82" s="99"/>
      <c r="EG82" s="99"/>
      <c r="EH82" s="99"/>
      <c r="EI82" s="99"/>
      <c r="EJ82" s="99"/>
      <c r="EK82" s="99"/>
      <c r="EL82" s="99"/>
      <c r="EM82" s="99">
        <v>22</v>
      </c>
      <c r="EN82" s="99"/>
      <c r="EO82" s="99"/>
      <c r="EP82" s="99"/>
      <c r="EQ82" s="99"/>
      <c r="ER82" s="99"/>
      <c r="ES82" s="99">
        <v>2614</v>
      </c>
    </row>
    <row r="83" spans="1:149" ht="14.4" x14ac:dyDescent="0.3">
      <c r="A83" s="98">
        <v>106190049</v>
      </c>
      <c r="B83" s="98" t="s">
        <v>2209</v>
      </c>
      <c r="C83" s="98" t="s">
        <v>504</v>
      </c>
      <c r="D83" s="98" t="s">
        <v>500</v>
      </c>
      <c r="E83" s="98" t="s">
        <v>501</v>
      </c>
      <c r="F83" s="98" t="s">
        <v>976</v>
      </c>
      <c r="G83" s="98" t="s">
        <v>2872</v>
      </c>
      <c r="H83" s="98" t="s">
        <v>2114</v>
      </c>
      <c r="I83" s="98" t="s">
        <v>2201</v>
      </c>
      <c r="J83" s="98" t="s">
        <v>2210</v>
      </c>
      <c r="K83" s="98" t="s">
        <v>2211</v>
      </c>
      <c r="L83" s="98" t="s">
        <v>2065</v>
      </c>
      <c r="M83" s="98" t="s">
        <v>2105</v>
      </c>
      <c r="N83" s="98" t="s">
        <v>1629</v>
      </c>
      <c r="O83" s="99">
        <v>988</v>
      </c>
      <c r="P83" s="99"/>
      <c r="Q83" s="99"/>
      <c r="R83" s="99"/>
      <c r="S83" s="99"/>
      <c r="T83" s="99"/>
      <c r="U83" s="99">
        <v>454</v>
      </c>
      <c r="V83" s="99">
        <v>534</v>
      </c>
      <c r="W83" s="99"/>
      <c r="X83" s="99"/>
      <c r="Y83" s="99"/>
      <c r="Z83" s="99">
        <v>9</v>
      </c>
      <c r="AA83" s="99">
        <v>13</v>
      </c>
      <c r="AB83" s="99">
        <v>47</v>
      </c>
      <c r="AC83" s="99">
        <v>102</v>
      </c>
      <c r="AD83" s="99">
        <v>185</v>
      </c>
      <c r="AE83" s="99">
        <v>249</v>
      </c>
      <c r="AF83" s="99">
        <v>383</v>
      </c>
      <c r="AG83" s="99"/>
      <c r="AH83" s="99"/>
      <c r="AI83" s="99"/>
      <c r="AJ83" s="99">
        <v>285</v>
      </c>
      <c r="AK83" s="99">
        <v>65</v>
      </c>
      <c r="AL83" s="99">
        <v>295</v>
      </c>
      <c r="AM83" s="99">
        <v>2</v>
      </c>
      <c r="AN83" s="99">
        <v>34</v>
      </c>
      <c r="AO83" s="99"/>
      <c r="AP83" s="99">
        <v>307</v>
      </c>
      <c r="AQ83" s="99">
        <v>988</v>
      </c>
      <c r="AR83" s="99"/>
      <c r="AS83" s="99"/>
      <c r="AT83" s="99">
        <v>984</v>
      </c>
      <c r="AU83" s="99"/>
      <c r="AV83" s="99"/>
      <c r="AW83" s="99">
        <v>4</v>
      </c>
      <c r="AX83" s="99">
        <v>805</v>
      </c>
      <c r="AY83" s="99">
        <v>183</v>
      </c>
      <c r="AZ83" s="99"/>
      <c r="BA83" s="99">
        <v>984</v>
      </c>
      <c r="BB83" s="99"/>
      <c r="BC83" s="99"/>
      <c r="BD83" s="99"/>
      <c r="BE83" s="99"/>
      <c r="BF83" s="99">
        <v>4</v>
      </c>
      <c r="BG83" s="99"/>
      <c r="BH83" s="99"/>
      <c r="BI83" s="99"/>
      <c r="BJ83" s="99"/>
      <c r="BK83" s="99">
        <v>33</v>
      </c>
      <c r="BL83" s="99">
        <v>22</v>
      </c>
      <c r="BM83" s="99"/>
      <c r="BN83" s="99">
        <v>197</v>
      </c>
      <c r="BO83" s="99">
        <v>119</v>
      </c>
      <c r="BP83" s="99">
        <v>17</v>
      </c>
      <c r="BQ83" s="99"/>
      <c r="BR83" s="99">
        <v>3</v>
      </c>
      <c r="BS83" s="99">
        <v>1</v>
      </c>
      <c r="BT83" s="99">
        <v>30</v>
      </c>
      <c r="BU83" s="99">
        <v>566</v>
      </c>
      <c r="BV83" s="99"/>
      <c r="BW83" s="99"/>
      <c r="BX83" s="99"/>
      <c r="BY83" s="99"/>
      <c r="BZ83" s="99"/>
      <c r="CA83" s="99"/>
      <c r="CB83" s="99">
        <v>49</v>
      </c>
      <c r="CC83" s="99">
        <v>874</v>
      </c>
      <c r="CD83" s="99"/>
      <c r="CE83" s="99">
        <v>59</v>
      </c>
      <c r="CF83" s="99"/>
      <c r="CG83" s="99"/>
      <c r="CH83" s="99">
        <v>5</v>
      </c>
      <c r="CI83" s="99"/>
      <c r="CJ83" s="99"/>
      <c r="CK83" s="99">
        <v>1</v>
      </c>
      <c r="CL83" s="99"/>
      <c r="CM83" s="99">
        <v>1</v>
      </c>
      <c r="CN83" s="99">
        <v>3</v>
      </c>
      <c r="CO83" s="99">
        <v>40</v>
      </c>
      <c r="CP83" s="99">
        <v>43</v>
      </c>
      <c r="CQ83" s="99">
        <v>1</v>
      </c>
      <c r="CR83" s="99">
        <v>19</v>
      </c>
      <c r="CS83" s="99"/>
      <c r="CT83" s="99">
        <v>57</v>
      </c>
      <c r="CU83" s="99">
        <v>309</v>
      </c>
      <c r="CV83" s="99">
        <v>44</v>
      </c>
      <c r="CW83" s="99"/>
      <c r="CX83" s="99">
        <v>30</v>
      </c>
      <c r="CY83" s="99">
        <v>5</v>
      </c>
      <c r="CZ83" s="99">
        <v>9</v>
      </c>
      <c r="DA83" s="99">
        <v>340</v>
      </c>
      <c r="DB83" s="99">
        <v>83</v>
      </c>
      <c r="DC83" s="99">
        <v>4</v>
      </c>
      <c r="DD83" s="99"/>
      <c r="DE83" s="99"/>
      <c r="DF83" s="99"/>
      <c r="DG83" s="99">
        <v>18</v>
      </c>
      <c r="DH83" s="99">
        <v>176</v>
      </c>
      <c r="DI83" s="99">
        <v>71</v>
      </c>
      <c r="DJ83" s="99"/>
      <c r="DK83" s="99"/>
      <c r="DL83" s="99">
        <v>35</v>
      </c>
      <c r="DM83" s="99"/>
      <c r="DN83" s="99">
        <v>15</v>
      </c>
      <c r="DO83" s="99"/>
      <c r="DP83" s="99">
        <v>517</v>
      </c>
      <c r="DQ83" s="99">
        <v>31</v>
      </c>
      <c r="DR83" s="99">
        <v>50</v>
      </c>
      <c r="DS83" s="99"/>
      <c r="DT83" s="99">
        <v>73</v>
      </c>
      <c r="DU83" s="99"/>
      <c r="DV83" s="99"/>
      <c r="DW83" s="99">
        <v>2</v>
      </c>
      <c r="DX83" s="99"/>
      <c r="DY83" s="99"/>
      <c r="DZ83" s="99"/>
      <c r="EA83" s="99"/>
      <c r="EB83" s="99"/>
      <c r="EC83" s="99"/>
      <c r="ED83" s="99">
        <v>123</v>
      </c>
      <c r="EE83" s="99">
        <v>26</v>
      </c>
      <c r="EF83" s="99">
        <v>9</v>
      </c>
      <c r="EG83" s="99"/>
      <c r="EH83" s="99"/>
      <c r="EI83" s="99"/>
      <c r="EJ83" s="99">
        <v>34</v>
      </c>
      <c r="EK83" s="99">
        <v>1</v>
      </c>
      <c r="EL83" s="99">
        <v>2</v>
      </c>
      <c r="EM83" s="99">
        <v>705</v>
      </c>
      <c r="EN83" s="99">
        <v>27</v>
      </c>
      <c r="EO83" s="99">
        <v>59</v>
      </c>
      <c r="EP83" s="99">
        <v>2</v>
      </c>
      <c r="EQ83" s="99"/>
      <c r="ER83" s="99"/>
      <c r="ES83" s="99">
        <v>26000</v>
      </c>
    </row>
    <row r="84" spans="1:149" ht="14.4" x14ac:dyDescent="0.3">
      <c r="A84" s="98">
        <v>106190052</v>
      </c>
      <c r="B84" s="98" t="s">
        <v>502</v>
      </c>
      <c r="C84" s="98" t="s">
        <v>504</v>
      </c>
      <c r="D84" s="98" t="s">
        <v>503</v>
      </c>
      <c r="E84" s="98" t="s">
        <v>504</v>
      </c>
      <c r="F84" s="98" t="s">
        <v>977</v>
      </c>
      <c r="G84" s="98" t="s">
        <v>2871</v>
      </c>
      <c r="H84" s="98" t="s">
        <v>2101</v>
      </c>
      <c r="I84" s="98" t="s">
        <v>2212</v>
      </c>
      <c r="J84" s="98" t="s">
        <v>2213</v>
      </c>
      <c r="K84" s="98" t="s">
        <v>2214</v>
      </c>
      <c r="L84" s="98" t="s">
        <v>2065</v>
      </c>
      <c r="M84" s="98" t="s">
        <v>2105</v>
      </c>
      <c r="N84" s="98" t="s">
        <v>1630</v>
      </c>
      <c r="O84" s="99">
        <v>970</v>
      </c>
      <c r="P84" s="99"/>
      <c r="Q84" s="99"/>
      <c r="R84" s="99"/>
      <c r="S84" s="99"/>
      <c r="T84" s="99"/>
      <c r="U84" s="99">
        <v>426</v>
      </c>
      <c r="V84" s="99">
        <v>544</v>
      </c>
      <c r="W84" s="99"/>
      <c r="X84" s="99"/>
      <c r="Y84" s="99">
        <v>1</v>
      </c>
      <c r="Z84" s="99">
        <v>25</v>
      </c>
      <c r="AA84" s="99">
        <v>25</v>
      </c>
      <c r="AB84" s="99">
        <v>57</v>
      </c>
      <c r="AC84" s="99">
        <v>99</v>
      </c>
      <c r="AD84" s="99">
        <v>197</v>
      </c>
      <c r="AE84" s="99">
        <v>277</v>
      </c>
      <c r="AF84" s="99">
        <v>289</v>
      </c>
      <c r="AG84" s="99"/>
      <c r="AH84" s="99"/>
      <c r="AI84" s="99"/>
      <c r="AJ84" s="99">
        <v>59</v>
      </c>
      <c r="AK84" s="99">
        <v>25</v>
      </c>
      <c r="AL84" s="99">
        <v>147</v>
      </c>
      <c r="AM84" s="99"/>
      <c r="AN84" s="99">
        <v>1</v>
      </c>
      <c r="AO84" s="99"/>
      <c r="AP84" s="99">
        <v>738</v>
      </c>
      <c r="AQ84" s="99">
        <v>970</v>
      </c>
      <c r="AR84" s="99"/>
      <c r="AS84" s="99"/>
      <c r="AT84" s="99">
        <v>970</v>
      </c>
      <c r="AU84" s="99"/>
      <c r="AV84" s="99"/>
      <c r="AW84" s="99"/>
      <c r="AX84" s="99">
        <v>839</v>
      </c>
      <c r="AY84" s="99">
        <v>131</v>
      </c>
      <c r="AZ84" s="99"/>
      <c r="BA84" s="99">
        <v>966</v>
      </c>
      <c r="BB84" s="99"/>
      <c r="BC84" s="99">
        <v>1</v>
      </c>
      <c r="BD84" s="99">
        <v>1</v>
      </c>
      <c r="BE84" s="99"/>
      <c r="BF84" s="99">
        <v>2</v>
      </c>
      <c r="BG84" s="99"/>
      <c r="BH84" s="99"/>
      <c r="BI84" s="99"/>
      <c r="BJ84" s="99"/>
      <c r="BK84" s="99">
        <v>94</v>
      </c>
      <c r="BL84" s="99">
        <v>3</v>
      </c>
      <c r="BM84" s="99"/>
      <c r="BN84" s="99">
        <v>81</v>
      </c>
      <c r="BO84" s="99">
        <v>151</v>
      </c>
      <c r="BP84" s="99">
        <v>14</v>
      </c>
      <c r="BQ84" s="99"/>
      <c r="BR84" s="99">
        <v>68</v>
      </c>
      <c r="BS84" s="99">
        <v>1</v>
      </c>
      <c r="BT84" s="99">
        <v>34</v>
      </c>
      <c r="BU84" s="99">
        <v>524</v>
      </c>
      <c r="BV84" s="99"/>
      <c r="BW84" s="99"/>
      <c r="BX84" s="99"/>
      <c r="BY84" s="99"/>
      <c r="BZ84" s="99"/>
      <c r="CA84" s="99"/>
      <c r="CB84" s="99">
        <v>72</v>
      </c>
      <c r="CC84" s="99">
        <v>722</v>
      </c>
      <c r="CD84" s="99"/>
      <c r="CE84" s="99">
        <v>175</v>
      </c>
      <c r="CF84" s="99"/>
      <c r="CG84" s="99">
        <v>1</v>
      </c>
      <c r="CH84" s="99"/>
      <c r="CI84" s="99"/>
      <c r="CJ84" s="99"/>
      <c r="CK84" s="99"/>
      <c r="CL84" s="99"/>
      <c r="CM84" s="99">
        <v>1</v>
      </c>
      <c r="CN84" s="99">
        <v>2</v>
      </c>
      <c r="CO84" s="99">
        <v>12</v>
      </c>
      <c r="CP84" s="99">
        <v>17</v>
      </c>
      <c r="CQ84" s="99">
        <v>2</v>
      </c>
      <c r="CR84" s="99">
        <v>12</v>
      </c>
      <c r="CS84" s="99"/>
      <c r="CT84" s="99">
        <v>6</v>
      </c>
      <c r="CU84" s="99">
        <v>91</v>
      </c>
      <c r="CV84" s="99">
        <v>31</v>
      </c>
      <c r="CW84" s="99"/>
      <c r="CX84" s="99">
        <v>8</v>
      </c>
      <c r="CY84" s="99">
        <v>2</v>
      </c>
      <c r="CZ84" s="99">
        <v>7</v>
      </c>
      <c r="DA84" s="99">
        <v>757</v>
      </c>
      <c r="DB84" s="99">
        <v>20</v>
      </c>
      <c r="DC84" s="99">
        <v>1</v>
      </c>
      <c r="DD84" s="99">
        <v>1</v>
      </c>
      <c r="DE84" s="99"/>
      <c r="DF84" s="99"/>
      <c r="DG84" s="99">
        <v>7</v>
      </c>
      <c r="DH84" s="99">
        <v>783</v>
      </c>
      <c r="DI84" s="99">
        <v>31</v>
      </c>
      <c r="DJ84" s="99"/>
      <c r="DK84" s="99"/>
      <c r="DL84" s="99">
        <v>5</v>
      </c>
      <c r="DM84" s="99"/>
      <c r="DN84" s="99">
        <v>5</v>
      </c>
      <c r="DO84" s="99">
        <v>1</v>
      </c>
      <c r="DP84" s="99">
        <v>103</v>
      </c>
      <c r="DQ84" s="99">
        <v>13</v>
      </c>
      <c r="DR84" s="99">
        <v>13</v>
      </c>
      <c r="DS84" s="99"/>
      <c r="DT84" s="99">
        <v>6</v>
      </c>
      <c r="DU84" s="99"/>
      <c r="DV84" s="99"/>
      <c r="DW84" s="99"/>
      <c r="DX84" s="99"/>
      <c r="DY84" s="99">
        <v>3</v>
      </c>
      <c r="DZ84" s="99"/>
      <c r="EA84" s="99"/>
      <c r="EB84" s="99"/>
      <c r="EC84" s="99"/>
      <c r="ED84" s="99">
        <v>187</v>
      </c>
      <c r="EE84" s="99">
        <v>31</v>
      </c>
      <c r="EF84" s="99">
        <v>23</v>
      </c>
      <c r="EG84" s="99">
        <v>1</v>
      </c>
      <c r="EH84" s="99"/>
      <c r="EI84" s="99"/>
      <c r="EJ84" s="99"/>
      <c r="EK84" s="99"/>
      <c r="EL84" s="99">
        <v>4</v>
      </c>
      <c r="EM84" s="99">
        <v>498</v>
      </c>
      <c r="EN84" s="99">
        <v>42</v>
      </c>
      <c r="EO84" s="99">
        <v>183</v>
      </c>
      <c r="EP84" s="99">
        <v>1</v>
      </c>
      <c r="EQ84" s="99"/>
      <c r="ER84" s="99"/>
      <c r="ES84" s="99">
        <v>24573</v>
      </c>
    </row>
    <row r="85" spans="1:149" ht="14.4" x14ac:dyDescent="0.3">
      <c r="A85" s="98">
        <v>106190053</v>
      </c>
      <c r="B85" s="98" t="s">
        <v>1465</v>
      </c>
      <c r="C85" s="98" t="s">
        <v>504</v>
      </c>
      <c r="D85" s="98" t="s">
        <v>1466</v>
      </c>
      <c r="E85" s="98" t="s">
        <v>505</v>
      </c>
      <c r="F85" s="98" t="s">
        <v>1046</v>
      </c>
      <c r="G85" s="98" t="s">
        <v>2871</v>
      </c>
      <c r="H85" s="98" t="s">
        <v>2108</v>
      </c>
      <c r="I85" s="98" t="s">
        <v>2215</v>
      </c>
      <c r="J85" s="98" t="s">
        <v>2208</v>
      </c>
      <c r="K85" s="98" t="s">
        <v>2216</v>
      </c>
      <c r="L85" s="98" t="s">
        <v>2065</v>
      </c>
      <c r="M85" s="98" t="s">
        <v>2105</v>
      </c>
      <c r="N85" s="98" t="s">
        <v>1631</v>
      </c>
      <c r="O85" s="99">
        <v>12868</v>
      </c>
      <c r="P85" s="99"/>
      <c r="Q85" s="99">
        <v>442</v>
      </c>
      <c r="R85" s="99"/>
      <c r="S85" s="99"/>
      <c r="T85" s="99"/>
      <c r="U85" s="99">
        <v>7744</v>
      </c>
      <c r="V85" s="99">
        <v>5561</v>
      </c>
      <c r="W85" s="99">
        <v>5</v>
      </c>
      <c r="X85" s="99"/>
      <c r="Y85" s="99">
        <v>382</v>
      </c>
      <c r="Z85" s="99">
        <v>2006</v>
      </c>
      <c r="AA85" s="99">
        <v>1534</v>
      </c>
      <c r="AB85" s="99">
        <v>1133</v>
      </c>
      <c r="AC85" s="99">
        <v>1665</v>
      </c>
      <c r="AD85" s="99">
        <v>1607</v>
      </c>
      <c r="AE85" s="99">
        <v>1232</v>
      </c>
      <c r="AF85" s="99">
        <v>950</v>
      </c>
      <c r="AG85" s="99">
        <v>1</v>
      </c>
      <c r="AH85" s="99">
        <v>2688</v>
      </c>
      <c r="AI85" s="99">
        <v>112</v>
      </c>
      <c r="AJ85" s="99">
        <v>846</v>
      </c>
      <c r="AK85" s="99">
        <v>2078</v>
      </c>
      <c r="AL85" s="99">
        <v>6564</v>
      </c>
      <c r="AM85" s="99">
        <v>17</v>
      </c>
      <c r="AN85" s="99">
        <v>255</v>
      </c>
      <c r="AO85" s="99">
        <v>193</v>
      </c>
      <c r="AP85" s="99">
        <v>3357</v>
      </c>
      <c r="AQ85" s="99">
        <v>6969</v>
      </c>
      <c r="AR85" s="99">
        <v>6341</v>
      </c>
      <c r="AS85" s="99"/>
      <c r="AT85" s="99">
        <v>1756</v>
      </c>
      <c r="AU85" s="99">
        <v>9131</v>
      </c>
      <c r="AV85" s="99">
        <v>2422</v>
      </c>
      <c r="AW85" s="99">
        <v>1</v>
      </c>
      <c r="AX85" s="99">
        <v>13151</v>
      </c>
      <c r="AY85" s="99">
        <v>159</v>
      </c>
      <c r="AZ85" s="99"/>
      <c r="BA85" s="99">
        <v>481</v>
      </c>
      <c r="BB85" s="99">
        <v>18</v>
      </c>
      <c r="BC85" s="99">
        <v>9989</v>
      </c>
      <c r="BD85" s="99">
        <v>49</v>
      </c>
      <c r="BE85" s="99">
        <v>13</v>
      </c>
      <c r="BF85" s="99">
        <v>250</v>
      </c>
      <c r="BG85" s="99">
        <v>2411</v>
      </c>
      <c r="BH85" s="99">
        <v>10</v>
      </c>
      <c r="BI85" s="99">
        <v>89</v>
      </c>
      <c r="BJ85" s="99"/>
      <c r="BK85" s="99">
        <v>250</v>
      </c>
      <c r="BL85" s="99">
        <v>412</v>
      </c>
      <c r="BM85" s="99">
        <v>1</v>
      </c>
      <c r="BN85" s="99">
        <v>232</v>
      </c>
      <c r="BO85" s="99">
        <v>347</v>
      </c>
      <c r="BP85" s="99">
        <v>60</v>
      </c>
      <c r="BQ85" s="99">
        <v>20</v>
      </c>
      <c r="BR85" s="99">
        <v>261</v>
      </c>
      <c r="BS85" s="99">
        <v>7</v>
      </c>
      <c r="BT85" s="99">
        <v>10803</v>
      </c>
      <c r="BU85" s="99">
        <v>795</v>
      </c>
      <c r="BV85" s="99">
        <v>1</v>
      </c>
      <c r="BW85" s="99">
        <v>10</v>
      </c>
      <c r="BX85" s="99"/>
      <c r="BY85" s="99">
        <v>111</v>
      </c>
      <c r="BZ85" s="99"/>
      <c r="CA85" s="99"/>
      <c r="CB85" s="99">
        <v>8275</v>
      </c>
      <c r="CC85" s="99">
        <v>3322</v>
      </c>
      <c r="CD85" s="99">
        <v>1</v>
      </c>
      <c r="CE85" s="99">
        <v>1434</v>
      </c>
      <c r="CF85" s="99">
        <v>157</v>
      </c>
      <c r="CG85" s="99">
        <v>49</v>
      </c>
      <c r="CH85" s="99">
        <v>68</v>
      </c>
      <c r="CI85" s="99"/>
      <c r="CJ85" s="99"/>
      <c r="CK85" s="99">
        <v>4</v>
      </c>
      <c r="CL85" s="99">
        <v>7</v>
      </c>
      <c r="CM85" s="99">
        <v>113</v>
      </c>
      <c r="CN85" s="99">
        <v>240</v>
      </c>
      <c r="CO85" s="99">
        <v>1471</v>
      </c>
      <c r="CP85" s="99">
        <v>936</v>
      </c>
      <c r="CQ85" s="99">
        <v>19</v>
      </c>
      <c r="CR85" s="99">
        <v>619</v>
      </c>
      <c r="CS85" s="99">
        <v>19</v>
      </c>
      <c r="CT85" s="99">
        <v>384</v>
      </c>
      <c r="CU85" s="99">
        <v>843</v>
      </c>
      <c r="CV85" s="99">
        <v>938</v>
      </c>
      <c r="CW85" s="99">
        <v>118</v>
      </c>
      <c r="CX85" s="99">
        <v>330</v>
      </c>
      <c r="CY85" s="99">
        <v>340</v>
      </c>
      <c r="CZ85" s="99">
        <v>129</v>
      </c>
      <c r="DA85" s="99">
        <v>756</v>
      </c>
      <c r="DB85" s="99">
        <v>265</v>
      </c>
      <c r="DC85" s="99">
        <v>494</v>
      </c>
      <c r="DD85" s="99">
        <v>2702</v>
      </c>
      <c r="DE85" s="99">
        <v>2423</v>
      </c>
      <c r="DF85" s="99">
        <v>164</v>
      </c>
      <c r="DG85" s="99">
        <v>296</v>
      </c>
      <c r="DH85" s="99">
        <v>3560</v>
      </c>
      <c r="DI85" s="99">
        <v>988</v>
      </c>
      <c r="DJ85" s="99">
        <v>6</v>
      </c>
      <c r="DK85" s="99">
        <v>136</v>
      </c>
      <c r="DL85" s="99">
        <v>263</v>
      </c>
      <c r="DM85" s="99">
        <v>14</v>
      </c>
      <c r="DN85" s="99">
        <v>381</v>
      </c>
      <c r="DO85" s="99">
        <v>166</v>
      </c>
      <c r="DP85" s="99">
        <v>4089</v>
      </c>
      <c r="DQ85" s="99">
        <v>309</v>
      </c>
      <c r="DR85" s="99">
        <v>236</v>
      </c>
      <c r="DS85" s="99">
        <v>46</v>
      </c>
      <c r="DT85" s="99">
        <v>214</v>
      </c>
      <c r="DU85" s="99">
        <v>13</v>
      </c>
      <c r="DV85" s="99">
        <v>8</v>
      </c>
      <c r="DW85" s="99">
        <v>34</v>
      </c>
      <c r="DX85" s="99">
        <v>75</v>
      </c>
      <c r="DY85" s="99">
        <v>24</v>
      </c>
      <c r="DZ85" s="99">
        <v>2445</v>
      </c>
      <c r="EA85" s="99">
        <v>5</v>
      </c>
      <c r="EB85" s="99">
        <v>2</v>
      </c>
      <c r="EC85" s="99"/>
      <c r="ED85" s="99">
        <v>291</v>
      </c>
      <c r="EE85" s="99">
        <v>343</v>
      </c>
      <c r="EF85" s="99">
        <v>180</v>
      </c>
      <c r="EG85" s="99">
        <v>107</v>
      </c>
      <c r="EH85" s="99">
        <v>9</v>
      </c>
      <c r="EI85" s="99">
        <v>3</v>
      </c>
      <c r="EJ85" s="99">
        <v>6</v>
      </c>
      <c r="EK85" s="99"/>
      <c r="EL85" s="99">
        <v>11</v>
      </c>
      <c r="EM85" s="99">
        <v>11550</v>
      </c>
      <c r="EN85" s="99">
        <v>84</v>
      </c>
      <c r="EO85" s="99">
        <v>684</v>
      </c>
      <c r="EP85" s="99">
        <v>42</v>
      </c>
      <c r="EQ85" s="99"/>
      <c r="ER85" s="99"/>
      <c r="ES85" s="99">
        <v>59138</v>
      </c>
    </row>
    <row r="86" spans="1:149" ht="14.4" x14ac:dyDescent="0.3">
      <c r="A86" s="98">
        <v>106190066</v>
      </c>
      <c r="B86" s="98" t="s">
        <v>2040</v>
      </c>
      <c r="C86" s="98" t="s">
        <v>504</v>
      </c>
      <c r="D86" s="98" t="s">
        <v>2041</v>
      </c>
      <c r="E86" s="98" t="s">
        <v>2042</v>
      </c>
      <c r="F86" s="98" t="s">
        <v>2043</v>
      </c>
      <c r="G86" s="98" t="s">
        <v>2872</v>
      </c>
      <c r="H86" s="98" t="s">
        <v>2101</v>
      </c>
      <c r="I86" s="98" t="s">
        <v>2188</v>
      </c>
      <c r="J86" s="98" t="s">
        <v>2220</v>
      </c>
      <c r="K86" s="98" t="s">
        <v>2221</v>
      </c>
      <c r="L86" s="98" t="s">
        <v>2065</v>
      </c>
      <c r="M86" s="98" t="s">
        <v>2105</v>
      </c>
      <c r="N86" s="98" t="s">
        <v>2039</v>
      </c>
      <c r="O86" s="99"/>
      <c r="P86" s="99"/>
      <c r="Q86" s="99"/>
      <c r="R86" s="99"/>
      <c r="S86" s="99">
        <v>1710</v>
      </c>
      <c r="T86" s="99"/>
      <c r="U86" s="99">
        <v>531</v>
      </c>
      <c r="V86" s="99">
        <v>1179</v>
      </c>
      <c r="W86" s="99"/>
      <c r="X86" s="99"/>
      <c r="Y86" s="99">
        <v>9</v>
      </c>
      <c r="Z86" s="99">
        <v>247</v>
      </c>
      <c r="AA86" s="99">
        <v>356</v>
      </c>
      <c r="AB86" s="99">
        <v>396</v>
      </c>
      <c r="AC86" s="99">
        <v>504</v>
      </c>
      <c r="AD86" s="99">
        <v>167</v>
      </c>
      <c r="AE86" s="99">
        <v>25</v>
      </c>
      <c r="AF86" s="99">
        <v>6</v>
      </c>
      <c r="AG86" s="99"/>
      <c r="AH86" s="99"/>
      <c r="AI86" s="99"/>
      <c r="AJ86" s="99">
        <v>47</v>
      </c>
      <c r="AK86" s="99">
        <v>724</v>
      </c>
      <c r="AL86" s="99">
        <v>331</v>
      </c>
      <c r="AM86" s="99">
        <v>6</v>
      </c>
      <c r="AN86" s="99">
        <v>17</v>
      </c>
      <c r="AO86" s="99">
        <v>32</v>
      </c>
      <c r="AP86" s="99">
        <v>553</v>
      </c>
      <c r="AQ86" s="99">
        <v>1690</v>
      </c>
      <c r="AR86" s="99">
        <v>20</v>
      </c>
      <c r="AS86" s="99"/>
      <c r="AT86" s="99">
        <v>1432</v>
      </c>
      <c r="AU86" s="99">
        <v>278</v>
      </c>
      <c r="AV86" s="99"/>
      <c r="AW86" s="99"/>
      <c r="AX86" s="99">
        <v>1652</v>
      </c>
      <c r="AY86" s="99">
        <v>58</v>
      </c>
      <c r="AZ86" s="99"/>
      <c r="BA86" s="99">
        <v>1547</v>
      </c>
      <c r="BB86" s="99">
        <v>1</v>
      </c>
      <c r="BC86" s="99">
        <v>61</v>
      </c>
      <c r="BD86" s="99">
        <v>94</v>
      </c>
      <c r="BE86" s="99">
        <v>2</v>
      </c>
      <c r="BF86" s="99">
        <v>4</v>
      </c>
      <c r="BG86" s="99"/>
      <c r="BH86" s="99"/>
      <c r="BI86" s="99">
        <v>1</v>
      </c>
      <c r="BJ86" s="99"/>
      <c r="BK86" s="99">
        <v>36</v>
      </c>
      <c r="BL86" s="99">
        <v>105</v>
      </c>
      <c r="BM86" s="99"/>
      <c r="BN86" s="99"/>
      <c r="BO86" s="99"/>
      <c r="BP86" s="99"/>
      <c r="BQ86" s="99">
        <v>6</v>
      </c>
      <c r="BR86" s="99">
        <v>8</v>
      </c>
      <c r="BS86" s="99">
        <v>34</v>
      </c>
      <c r="BT86" s="99">
        <v>1066</v>
      </c>
      <c r="BU86" s="99">
        <v>240</v>
      </c>
      <c r="BV86" s="99"/>
      <c r="BW86" s="99">
        <v>213</v>
      </c>
      <c r="BX86" s="99"/>
      <c r="BY86" s="99">
        <v>2</v>
      </c>
      <c r="BZ86" s="99"/>
      <c r="CA86" s="99"/>
      <c r="CB86" s="99">
        <v>1267</v>
      </c>
      <c r="CC86" s="99">
        <v>423</v>
      </c>
      <c r="CD86" s="99"/>
      <c r="CE86" s="99">
        <v>15</v>
      </c>
      <c r="CF86" s="99">
        <v>4</v>
      </c>
      <c r="CG86" s="99"/>
      <c r="CH86" s="99">
        <v>1</v>
      </c>
      <c r="CI86" s="99"/>
      <c r="CJ86" s="99"/>
      <c r="CK86" s="99"/>
      <c r="CL86" s="99"/>
      <c r="CM86" s="99"/>
      <c r="CN86" s="99"/>
      <c r="CO86" s="99">
        <v>1</v>
      </c>
      <c r="CP86" s="99"/>
      <c r="CQ86" s="99"/>
      <c r="CR86" s="99"/>
      <c r="CS86" s="99"/>
      <c r="CT86" s="99"/>
      <c r="CU86" s="99"/>
      <c r="CV86" s="99"/>
      <c r="CW86" s="99">
        <v>1690</v>
      </c>
      <c r="CX86" s="99"/>
      <c r="CY86" s="99"/>
      <c r="CZ86" s="99">
        <v>19</v>
      </c>
      <c r="DA86" s="99"/>
      <c r="DB86" s="99"/>
      <c r="DC86" s="99"/>
      <c r="DD86" s="99"/>
      <c r="DE86" s="99"/>
      <c r="DF86" s="99"/>
      <c r="DG86" s="99"/>
      <c r="DH86" s="99">
        <v>1683</v>
      </c>
      <c r="DI86" s="99"/>
      <c r="DJ86" s="99"/>
      <c r="DK86" s="99"/>
      <c r="DL86" s="99"/>
      <c r="DM86" s="99"/>
      <c r="DN86" s="99"/>
      <c r="DO86" s="99"/>
      <c r="DP86" s="99">
        <v>27</v>
      </c>
      <c r="DQ86" s="99"/>
      <c r="DR86" s="99"/>
      <c r="DS86" s="99"/>
      <c r="DT86" s="99"/>
      <c r="DU86" s="99"/>
      <c r="DV86" s="99"/>
      <c r="DW86" s="99"/>
      <c r="DX86" s="99"/>
      <c r="DY86" s="99"/>
      <c r="DZ86" s="99"/>
      <c r="EA86" s="99"/>
      <c r="EB86" s="99"/>
      <c r="EC86" s="99"/>
      <c r="ED86" s="99"/>
      <c r="EE86" s="99">
        <v>3</v>
      </c>
      <c r="EF86" s="99"/>
      <c r="EG86" s="99">
        <v>3</v>
      </c>
      <c r="EH86" s="99">
        <v>4</v>
      </c>
      <c r="EI86" s="99"/>
      <c r="EJ86" s="99"/>
      <c r="EK86" s="99"/>
      <c r="EL86" s="99"/>
      <c r="EM86" s="99">
        <v>1526</v>
      </c>
      <c r="EN86" s="99">
        <v>17</v>
      </c>
      <c r="EO86" s="99">
        <v>157</v>
      </c>
      <c r="EP86" s="99"/>
      <c r="EQ86" s="99"/>
      <c r="ER86" s="99"/>
      <c r="ES86" s="99">
        <v>10085</v>
      </c>
    </row>
    <row r="87" spans="1:149" ht="14.4" x14ac:dyDescent="0.3">
      <c r="A87" s="98">
        <v>106190081</v>
      </c>
      <c r="B87" s="98" t="s">
        <v>506</v>
      </c>
      <c r="C87" s="98" t="s">
        <v>504</v>
      </c>
      <c r="D87" s="98" t="s">
        <v>507</v>
      </c>
      <c r="E87" s="98" t="s">
        <v>508</v>
      </c>
      <c r="F87" s="98" t="s">
        <v>978</v>
      </c>
      <c r="G87" s="98" t="s">
        <v>2871</v>
      </c>
      <c r="H87" s="98" t="s">
        <v>2120</v>
      </c>
      <c r="I87" s="98" t="s">
        <v>2188</v>
      </c>
      <c r="J87" s="98" t="s">
        <v>2220</v>
      </c>
      <c r="K87" s="98" t="s">
        <v>2222</v>
      </c>
      <c r="L87" s="98" t="s">
        <v>2065</v>
      </c>
      <c r="M87" s="98" t="s">
        <v>2105</v>
      </c>
      <c r="N87" s="98" t="s">
        <v>1632</v>
      </c>
      <c r="O87" s="99">
        <v>9633</v>
      </c>
      <c r="P87" s="99"/>
      <c r="Q87" s="99"/>
      <c r="R87" s="99"/>
      <c r="S87" s="99"/>
      <c r="T87" s="99"/>
      <c r="U87" s="99">
        <v>5470</v>
      </c>
      <c r="V87" s="99">
        <v>4163</v>
      </c>
      <c r="W87" s="99"/>
      <c r="X87" s="99"/>
      <c r="Y87" s="99">
        <v>229</v>
      </c>
      <c r="Z87" s="99">
        <v>814</v>
      </c>
      <c r="AA87" s="99">
        <v>829</v>
      </c>
      <c r="AB87" s="99">
        <v>964</v>
      </c>
      <c r="AC87" s="99">
        <v>1420</v>
      </c>
      <c r="AD87" s="99">
        <v>1535</v>
      </c>
      <c r="AE87" s="99">
        <v>1149</v>
      </c>
      <c r="AF87" s="99">
        <v>1478</v>
      </c>
      <c r="AG87" s="99"/>
      <c r="AH87" s="99">
        <v>913</v>
      </c>
      <c r="AI87" s="99">
        <v>302</v>
      </c>
      <c r="AJ87" s="99">
        <v>584</v>
      </c>
      <c r="AK87" s="99">
        <v>209</v>
      </c>
      <c r="AL87" s="99">
        <v>7585</v>
      </c>
      <c r="AM87" s="99">
        <v>1</v>
      </c>
      <c r="AN87" s="99">
        <v>54</v>
      </c>
      <c r="AO87" s="99">
        <v>1</v>
      </c>
      <c r="AP87" s="99">
        <v>1199</v>
      </c>
      <c r="AQ87" s="99">
        <v>3337</v>
      </c>
      <c r="AR87" s="99">
        <v>6296</v>
      </c>
      <c r="AS87" s="99"/>
      <c r="AT87" s="99">
        <v>2017</v>
      </c>
      <c r="AU87" s="99">
        <v>6867</v>
      </c>
      <c r="AV87" s="99">
        <v>749</v>
      </c>
      <c r="AW87" s="99"/>
      <c r="AX87" s="99">
        <v>9521</v>
      </c>
      <c r="AY87" s="99">
        <v>112</v>
      </c>
      <c r="AZ87" s="99"/>
      <c r="BA87" s="99">
        <v>83</v>
      </c>
      <c r="BB87" s="99">
        <v>1</v>
      </c>
      <c r="BC87" s="99">
        <v>7761</v>
      </c>
      <c r="BD87" s="99">
        <v>160</v>
      </c>
      <c r="BE87" s="99"/>
      <c r="BF87" s="99">
        <v>419</v>
      </c>
      <c r="BG87" s="99">
        <v>749</v>
      </c>
      <c r="BH87" s="99">
        <v>459</v>
      </c>
      <c r="BI87" s="99">
        <v>1</v>
      </c>
      <c r="BJ87" s="99"/>
      <c r="BK87" s="99">
        <v>347</v>
      </c>
      <c r="BL87" s="99">
        <v>269</v>
      </c>
      <c r="BM87" s="99">
        <v>7</v>
      </c>
      <c r="BN87" s="99">
        <v>193</v>
      </c>
      <c r="BO87" s="99">
        <v>565</v>
      </c>
      <c r="BP87" s="99">
        <v>88</v>
      </c>
      <c r="BQ87" s="99">
        <v>13</v>
      </c>
      <c r="BR87" s="99">
        <v>15</v>
      </c>
      <c r="BS87" s="99">
        <v>5</v>
      </c>
      <c r="BT87" s="99">
        <v>6798</v>
      </c>
      <c r="BU87" s="99">
        <v>1309</v>
      </c>
      <c r="BV87" s="99"/>
      <c r="BW87" s="99">
        <v>24</v>
      </c>
      <c r="BX87" s="99"/>
      <c r="BY87" s="99"/>
      <c r="BZ87" s="99"/>
      <c r="CA87" s="99"/>
      <c r="CB87" s="99">
        <v>4833</v>
      </c>
      <c r="CC87" s="99">
        <v>3417</v>
      </c>
      <c r="CD87" s="99"/>
      <c r="CE87" s="99">
        <v>1004</v>
      </c>
      <c r="CF87" s="99">
        <v>357</v>
      </c>
      <c r="CG87" s="99">
        <v>12</v>
      </c>
      <c r="CH87" s="99">
        <v>2</v>
      </c>
      <c r="CI87" s="99"/>
      <c r="CJ87" s="99">
        <v>8</v>
      </c>
      <c r="CK87" s="99"/>
      <c r="CL87" s="99">
        <v>8</v>
      </c>
      <c r="CM87" s="99">
        <v>151</v>
      </c>
      <c r="CN87" s="99">
        <v>267</v>
      </c>
      <c r="CO87" s="99">
        <v>1120</v>
      </c>
      <c r="CP87" s="99">
        <v>1379</v>
      </c>
      <c r="CQ87" s="99">
        <v>25</v>
      </c>
      <c r="CR87" s="99">
        <v>397</v>
      </c>
      <c r="CS87" s="99">
        <v>7</v>
      </c>
      <c r="CT87" s="99">
        <v>617</v>
      </c>
      <c r="CU87" s="99">
        <v>796</v>
      </c>
      <c r="CV87" s="99">
        <v>584</v>
      </c>
      <c r="CW87" s="99">
        <v>67</v>
      </c>
      <c r="CX87" s="99">
        <v>330</v>
      </c>
      <c r="CY87" s="99">
        <v>232</v>
      </c>
      <c r="CZ87" s="99">
        <v>24</v>
      </c>
      <c r="DA87" s="99">
        <v>968</v>
      </c>
      <c r="DB87" s="99">
        <v>277</v>
      </c>
      <c r="DC87" s="99">
        <v>764</v>
      </c>
      <c r="DD87" s="99">
        <v>836</v>
      </c>
      <c r="DE87" s="99">
        <v>748</v>
      </c>
      <c r="DF87" s="99">
        <v>36</v>
      </c>
      <c r="DG87" s="99">
        <v>233</v>
      </c>
      <c r="DH87" s="99">
        <v>1215</v>
      </c>
      <c r="DI87" s="99">
        <v>1193</v>
      </c>
      <c r="DJ87" s="99">
        <v>2</v>
      </c>
      <c r="DK87" s="99">
        <v>154</v>
      </c>
      <c r="DL87" s="99">
        <v>335</v>
      </c>
      <c r="DM87" s="99">
        <v>12</v>
      </c>
      <c r="DN87" s="99">
        <v>372</v>
      </c>
      <c r="DO87" s="99">
        <v>56</v>
      </c>
      <c r="DP87" s="99">
        <v>4651</v>
      </c>
      <c r="DQ87" s="99">
        <v>124</v>
      </c>
      <c r="DR87" s="99">
        <v>182</v>
      </c>
      <c r="DS87" s="99">
        <v>115</v>
      </c>
      <c r="DT87" s="99">
        <v>158</v>
      </c>
      <c r="DU87" s="99">
        <v>3</v>
      </c>
      <c r="DV87" s="99">
        <v>1</v>
      </c>
      <c r="DW87" s="99">
        <v>38</v>
      </c>
      <c r="DX87" s="99">
        <v>44</v>
      </c>
      <c r="DY87" s="99">
        <v>10</v>
      </c>
      <c r="DZ87" s="99">
        <v>735</v>
      </c>
      <c r="EA87" s="99"/>
      <c r="EB87" s="99"/>
      <c r="EC87" s="99"/>
      <c r="ED87" s="99">
        <v>435</v>
      </c>
      <c r="EE87" s="99">
        <v>381</v>
      </c>
      <c r="EF87" s="99">
        <v>49</v>
      </c>
      <c r="EG87" s="99">
        <v>14</v>
      </c>
      <c r="EH87" s="99">
        <v>3</v>
      </c>
      <c r="EI87" s="99"/>
      <c r="EJ87" s="99">
        <v>7</v>
      </c>
      <c r="EK87" s="99">
        <v>1</v>
      </c>
      <c r="EL87" s="99">
        <v>8</v>
      </c>
      <c r="EM87" s="99">
        <v>8205</v>
      </c>
      <c r="EN87" s="99">
        <v>95</v>
      </c>
      <c r="EO87" s="99">
        <v>404</v>
      </c>
      <c r="EP87" s="99">
        <v>30</v>
      </c>
      <c r="EQ87" s="99">
        <v>1</v>
      </c>
      <c r="ER87" s="99"/>
      <c r="ES87" s="99">
        <v>37756</v>
      </c>
    </row>
    <row r="88" spans="1:149" ht="14.4" x14ac:dyDescent="0.3">
      <c r="A88" s="98">
        <v>106190110</v>
      </c>
      <c r="B88" s="98" t="s">
        <v>1467</v>
      </c>
      <c r="C88" s="98" t="s">
        <v>504</v>
      </c>
      <c r="D88" s="98" t="s">
        <v>509</v>
      </c>
      <c r="E88" s="98" t="s">
        <v>510</v>
      </c>
      <c r="F88" s="98" t="s">
        <v>1736</v>
      </c>
      <c r="G88" s="98" t="s">
        <v>2872</v>
      </c>
      <c r="H88" s="98" t="s">
        <v>2108</v>
      </c>
      <c r="I88" s="98" t="s">
        <v>2223</v>
      </c>
      <c r="J88" s="98" t="s">
        <v>2224</v>
      </c>
      <c r="K88" s="98" t="s">
        <v>2225</v>
      </c>
      <c r="L88" s="98" t="s">
        <v>2065</v>
      </c>
      <c r="M88" s="98" t="s">
        <v>2105</v>
      </c>
      <c r="N88" s="98" t="s">
        <v>1633</v>
      </c>
      <c r="O88" s="99">
        <v>6350</v>
      </c>
      <c r="P88" s="99">
        <v>33</v>
      </c>
      <c r="Q88" s="99">
        <v>340</v>
      </c>
      <c r="R88" s="99">
        <v>1012</v>
      </c>
      <c r="S88" s="99">
        <v>2214</v>
      </c>
      <c r="T88" s="99"/>
      <c r="U88" s="99">
        <v>4603</v>
      </c>
      <c r="V88" s="99">
        <v>5346</v>
      </c>
      <c r="W88" s="99"/>
      <c r="X88" s="99"/>
      <c r="Y88" s="99">
        <v>46</v>
      </c>
      <c r="Z88" s="99">
        <v>665</v>
      </c>
      <c r="AA88" s="99">
        <v>1025</v>
      </c>
      <c r="AB88" s="99">
        <v>1229</v>
      </c>
      <c r="AC88" s="99">
        <v>2264</v>
      </c>
      <c r="AD88" s="99">
        <v>2047</v>
      </c>
      <c r="AE88" s="99">
        <v>1355</v>
      </c>
      <c r="AF88" s="99">
        <v>1318</v>
      </c>
      <c r="AG88" s="99"/>
      <c r="AH88" s="99"/>
      <c r="AI88" s="99"/>
      <c r="AJ88" s="99">
        <v>348</v>
      </c>
      <c r="AK88" s="99">
        <v>3627</v>
      </c>
      <c r="AL88" s="99">
        <v>1975</v>
      </c>
      <c r="AM88" s="99">
        <v>27</v>
      </c>
      <c r="AN88" s="99">
        <v>3</v>
      </c>
      <c r="AO88" s="99">
        <v>9</v>
      </c>
      <c r="AP88" s="99">
        <v>3960</v>
      </c>
      <c r="AQ88" s="99">
        <v>5578</v>
      </c>
      <c r="AR88" s="99">
        <v>4371</v>
      </c>
      <c r="AS88" s="99"/>
      <c r="AT88" s="99">
        <v>1766</v>
      </c>
      <c r="AU88" s="99">
        <v>8182</v>
      </c>
      <c r="AV88" s="99">
        <v>1</v>
      </c>
      <c r="AW88" s="99"/>
      <c r="AX88" s="99">
        <v>9943</v>
      </c>
      <c r="AY88" s="99">
        <v>6</v>
      </c>
      <c r="AZ88" s="99"/>
      <c r="BA88" s="99">
        <v>616</v>
      </c>
      <c r="BB88" s="99"/>
      <c r="BC88" s="99">
        <v>6702</v>
      </c>
      <c r="BD88" s="99">
        <v>1105</v>
      </c>
      <c r="BE88" s="99"/>
      <c r="BF88" s="99">
        <v>1525</v>
      </c>
      <c r="BG88" s="99"/>
      <c r="BH88" s="99">
        <v>1</v>
      </c>
      <c r="BI88" s="99"/>
      <c r="BJ88" s="99"/>
      <c r="BK88" s="99">
        <v>377</v>
      </c>
      <c r="BL88" s="99">
        <v>544</v>
      </c>
      <c r="BM88" s="99"/>
      <c r="BN88" s="99">
        <v>169</v>
      </c>
      <c r="BO88" s="99">
        <v>745</v>
      </c>
      <c r="BP88" s="99">
        <v>41</v>
      </c>
      <c r="BQ88" s="99">
        <v>96</v>
      </c>
      <c r="BR88" s="99">
        <v>226</v>
      </c>
      <c r="BS88" s="99">
        <v>136</v>
      </c>
      <c r="BT88" s="99">
        <v>4919</v>
      </c>
      <c r="BU88" s="99">
        <v>2527</v>
      </c>
      <c r="BV88" s="99">
        <v>3</v>
      </c>
      <c r="BW88" s="99">
        <v>119</v>
      </c>
      <c r="BX88" s="99"/>
      <c r="BY88" s="99">
        <v>5</v>
      </c>
      <c r="BZ88" s="99">
        <v>42</v>
      </c>
      <c r="CA88" s="99"/>
      <c r="CB88" s="99">
        <v>1412</v>
      </c>
      <c r="CC88" s="99">
        <v>4053</v>
      </c>
      <c r="CD88" s="99"/>
      <c r="CE88" s="99">
        <v>4245</v>
      </c>
      <c r="CF88" s="99">
        <v>102</v>
      </c>
      <c r="CG88" s="99">
        <v>123</v>
      </c>
      <c r="CH88" s="99">
        <v>14</v>
      </c>
      <c r="CI88" s="99"/>
      <c r="CJ88" s="99"/>
      <c r="CK88" s="99"/>
      <c r="CL88" s="99">
        <v>3</v>
      </c>
      <c r="CM88" s="99">
        <v>127</v>
      </c>
      <c r="CN88" s="99">
        <v>159</v>
      </c>
      <c r="CO88" s="99">
        <v>1038</v>
      </c>
      <c r="CP88" s="99">
        <v>808</v>
      </c>
      <c r="CQ88" s="99">
        <v>12</v>
      </c>
      <c r="CR88" s="99">
        <v>400</v>
      </c>
      <c r="CS88" s="99">
        <v>2</v>
      </c>
      <c r="CT88" s="99">
        <v>523</v>
      </c>
      <c r="CU88" s="99">
        <v>816</v>
      </c>
      <c r="CV88" s="99">
        <v>440</v>
      </c>
      <c r="CW88" s="99">
        <v>3293</v>
      </c>
      <c r="CX88" s="99">
        <v>426</v>
      </c>
      <c r="CY88" s="99">
        <v>297</v>
      </c>
      <c r="CZ88" s="99">
        <v>64</v>
      </c>
      <c r="DA88" s="99">
        <v>710</v>
      </c>
      <c r="DB88" s="99">
        <v>233</v>
      </c>
      <c r="DC88" s="99">
        <v>590</v>
      </c>
      <c r="DD88" s="99">
        <v>8</v>
      </c>
      <c r="DE88" s="99"/>
      <c r="DF88" s="99"/>
      <c r="DG88" s="99">
        <v>283</v>
      </c>
      <c r="DH88" s="99">
        <v>4143</v>
      </c>
      <c r="DI88" s="99">
        <v>593</v>
      </c>
      <c r="DJ88" s="99">
        <v>2</v>
      </c>
      <c r="DK88" s="99">
        <v>15</v>
      </c>
      <c r="DL88" s="99">
        <v>167</v>
      </c>
      <c r="DM88" s="99">
        <v>9</v>
      </c>
      <c r="DN88" s="99">
        <v>362</v>
      </c>
      <c r="DO88" s="99">
        <v>33</v>
      </c>
      <c r="DP88" s="99">
        <v>3585</v>
      </c>
      <c r="DQ88" s="99">
        <v>65</v>
      </c>
      <c r="DR88" s="99">
        <v>161</v>
      </c>
      <c r="DS88" s="99">
        <v>67</v>
      </c>
      <c r="DT88" s="99">
        <v>420</v>
      </c>
      <c r="DU88" s="99">
        <v>7</v>
      </c>
      <c r="DV88" s="99"/>
      <c r="DW88" s="99">
        <v>20</v>
      </c>
      <c r="DX88" s="99">
        <v>10</v>
      </c>
      <c r="DY88" s="99">
        <v>4</v>
      </c>
      <c r="DZ88" s="99">
        <v>3</v>
      </c>
      <c r="EA88" s="99"/>
      <c r="EB88" s="99"/>
      <c r="EC88" s="99"/>
      <c r="ED88" s="99">
        <v>188</v>
      </c>
      <c r="EE88" s="99">
        <v>230</v>
      </c>
      <c r="EF88" s="99">
        <v>20</v>
      </c>
      <c r="EG88" s="99">
        <v>23</v>
      </c>
      <c r="EH88" s="99">
        <v>4</v>
      </c>
      <c r="EI88" s="99">
        <v>1</v>
      </c>
      <c r="EJ88" s="99">
        <v>10</v>
      </c>
      <c r="EK88" s="99">
        <v>2</v>
      </c>
      <c r="EL88" s="99">
        <v>1</v>
      </c>
      <c r="EM88" s="99">
        <v>8593</v>
      </c>
      <c r="EN88" s="99">
        <v>45</v>
      </c>
      <c r="EO88" s="99">
        <v>811</v>
      </c>
      <c r="EP88" s="99">
        <v>20</v>
      </c>
      <c r="EQ88" s="99">
        <v>1</v>
      </c>
      <c r="ER88" s="99"/>
      <c r="ES88" s="99">
        <v>75952</v>
      </c>
    </row>
    <row r="89" spans="1:149" ht="14.4" x14ac:dyDescent="0.3">
      <c r="A89" s="98">
        <v>106190125</v>
      </c>
      <c r="B89" s="98" t="s">
        <v>511</v>
      </c>
      <c r="C89" s="98" t="s">
        <v>504</v>
      </c>
      <c r="D89" s="98" t="s">
        <v>512</v>
      </c>
      <c r="E89" s="98" t="s">
        <v>504</v>
      </c>
      <c r="F89" s="98" t="s">
        <v>979</v>
      </c>
      <c r="G89" s="98" t="s">
        <v>2871</v>
      </c>
      <c r="H89" s="98" t="s">
        <v>2108</v>
      </c>
      <c r="I89" s="98" t="s">
        <v>2223</v>
      </c>
      <c r="J89" s="98" t="s">
        <v>2226</v>
      </c>
      <c r="K89" s="98" t="s">
        <v>2227</v>
      </c>
      <c r="L89" s="98" t="s">
        <v>2065</v>
      </c>
      <c r="M89" s="98" t="s">
        <v>2105</v>
      </c>
      <c r="N89" s="98" t="s">
        <v>1634</v>
      </c>
      <c r="O89" s="99">
        <v>20889</v>
      </c>
      <c r="P89" s="99">
        <v>155</v>
      </c>
      <c r="Q89" s="99"/>
      <c r="R89" s="99"/>
      <c r="S89" s="99"/>
      <c r="T89" s="99"/>
      <c r="U89" s="99">
        <v>12518</v>
      </c>
      <c r="V89" s="99">
        <v>8524</v>
      </c>
      <c r="W89" s="99">
        <v>2</v>
      </c>
      <c r="X89" s="99"/>
      <c r="Y89" s="99">
        <v>746</v>
      </c>
      <c r="Z89" s="99">
        <v>3625</v>
      </c>
      <c r="AA89" s="99">
        <v>2996</v>
      </c>
      <c r="AB89" s="99">
        <v>2137</v>
      </c>
      <c r="AC89" s="99">
        <v>3203</v>
      </c>
      <c r="AD89" s="99">
        <v>2312</v>
      </c>
      <c r="AE89" s="99">
        <v>973</v>
      </c>
      <c r="AF89" s="99">
        <v>752</v>
      </c>
      <c r="AG89" s="99"/>
      <c r="AH89" s="99">
        <v>3982</v>
      </c>
      <c r="AI89" s="99">
        <v>318</v>
      </c>
      <c r="AJ89" s="99">
        <v>472</v>
      </c>
      <c r="AK89" s="99">
        <v>6393</v>
      </c>
      <c r="AL89" s="99">
        <v>12660</v>
      </c>
      <c r="AM89" s="99">
        <v>18</v>
      </c>
      <c r="AN89" s="99">
        <v>241</v>
      </c>
      <c r="AO89" s="99">
        <v>33</v>
      </c>
      <c r="AP89" s="99">
        <v>1227</v>
      </c>
      <c r="AQ89" s="99">
        <v>10471</v>
      </c>
      <c r="AR89" s="99">
        <v>10572</v>
      </c>
      <c r="AS89" s="99">
        <v>1</v>
      </c>
      <c r="AT89" s="99">
        <v>1595</v>
      </c>
      <c r="AU89" s="99">
        <v>15657</v>
      </c>
      <c r="AV89" s="99">
        <v>3789</v>
      </c>
      <c r="AW89" s="99">
        <v>3</v>
      </c>
      <c r="AX89" s="99">
        <v>20810</v>
      </c>
      <c r="AY89" s="99">
        <v>194</v>
      </c>
      <c r="AZ89" s="99">
        <v>40</v>
      </c>
      <c r="BA89" s="99">
        <v>856</v>
      </c>
      <c r="BB89" s="99">
        <v>12</v>
      </c>
      <c r="BC89" s="99">
        <v>16096</v>
      </c>
      <c r="BD89" s="99">
        <v>154</v>
      </c>
      <c r="BE89" s="99">
        <v>47</v>
      </c>
      <c r="BF89" s="99">
        <v>74</v>
      </c>
      <c r="BG89" s="99">
        <v>3785</v>
      </c>
      <c r="BH89" s="99">
        <v>19</v>
      </c>
      <c r="BI89" s="99">
        <v>1</v>
      </c>
      <c r="BJ89" s="99"/>
      <c r="BK89" s="99">
        <v>250</v>
      </c>
      <c r="BL89" s="99">
        <v>654</v>
      </c>
      <c r="BM89" s="99"/>
      <c r="BN89" s="99">
        <v>218</v>
      </c>
      <c r="BO89" s="99">
        <v>801</v>
      </c>
      <c r="BP89" s="99">
        <v>111</v>
      </c>
      <c r="BQ89" s="99">
        <v>37</v>
      </c>
      <c r="BR89" s="99">
        <v>79</v>
      </c>
      <c r="BS89" s="99">
        <v>45</v>
      </c>
      <c r="BT89" s="99">
        <v>18060</v>
      </c>
      <c r="BU89" s="99">
        <v>671</v>
      </c>
      <c r="BV89" s="99"/>
      <c r="BW89" s="99">
        <v>69</v>
      </c>
      <c r="BX89" s="99">
        <v>1</v>
      </c>
      <c r="BY89" s="99">
        <v>14</v>
      </c>
      <c r="BZ89" s="99">
        <v>34</v>
      </c>
      <c r="CA89" s="99"/>
      <c r="CB89" s="99">
        <v>16815</v>
      </c>
      <c r="CC89" s="99">
        <v>2723</v>
      </c>
      <c r="CD89" s="99">
        <v>49</v>
      </c>
      <c r="CE89" s="99">
        <v>982</v>
      </c>
      <c r="CF89" s="99">
        <v>305</v>
      </c>
      <c r="CG89" s="99">
        <v>52</v>
      </c>
      <c r="CH89" s="99">
        <v>75</v>
      </c>
      <c r="CI89" s="99">
        <v>41</v>
      </c>
      <c r="CJ89" s="99"/>
      <c r="CK89" s="99">
        <v>2</v>
      </c>
      <c r="CL89" s="99">
        <v>16</v>
      </c>
      <c r="CM89" s="99">
        <v>271</v>
      </c>
      <c r="CN89" s="99">
        <v>630</v>
      </c>
      <c r="CO89" s="99">
        <v>1814</v>
      </c>
      <c r="CP89" s="99">
        <v>1804</v>
      </c>
      <c r="CQ89" s="99">
        <v>31</v>
      </c>
      <c r="CR89" s="99">
        <v>639</v>
      </c>
      <c r="CS89" s="99">
        <v>30</v>
      </c>
      <c r="CT89" s="99">
        <v>825</v>
      </c>
      <c r="CU89" s="99">
        <v>957</v>
      </c>
      <c r="CV89" s="99">
        <v>1773</v>
      </c>
      <c r="CW89" s="99">
        <v>209</v>
      </c>
      <c r="CX89" s="99">
        <v>478</v>
      </c>
      <c r="CY89" s="99">
        <v>371</v>
      </c>
      <c r="CZ89" s="99">
        <v>69</v>
      </c>
      <c r="DA89" s="99">
        <v>1149</v>
      </c>
      <c r="DB89" s="99">
        <v>522</v>
      </c>
      <c r="DC89" s="99">
        <v>1238</v>
      </c>
      <c r="DD89" s="99">
        <v>4387</v>
      </c>
      <c r="DE89" s="99">
        <v>3761</v>
      </c>
      <c r="DF89" s="99">
        <v>70</v>
      </c>
      <c r="DG89" s="99">
        <v>415</v>
      </c>
      <c r="DH89" s="99">
        <v>5727</v>
      </c>
      <c r="DI89" s="99">
        <v>1114</v>
      </c>
      <c r="DJ89" s="99">
        <v>4</v>
      </c>
      <c r="DK89" s="99">
        <v>376</v>
      </c>
      <c r="DL89" s="99">
        <v>439</v>
      </c>
      <c r="DM89" s="99">
        <v>24</v>
      </c>
      <c r="DN89" s="99">
        <v>807</v>
      </c>
      <c r="DO89" s="99">
        <v>151</v>
      </c>
      <c r="DP89" s="99">
        <v>6725</v>
      </c>
      <c r="DQ89" s="99">
        <v>238</v>
      </c>
      <c r="DR89" s="99">
        <v>475</v>
      </c>
      <c r="DS89" s="99">
        <v>180</v>
      </c>
      <c r="DT89" s="99">
        <v>200</v>
      </c>
      <c r="DU89" s="99">
        <v>40</v>
      </c>
      <c r="DV89" s="99">
        <v>25</v>
      </c>
      <c r="DW89" s="99">
        <v>240</v>
      </c>
      <c r="DX89" s="99">
        <v>65</v>
      </c>
      <c r="DY89" s="99">
        <v>46</v>
      </c>
      <c r="DZ89" s="99">
        <v>3730</v>
      </c>
      <c r="EA89" s="99">
        <v>10</v>
      </c>
      <c r="EB89" s="99">
        <v>13</v>
      </c>
      <c r="EC89" s="99"/>
      <c r="ED89" s="99">
        <v>469</v>
      </c>
      <c r="EE89" s="99">
        <v>492</v>
      </c>
      <c r="EF89" s="99">
        <v>515</v>
      </c>
      <c r="EG89" s="99">
        <v>365</v>
      </c>
      <c r="EH89" s="99">
        <v>30</v>
      </c>
      <c r="EI89" s="99">
        <v>1</v>
      </c>
      <c r="EJ89" s="99">
        <v>7</v>
      </c>
      <c r="EK89" s="99">
        <v>21</v>
      </c>
      <c r="EL89" s="99">
        <v>23</v>
      </c>
      <c r="EM89" s="99">
        <v>18022</v>
      </c>
      <c r="EN89" s="99">
        <v>213</v>
      </c>
      <c r="EO89" s="99">
        <v>708</v>
      </c>
      <c r="EP89" s="99">
        <v>169</v>
      </c>
      <c r="EQ89" s="99">
        <v>9</v>
      </c>
      <c r="ER89" s="99"/>
      <c r="ES89" s="99">
        <v>88003</v>
      </c>
    </row>
    <row r="90" spans="1:149" ht="14.4" x14ac:dyDescent="0.3">
      <c r="A90" s="98">
        <v>106190137</v>
      </c>
      <c r="B90" s="98" t="s">
        <v>2710</v>
      </c>
      <c r="C90" s="98" t="s">
        <v>504</v>
      </c>
      <c r="D90" s="98" t="s">
        <v>513</v>
      </c>
      <c r="E90" s="98" t="s">
        <v>514</v>
      </c>
      <c r="F90" s="98" t="s">
        <v>980</v>
      </c>
      <c r="G90" s="98" t="s">
        <v>2871</v>
      </c>
      <c r="H90" s="98" t="s">
        <v>2114</v>
      </c>
      <c r="I90" s="98" t="s">
        <v>2116</v>
      </c>
      <c r="J90" s="98" t="s">
        <v>2229</v>
      </c>
      <c r="K90" s="98" t="s">
        <v>2230</v>
      </c>
      <c r="L90" s="98" t="s">
        <v>2065</v>
      </c>
      <c r="M90" s="98" t="s">
        <v>2105</v>
      </c>
      <c r="N90" s="98" t="s">
        <v>1635</v>
      </c>
      <c r="O90" s="99">
        <v>710</v>
      </c>
      <c r="P90" s="99"/>
      <c r="Q90" s="99">
        <v>1464</v>
      </c>
      <c r="R90" s="99"/>
      <c r="S90" s="99"/>
      <c r="T90" s="99"/>
      <c r="U90" s="99">
        <v>1114</v>
      </c>
      <c r="V90" s="99">
        <v>1060</v>
      </c>
      <c r="W90" s="99"/>
      <c r="X90" s="99"/>
      <c r="Y90" s="99">
        <v>18</v>
      </c>
      <c r="Z90" s="99">
        <v>65</v>
      </c>
      <c r="AA90" s="99">
        <v>57</v>
      </c>
      <c r="AB90" s="99">
        <v>122</v>
      </c>
      <c r="AC90" s="99">
        <v>274</v>
      </c>
      <c r="AD90" s="99">
        <v>540</v>
      </c>
      <c r="AE90" s="99">
        <v>572</v>
      </c>
      <c r="AF90" s="99">
        <v>526</v>
      </c>
      <c r="AG90" s="99"/>
      <c r="AH90" s="99"/>
      <c r="AI90" s="99"/>
      <c r="AJ90" s="99">
        <v>7</v>
      </c>
      <c r="AK90" s="99">
        <v>114</v>
      </c>
      <c r="AL90" s="99">
        <v>381</v>
      </c>
      <c r="AM90" s="99"/>
      <c r="AN90" s="99">
        <v>21</v>
      </c>
      <c r="AO90" s="99">
        <v>45</v>
      </c>
      <c r="AP90" s="99">
        <v>1606</v>
      </c>
      <c r="AQ90" s="99">
        <v>2174</v>
      </c>
      <c r="AR90" s="99"/>
      <c r="AS90" s="99"/>
      <c r="AT90" s="99">
        <v>1039</v>
      </c>
      <c r="AU90" s="99">
        <v>1130</v>
      </c>
      <c r="AV90" s="99"/>
      <c r="AW90" s="99">
        <v>5</v>
      </c>
      <c r="AX90" s="99">
        <v>2013</v>
      </c>
      <c r="AY90" s="99">
        <v>161</v>
      </c>
      <c r="AZ90" s="99"/>
      <c r="BA90" s="99">
        <v>1217</v>
      </c>
      <c r="BB90" s="99"/>
      <c r="BC90" s="99">
        <v>535</v>
      </c>
      <c r="BD90" s="99">
        <v>90</v>
      </c>
      <c r="BE90" s="99">
        <v>1</v>
      </c>
      <c r="BF90" s="99">
        <v>106</v>
      </c>
      <c r="BG90" s="99"/>
      <c r="BH90" s="99">
        <v>225</v>
      </c>
      <c r="BI90" s="99"/>
      <c r="BJ90" s="99"/>
      <c r="BK90" s="99">
        <v>34</v>
      </c>
      <c r="BL90" s="99">
        <v>268</v>
      </c>
      <c r="BM90" s="99">
        <v>134</v>
      </c>
      <c r="BN90" s="99">
        <v>16</v>
      </c>
      <c r="BO90" s="99">
        <v>250</v>
      </c>
      <c r="BP90" s="99">
        <v>10</v>
      </c>
      <c r="BQ90" s="99"/>
      <c r="BR90" s="99">
        <v>157</v>
      </c>
      <c r="BS90" s="99"/>
      <c r="BT90" s="99">
        <v>1302</v>
      </c>
      <c r="BU90" s="99">
        <v>3</v>
      </c>
      <c r="BV90" s="99"/>
      <c r="BW90" s="99"/>
      <c r="BX90" s="99"/>
      <c r="BY90" s="99"/>
      <c r="BZ90" s="99"/>
      <c r="CA90" s="99"/>
      <c r="CB90" s="99">
        <v>20</v>
      </c>
      <c r="CC90" s="99">
        <v>1299</v>
      </c>
      <c r="CD90" s="99">
        <v>3</v>
      </c>
      <c r="CE90" s="99">
        <v>761</v>
      </c>
      <c r="CF90" s="99">
        <v>1</v>
      </c>
      <c r="CG90" s="99">
        <v>81</v>
      </c>
      <c r="CH90" s="99">
        <v>5</v>
      </c>
      <c r="CI90" s="99">
        <v>2</v>
      </c>
      <c r="CJ90" s="99"/>
      <c r="CK90" s="99">
        <v>2</v>
      </c>
      <c r="CL90" s="99">
        <v>3</v>
      </c>
      <c r="CM90" s="99">
        <v>23</v>
      </c>
      <c r="CN90" s="99">
        <v>59</v>
      </c>
      <c r="CO90" s="99">
        <v>448</v>
      </c>
      <c r="CP90" s="99">
        <v>89</v>
      </c>
      <c r="CQ90" s="99">
        <v>1</v>
      </c>
      <c r="CR90" s="99">
        <v>43</v>
      </c>
      <c r="CS90" s="99"/>
      <c r="CT90" s="99">
        <v>70</v>
      </c>
      <c r="CU90" s="99">
        <v>71</v>
      </c>
      <c r="CV90" s="99">
        <v>396</v>
      </c>
      <c r="CW90" s="99">
        <v>3</v>
      </c>
      <c r="CX90" s="99">
        <v>362</v>
      </c>
      <c r="CY90" s="99">
        <v>202</v>
      </c>
      <c r="CZ90" s="99">
        <v>223</v>
      </c>
      <c r="DA90" s="99">
        <v>118</v>
      </c>
      <c r="DB90" s="99">
        <v>40</v>
      </c>
      <c r="DC90" s="99">
        <v>23</v>
      </c>
      <c r="DD90" s="99"/>
      <c r="DE90" s="99"/>
      <c r="DF90" s="99"/>
      <c r="DG90" s="99">
        <v>30</v>
      </c>
      <c r="DH90" s="99">
        <v>129</v>
      </c>
      <c r="DI90" s="99">
        <v>50</v>
      </c>
      <c r="DJ90" s="99"/>
      <c r="DK90" s="99">
        <v>1</v>
      </c>
      <c r="DL90" s="99">
        <v>34</v>
      </c>
      <c r="DM90" s="99">
        <v>1</v>
      </c>
      <c r="DN90" s="99">
        <v>228</v>
      </c>
      <c r="DO90" s="99">
        <v>13</v>
      </c>
      <c r="DP90" s="99">
        <v>1646</v>
      </c>
      <c r="DQ90" s="99">
        <v>6</v>
      </c>
      <c r="DR90" s="99">
        <v>15</v>
      </c>
      <c r="DS90" s="99">
        <v>7</v>
      </c>
      <c r="DT90" s="99">
        <v>6</v>
      </c>
      <c r="DU90" s="99">
        <v>2</v>
      </c>
      <c r="DV90" s="99"/>
      <c r="DW90" s="99"/>
      <c r="DX90" s="99">
        <v>5</v>
      </c>
      <c r="DY90" s="99">
        <v>1</v>
      </c>
      <c r="DZ90" s="99"/>
      <c r="EA90" s="99"/>
      <c r="EB90" s="99"/>
      <c r="EC90" s="99"/>
      <c r="ED90" s="99">
        <v>13</v>
      </c>
      <c r="EE90" s="99">
        <v>21</v>
      </c>
      <c r="EF90" s="99">
        <v>2</v>
      </c>
      <c r="EG90" s="99"/>
      <c r="EH90" s="99"/>
      <c r="EI90" s="99"/>
      <c r="EJ90" s="99">
        <v>1</v>
      </c>
      <c r="EK90" s="99"/>
      <c r="EL90" s="99">
        <v>1</v>
      </c>
      <c r="EM90" s="99">
        <v>2095</v>
      </c>
      <c r="EN90" s="99">
        <v>9</v>
      </c>
      <c r="EO90" s="99">
        <v>26</v>
      </c>
      <c r="EP90" s="99">
        <v>4</v>
      </c>
      <c r="EQ90" s="99">
        <v>1</v>
      </c>
      <c r="ER90" s="99">
        <v>1</v>
      </c>
      <c r="ES90" s="99">
        <v>25263</v>
      </c>
    </row>
    <row r="91" spans="1:149" ht="14.4" x14ac:dyDescent="0.3">
      <c r="A91" s="98">
        <v>106190148</v>
      </c>
      <c r="B91" s="98" t="s">
        <v>735</v>
      </c>
      <c r="C91" s="98" t="s">
        <v>504</v>
      </c>
      <c r="D91" s="98" t="s">
        <v>515</v>
      </c>
      <c r="E91" s="98" t="s">
        <v>516</v>
      </c>
      <c r="F91" s="98" t="s">
        <v>981</v>
      </c>
      <c r="G91" s="98" t="s">
        <v>2873</v>
      </c>
      <c r="H91" s="98" t="s">
        <v>2108</v>
      </c>
      <c r="I91" s="98" t="s">
        <v>2217</v>
      </c>
      <c r="J91" s="98" t="s">
        <v>2231</v>
      </c>
      <c r="K91" s="98" t="s">
        <v>2232</v>
      </c>
      <c r="L91" s="98" t="s">
        <v>2065</v>
      </c>
      <c r="M91" s="98" t="s">
        <v>2105</v>
      </c>
      <c r="N91" s="98" t="s">
        <v>1636</v>
      </c>
      <c r="O91" s="99">
        <v>15997</v>
      </c>
      <c r="P91" s="99">
        <v>2</v>
      </c>
      <c r="Q91" s="99">
        <v>304</v>
      </c>
      <c r="R91" s="99"/>
      <c r="S91" s="99"/>
      <c r="T91" s="99"/>
      <c r="U91" s="99">
        <v>9133</v>
      </c>
      <c r="V91" s="99">
        <v>7170</v>
      </c>
      <c r="W91" s="99"/>
      <c r="X91" s="99"/>
      <c r="Y91" s="99">
        <v>150</v>
      </c>
      <c r="Z91" s="99">
        <v>924</v>
      </c>
      <c r="AA91" s="99">
        <v>1173</v>
      </c>
      <c r="AB91" s="99">
        <v>1751</v>
      </c>
      <c r="AC91" s="99">
        <v>3473</v>
      </c>
      <c r="AD91" s="99">
        <v>3368</v>
      </c>
      <c r="AE91" s="99">
        <v>2484</v>
      </c>
      <c r="AF91" s="99">
        <v>2458</v>
      </c>
      <c r="AG91" s="99"/>
      <c r="AH91" s="99">
        <v>522</v>
      </c>
      <c r="AI91" s="99"/>
      <c r="AJ91" s="99">
        <v>191</v>
      </c>
      <c r="AK91" s="99">
        <v>10671</v>
      </c>
      <c r="AL91" s="99">
        <v>3636</v>
      </c>
      <c r="AM91" s="99">
        <v>5</v>
      </c>
      <c r="AN91" s="99">
        <v>273</v>
      </c>
      <c r="AO91" s="99"/>
      <c r="AP91" s="99">
        <v>1527</v>
      </c>
      <c r="AQ91" s="99">
        <v>2188</v>
      </c>
      <c r="AR91" s="99">
        <v>14115</v>
      </c>
      <c r="AS91" s="99"/>
      <c r="AT91" s="99">
        <v>1111</v>
      </c>
      <c r="AU91" s="99">
        <v>14680</v>
      </c>
      <c r="AV91" s="99">
        <v>512</v>
      </c>
      <c r="AW91" s="99"/>
      <c r="AX91" s="99">
        <v>16118</v>
      </c>
      <c r="AY91" s="99">
        <v>185</v>
      </c>
      <c r="AZ91" s="99"/>
      <c r="BA91" s="99">
        <v>274</v>
      </c>
      <c r="BB91" s="99">
        <v>755</v>
      </c>
      <c r="BC91" s="99">
        <v>14383</v>
      </c>
      <c r="BD91" s="99">
        <v>29</v>
      </c>
      <c r="BE91" s="99"/>
      <c r="BF91" s="99">
        <v>350</v>
      </c>
      <c r="BG91" s="99">
        <v>503</v>
      </c>
      <c r="BH91" s="99">
        <v>1</v>
      </c>
      <c r="BI91" s="99"/>
      <c r="BJ91" s="99">
        <v>8</v>
      </c>
      <c r="BK91" s="99">
        <v>933</v>
      </c>
      <c r="BL91" s="99">
        <v>1060</v>
      </c>
      <c r="BM91" s="99"/>
      <c r="BN91" s="99">
        <v>365</v>
      </c>
      <c r="BO91" s="99">
        <v>618</v>
      </c>
      <c r="BP91" s="99"/>
      <c r="BQ91" s="99">
        <v>2</v>
      </c>
      <c r="BR91" s="99">
        <v>315</v>
      </c>
      <c r="BS91" s="99">
        <v>23</v>
      </c>
      <c r="BT91" s="99">
        <v>11344</v>
      </c>
      <c r="BU91" s="99">
        <v>1606</v>
      </c>
      <c r="BV91" s="99"/>
      <c r="BW91" s="99"/>
      <c r="BX91" s="99"/>
      <c r="BY91" s="99"/>
      <c r="BZ91" s="99">
        <v>37</v>
      </c>
      <c r="CA91" s="99"/>
      <c r="CB91" s="99">
        <v>7647</v>
      </c>
      <c r="CC91" s="99">
        <v>7151</v>
      </c>
      <c r="CD91" s="99"/>
      <c r="CE91" s="99">
        <v>930</v>
      </c>
      <c r="CF91" s="99">
        <v>575</v>
      </c>
      <c r="CG91" s="99"/>
      <c r="CH91" s="99"/>
      <c r="CI91" s="99"/>
      <c r="CJ91" s="99"/>
      <c r="CK91" s="99"/>
      <c r="CL91" s="99">
        <v>4</v>
      </c>
      <c r="CM91" s="99">
        <v>250</v>
      </c>
      <c r="CN91" s="99">
        <v>292</v>
      </c>
      <c r="CO91" s="99">
        <v>3252</v>
      </c>
      <c r="CP91" s="99">
        <v>2107</v>
      </c>
      <c r="CQ91" s="99">
        <v>6</v>
      </c>
      <c r="CR91" s="99">
        <v>650</v>
      </c>
      <c r="CS91" s="99">
        <v>29</v>
      </c>
      <c r="CT91" s="99">
        <v>787</v>
      </c>
      <c r="CU91" s="99">
        <v>1926</v>
      </c>
      <c r="CV91" s="99">
        <v>938</v>
      </c>
      <c r="CW91" s="99">
        <v>194</v>
      </c>
      <c r="CX91" s="99">
        <v>687</v>
      </c>
      <c r="CY91" s="99">
        <v>965</v>
      </c>
      <c r="CZ91" s="99">
        <v>88</v>
      </c>
      <c r="DA91" s="99">
        <v>1730</v>
      </c>
      <c r="DB91" s="99">
        <v>227</v>
      </c>
      <c r="DC91" s="99">
        <v>1026</v>
      </c>
      <c r="DD91" s="99">
        <v>626</v>
      </c>
      <c r="DE91" s="99">
        <v>506</v>
      </c>
      <c r="DF91" s="99">
        <v>13</v>
      </c>
      <c r="DG91" s="99">
        <v>643</v>
      </c>
      <c r="DH91" s="99">
        <v>3817</v>
      </c>
      <c r="DI91" s="99">
        <v>742</v>
      </c>
      <c r="DJ91" s="99">
        <v>2</v>
      </c>
      <c r="DK91" s="99">
        <v>57</v>
      </c>
      <c r="DL91" s="99">
        <v>338</v>
      </c>
      <c r="DM91" s="99">
        <v>25</v>
      </c>
      <c r="DN91" s="99">
        <v>357</v>
      </c>
      <c r="DO91" s="99">
        <v>73</v>
      </c>
      <c r="DP91" s="99">
        <v>8723</v>
      </c>
      <c r="DQ91" s="99">
        <v>189</v>
      </c>
      <c r="DR91" s="99">
        <v>187</v>
      </c>
      <c r="DS91" s="99">
        <v>39</v>
      </c>
      <c r="DT91" s="99">
        <v>486</v>
      </c>
      <c r="DU91" s="99">
        <v>5</v>
      </c>
      <c r="DV91" s="99">
        <v>23</v>
      </c>
      <c r="DW91" s="99">
        <v>69</v>
      </c>
      <c r="DX91" s="99">
        <v>19</v>
      </c>
      <c r="DY91" s="99">
        <v>4</v>
      </c>
      <c r="DZ91" s="99">
        <v>502</v>
      </c>
      <c r="EA91" s="99"/>
      <c r="EB91" s="99">
        <v>3</v>
      </c>
      <c r="EC91" s="99"/>
      <c r="ED91" s="99">
        <v>311</v>
      </c>
      <c r="EE91" s="99">
        <v>619</v>
      </c>
      <c r="EF91" s="99">
        <v>68</v>
      </c>
      <c r="EG91" s="99">
        <v>43</v>
      </c>
      <c r="EH91" s="99">
        <v>1</v>
      </c>
      <c r="EI91" s="99">
        <v>1</v>
      </c>
      <c r="EJ91" s="99">
        <v>37</v>
      </c>
      <c r="EK91" s="99">
        <v>2</v>
      </c>
      <c r="EL91" s="99">
        <v>11</v>
      </c>
      <c r="EM91" s="99">
        <v>14384</v>
      </c>
      <c r="EN91" s="99">
        <v>124</v>
      </c>
      <c r="EO91" s="99">
        <v>676</v>
      </c>
      <c r="EP91" s="99">
        <v>25</v>
      </c>
      <c r="EQ91" s="99">
        <v>1</v>
      </c>
      <c r="ER91" s="99"/>
      <c r="ES91" s="99">
        <v>66042</v>
      </c>
    </row>
    <row r="92" spans="1:149" ht="14.4" x14ac:dyDescent="0.3">
      <c r="A92" s="98">
        <v>106190150</v>
      </c>
      <c r="B92" s="98" t="s">
        <v>517</v>
      </c>
      <c r="C92" s="98" t="s">
        <v>504</v>
      </c>
      <c r="D92" s="98" t="s">
        <v>2233</v>
      </c>
      <c r="E92" s="98" t="s">
        <v>504</v>
      </c>
      <c r="F92" s="98" t="s">
        <v>982</v>
      </c>
      <c r="G92" s="98" t="s">
        <v>2871</v>
      </c>
      <c r="H92" s="98" t="s">
        <v>2114</v>
      </c>
      <c r="I92" s="98" t="s">
        <v>2223</v>
      </c>
      <c r="J92" s="98" t="s">
        <v>2234</v>
      </c>
      <c r="K92" s="98" t="s">
        <v>2235</v>
      </c>
      <c r="L92" s="98" t="s">
        <v>2065</v>
      </c>
      <c r="M92" s="98" t="s">
        <v>2105</v>
      </c>
      <c r="N92" s="98" t="s">
        <v>1637</v>
      </c>
      <c r="O92" s="99"/>
      <c r="P92" s="99"/>
      <c r="Q92" s="99"/>
      <c r="R92" s="99"/>
      <c r="S92" s="99">
        <v>970</v>
      </c>
      <c r="T92" s="99"/>
      <c r="U92" s="99">
        <v>232</v>
      </c>
      <c r="V92" s="99">
        <v>738</v>
      </c>
      <c r="W92" s="99"/>
      <c r="X92" s="99"/>
      <c r="Y92" s="99">
        <v>262</v>
      </c>
      <c r="Z92" s="99">
        <v>224</v>
      </c>
      <c r="AA92" s="99">
        <v>151</v>
      </c>
      <c r="AB92" s="99">
        <v>96</v>
      </c>
      <c r="AC92" s="99">
        <v>65</v>
      </c>
      <c r="AD92" s="99">
        <v>27</v>
      </c>
      <c r="AE92" s="99"/>
      <c r="AF92" s="99"/>
      <c r="AG92" s="99"/>
      <c r="AH92" s="99"/>
      <c r="AI92" s="99">
        <v>145</v>
      </c>
      <c r="AJ92" s="99">
        <v>6</v>
      </c>
      <c r="AK92" s="99">
        <v>272</v>
      </c>
      <c r="AL92" s="99">
        <v>430</v>
      </c>
      <c r="AM92" s="99"/>
      <c r="AN92" s="99">
        <v>29</v>
      </c>
      <c r="AO92" s="99"/>
      <c r="AP92" s="99">
        <v>233</v>
      </c>
      <c r="AQ92" s="99">
        <v>970</v>
      </c>
      <c r="AR92" s="99"/>
      <c r="AS92" s="99"/>
      <c r="AT92" s="99">
        <v>97</v>
      </c>
      <c r="AU92" s="99">
        <v>873</v>
      </c>
      <c r="AV92" s="99"/>
      <c r="AW92" s="99"/>
      <c r="AX92" s="99">
        <v>970</v>
      </c>
      <c r="AY92" s="99"/>
      <c r="AZ92" s="99"/>
      <c r="BA92" s="99"/>
      <c r="BB92" s="99"/>
      <c r="BC92" s="99">
        <v>822</v>
      </c>
      <c r="BD92" s="99"/>
      <c r="BE92" s="99">
        <v>148</v>
      </c>
      <c r="BF92" s="99"/>
      <c r="BG92" s="99"/>
      <c r="BH92" s="99"/>
      <c r="BI92" s="99"/>
      <c r="BJ92" s="99"/>
      <c r="BK92" s="99"/>
      <c r="BL92" s="99"/>
      <c r="BM92" s="99"/>
      <c r="BN92" s="99"/>
      <c r="BO92" s="99"/>
      <c r="BP92" s="99"/>
      <c r="BQ92" s="99"/>
      <c r="BR92" s="99"/>
      <c r="BS92" s="99"/>
      <c r="BT92" s="99">
        <v>876</v>
      </c>
      <c r="BU92" s="99">
        <v>94</v>
      </c>
      <c r="BV92" s="99"/>
      <c r="BW92" s="99"/>
      <c r="BX92" s="99"/>
      <c r="BY92" s="99"/>
      <c r="BZ92" s="99"/>
      <c r="CA92" s="99"/>
      <c r="CB92" s="99">
        <v>5</v>
      </c>
      <c r="CC92" s="99"/>
      <c r="CD92" s="99"/>
      <c r="CE92" s="99"/>
      <c r="CF92" s="99"/>
      <c r="CG92" s="99"/>
      <c r="CH92" s="99">
        <v>965</v>
      </c>
      <c r="CI92" s="99"/>
      <c r="CJ92" s="99"/>
      <c r="CK92" s="99"/>
      <c r="CL92" s="99"/>
      <c r="CM92" s="99"/>
      <c r="CN92" s="99"/>
      <c r="CO92" s="99"/>
      <c r="CP92" s="99"/>
      <c r="CQ92" s="99"/>
      <c r="CR92" s="99"/>
      <c r="CS92" s="99"/>
      <c r="CT92" s="99"/>
      <c r="CU92" s="99"/>
      <c r="CV92" s="99"/>
      <c r="CW92" s="99">
        <v>970</v>
      </c>
      <c r="CX92" s="99"/>
      <c r="CY92" s="99"/>
      <c r="CZ92" s="99"/>
      <c r="DA92" s="99"/>
      <c r="DB92" s="99"/>
      <c r="DC92" s="99"/>
      <c r="DD92" s="99"/>
      <c r="DE92" s="99"/>
      <c r="DF92" s="99"/>
      <c r="DG92" s="99"/>
      <c r="DH92" s="99"/>
      <c r="DI92" s="99"/>
      <c r="DJ92" s="99"/>
      <c r="DK92" s="99"/>
      <c r="DL92" s="99"/>
      <c r="DM92" s="99"/>
      <c r="DN92" s="99"/>
      <c r="DO92" s="99"/>
      <c r="DP92" s="99">
        <v>970</v>
      </c>
      <c r="DQ92" s="99"/>
      <c r="DR92" s="99"/>
      <c r="DS92" s="99"/>
      <c r="DT92" s="99"/>
      <c r="DU92" s="99"/>
      <c r="DV92" s="99"/>
      <c r="DW92" s="99"/>
      <c r="DX92" s="99"/>
      <c r="DY92" s="99"/>
      <c r="DZ92" s="99"/>
      <c r="EA92" s="99"/>
      <c r="EB92" s="99"/>
      <c r="EC92" s="99"/>
      <c r="ED92" s="99"/>
      <c r="EE92" s="99"/>
      <c r="EF92" s="99"/>
      <c r="EG92" s="99"/>
      <c r="EH92" s="99"/>
      <c r="EI92" s="99"/>
      <c r="EJ92" s="99"/>
      <c r="EK92" s="99"/>
      <c r="EL92" s="99"/>
      <c r="EM92" s="99">
        <v>970</v>
      </c>
      <c r="EN92" s="99"/>
      <c r="EO92" s="99"/>
      <c r="EP92" s="99"/>
      <c r="EQ92" s="99"/>
      <c r="ER92" s="99"/>
      <c r="ES92" s="99">
        <v>14839</v>
      </c>
    </row>
    <row r="93" spans="1:149" ht="14.4" x14ac:dyDescent="0.3">
      <c r="A93" s="98">
        <v>106190155</v>
      </c>
      <c r="B93" s="98" t="s">
        <v>2711</v>
      </c>
      <c r="C93" s="98" t="s">
        <v>504</v>
      </c>
      <c r="D93" s="98" t="s">
        <v>2712</v>
      </c>
      <c r="E93" s="98" t="s">
        <v>504</v>
      </c>
      <c r="F93" s="98" t="s">
        <v>2713</v>
      </c>
      <c r="G93" s="98" t="s">
        <v>2873</v>
      </c>
      <c r="H93" s="98" t="s">
        <v>2101</v>
      </c>
      <c r="I93" s="98" t="s">
        <v>2223</v>
      </c>
      <c r="J93" s="98" t="s">
        <v>2224</v>
      </c>
      <c r="K93" s="98" t="s">
        <v>2236</v>
      </c>
      <c r="L93" s="98" t="s">
        <v>2065</v>
      </c>
      <c r="M93" s="98" t="s">
        <v>2105</v>
      </c>
      <c r="N93" s="98" t="s">
        <v>2714</v>
      </c>
      <c r="O93" s="99"/>
      <c r="P93" s="99"/>
      <c r="Q93" s="99">
        <v>414</v>
      </c>
      <c r="R93" s="99"/>
      <c r="S93" s="99"/>
      <c r="T93" s="99"/>
      <c r="U93" s="99">
        <v>214</v>
      </c>
      <c r="V93" s="99">
        <v>200</v>
      </c>
      <c r="W93" s="99"/>
      <c r="X93" s="99"/>
      <c r="Y93" s="99">
        <v>3</v>
      </c>
      <c r="Z93" s="99">
        <v>11</v>
      </c>
      <c r="AA93" s="99">
        <v>14</v>
      </c>
      <c r="AB93" s="99">
        <v>22</v>
      </c>
      <c r="AC93" s="99">
        <v>54</v>
      </c>
      <c r="AD93" s="99">
        <v>91</v>
      </c>
      <c r="AE93" s="99">
        <v>112</v>
      </c>
      <c r="AF93" s="99">
        <v>107</v>
      </c>
      <c r="AG93" s="99"/>
      <c r="AH93" s="99"/>
      <c r="AI93" s="99"/>
      <c r="AJ93" s="99">
        <v>30</v>
      </c>
      <c r="AK93" s="99">
        <v>44</v>
      </c>
      <c r="AL93" s="99">
        <v>23</v>
      </c>
      <c r="AM93" s="99"/>
      <c r="AN93" s="99"/>
      <c r="AO93" s="99"/>
      <c r="AP93" s="99">
        <v>317</v>
      </c>
      <c r="AQ93" s="99">
        <v>414</v>
      </c>
      <c r="AR93" s="99"/>
      <c r="AS93" s="99"/>
      <c r="AT93" s="99">
        <v>413</v>
      </c>
      <c r="AU93" s="99"/>
      <c r="AV93" s="99"/>
      <c r="AW93" s="99">
        <v>1</v>
      </c>
      <c r="AX93" s="99">
        <v>414</v>
      </c>
      <c r="AY93" s="99"/>
      <c r="AZ93" s="99"/>
      <c r="BA93" s="99"/>
      <c r="BB93" s="99"/>
      <c r="BC93" s="99"/>
      <c r="BD93" s="99">
        <v>405</v>
      </c>
      <c r="BE93" s="99"/>
      <c r="BF93" s="99">
        <v>6</v>
      </c>
      <c r="BG93" s="99"/>
      <c r="BH93" s="99">
        <v>3</v>
      </c>
      <c r="BI93" s="99"/>
      <c r="BJ93" s="99"/>
      <c r="BK93" s="99">
        <v>48</v>
      </c>
      <c r="BL93" s="99">
        <v>1</v>
      </c>
      <c r="BM93" s="99"/>
      <c r="BN93" s="99"/>
      <c r="BO93" s="99">
        <v>156</v>
      </c>
      <c r="BP93" s="99">
        <v>1</v>
      </c>
      <c r="BQ93" s="99"/>
      <c r="BR93" s="99">
        <v>1</v>
      </c>
      <c r="BS93" s="99"/>
      <c r="BT93" s="99">
        <v>180</v>
      </c>
      <c r="BU93" s="99">
        <v>27</v>
      </c>
      <c r="BV93" s="99"/>
      <c r="BW93" s="99"/>
      <c r="BX93" s="99"/>
      <c r="BY93" s="99"/>
      <c r="BZ93" s="99"/>
      <c r="CA93" s="99"/>
      <c r="CB93" s="99"/>
      <c r="CC93" s="99">
        <v>269</v>
      </c>
      <c r="CD93" s="99"/>
      <c r="CE93" s="99">
        <v>126</v>
      </c>
      <c r="CF93" s="99">
        <v>2</v>
      </c>
      <c r="CG93" s="99">
        <v>13</v>
      </c>
      <c r="CH93" s="99"/>
      <c r="CI93" s="99">
        <v>4</v>
      </c>
      <c r="CJ93" s="99"/>
      <c r="CK93" s="99"/>
      <c r="CL93" s="99">
        <v>2</v>
      </c>
      <c r="CM93" s="99">
        <v>1</v>
      </c>
      <c r="CN93" s="99">
        <v>49</v>
      </c>
      <c r="CO93" s="99">
        <v>144</v>
      </c>
      <c r="CP93" s="99">
        <v>3</v>
      </c>
      <c r="CQ93" s="99"/>
      <c r="CR93" s="99">
        <v>2</v>
      </c>
      <c r="CS93" s="99"/>
      <c r="CT93" s="99"/>
      <c r="CU93" s="99">
        <v>3</v>
      </c>
      <c r="CV93" s="99">
        <v>97</v>
      </c>
      <c r="CW93" s="99"/>
      <c r="CX93" s="99">
        <v>64</v>
      </c>
      <c r="CY93" s="99">
        <v>43</v>
      </c>
      <c r="CZ93" s="99">
        <v>2</v>
      </c>
      <c r="DA93" s="99">
        <v>4</v>
      </c>
      <c r="DB93" s="99"/>
      <c r="DC93" s="99"/>
      <c r="DD93" s="99"/>
      <c r="DE93" s="99"/>
      <c r="DF93" s="99"/>
      <c r="DG93" s="99"/>
      <c r="DH93" s="99"/>
      <c r="DI93" s="99"/>
      <c r="DJ93" s="99"/>
      <c r="DK93" s="99"/>
      <c r="DL93" s="99"/>
      <c r="DM93" s="99"/>
      <c r="DN93" s="99"/>
      <c r="DO93" s="99"/>
      <c r="DP93" s="99">
        <v>414</v>
      </c>
      <c r="DQ93" s="99"/>
      <c r="DR93" s="99"/>
      <c r="DS93" s="99"/>
      <c r="DT93" s="99"/>
      <c r="DU93" s="99"/>
      <c r="DV93" s="99"/>
      <c r="DW93" s="99"/>
      <c r="DX93" s="99"/>
      <c r="DY93" s="99"/>
      <c r="DZ93" s="99"/>
      <c r="EA93" s="99"/>
      <c r="EB93" s="99"/>
      <c r="EC93" s="99"/>
      <c r="ED93" s="99"/>
      <c r="EE93" s="99">
        <v>68</v>
      </c>
      <c r="EF93" s="99">
        <v>23</v>
      </c>
      <c r="EG93" s="99">
        <v>3</v>
      </c>
      <c r="EH93" s="99"/>
      <c r="EI93" s="99"/>
      <c r="EJ93" s="99"/>
      <c r="EK93" s="99"/>
      <c r="EL93" s="99"/>
      <c r="EM93" s="99">
        <v>315</v>
      </c>
      <c r="EN93" s="99">
        <v>1</v>
      </c>
      <c r="EO93" s="99"/>
      <c r="EP93" s="99">
        <v>4</v>
      </c>
      <c r="EQ93" s="99"/>
      <c r="ER93" s="99"/>
      <c r="ES93" s="99">
        <v>5071</v>
      </c>
    </row>
    <row r="94" spans="1:149" ht="14.4" x14ac:dyDescent="0.3">
      <c r="A94" s="98">
        <v>106190159</v>
      </c>
      <c r="B94" s="98" t="s">
        <v>1517</v>
      </c>
      <c r="C94" s="98" t="s">
        <v>504</v>
      </c>
      <c r="D94" s="98" t="s">
        <v>2771</v>
      </c>
      <c r="E94" s="98" t="s">
        <v>518</v>
      </c>
      <c r="F94" s="98" t="s">
        <v>983</v>
      </c>
      <c r="G94" s="98" t="s">
        <v>2871</v>
      </c>
      <c r="H94" s="98" t="s">
        <v>2101</v>
      </c>
      <c r="I94" s="98" t="s">
        <v>2188</v>
      </c>
      <c r="J94" s="98" t="s">
        <v>2237</v>
      </c>
      <c r="K94" s="98" t="s">
        <v>2238</v>
      </c>
      <c r="L94" s="98" t="s">
        <v>2065</v>
      </c>
      <c r="M94" s="98" t="s">
        <v>2105</v>
      </c>
      <c r="N94" s="98" t="s">
        <v>1638</v>
      </c>
      <c r="O94" s="99">
        <v>1819</v>
      </c>
      <c r="P94" s="99"/>
      <c r="Q94" s="99"/>
      <c r="R94" s="99"/>
      <c r="S94" s="99"/>
      <c r="T94" s="99"/>
      <c r="U94" s="99">
        <v>924</v>
      </c>
      <c r="V94" s="99">
        <v>895</v>
      </c>
      <c r="W94" s="99"/>
      <c r="X94" s="99"/>
      <c r="Y94" s="99">
        <v>3</v>
      </c>
      <c r="Z94" s="99">
        <v>67</v>
      </c>
      <c r="AA94" s="99">
        <v>121</v>
      </c>
      <c r="AB94" s="99">
        <v>173</v>
      </c>
      <c r="AC94" s="99">
        <v>337</v>
      </c>
      <c r="AD94" s="99">
        <v>358</v>
      </c>
      <c r="AE94" s="99">
        <v>332</v>
      </c>
      <c r="AF94" s="99">
        <v>428</v>
      </c>
      <c r="AG94" s="99"/>
      <c r="AH94" s="99"/>
      <c r="AI94" s="99"/>
      <c r="AJ94" s="99">
        <v>381</v>
      </c>
      <c r="AK94" s="99">
        <v>207</v>
      </c>
      <c r="AL94" s="99">
        <v>652</v>
      </c>
      <c r="AM94" s="99"/>
      <c r="AN94" s="99">
        <v>42</v>
      </c>
      <c r="AO94" s="99">
        <v>30</v>
      </c>
      <c r="AP94" s="99">
        <v>507</v>
      </c>
      <c r="AQ94" s="99">
        <v>173</v>
      </c>
      <c r="AR94" s="99">
        <v>1646</v>
      </c>
      <c r="AS94" s="99"/>
      <c r="AT94" s="99">
        <v>162</v>
      </c>
      <c r="AU94" s="99">
        <v>1657</v>
      </c>
      <c r="AV94" s="99"/>
      <c r="AW94" s="99"/>
      <c r="AX94" s="99">
        <v>1790</v>
      </c>
      <c r="AY94" s="99">
        <v>29</v>
      </c>
      <c r="AZ94" s="99"/>
      <c r="BA94" s="99"/>
      <c r="BB94" s="99">
        <v>4</v>
      </c>
      <c r="BC94" s="99">
        <v>1457</v>
      </c>
      <c r="BD94" s="99">
        <v>9</v>
      </c>
      <c r="BE94" s="99">
        <v>6</v>
      </c>
      <c r="BF94" s="99">
        <v>343</v>
      </c>
      <c r="BG94" s="99"/>
      <c r="BH94" s="99"/>
      <c r="BI94" s="99"/>
      <c r="BJ94" s="99"/>
      <c r="BK94" s="99">
        <v>178</v>
      </c>
      <c r="BL94" s="99">
        <v>90</v>
      </c>
      <c r="BM94" s="99">
        <v>18</v>
      </c>
      <c r="BN94" s="99">
        <v>39</v>
      </c>
      <c r="BO94" s="99">
        <v>145</v>
      </c>
      <c r="BP94" s="99">
        <v>25</v>
      </c>
      <c r="BQ94" s="99">
        <v>10</v>
      </c>
      <c r="BR94" s="99">
        <v>6</v>
      </c>
      <c r="BS94" s="99"/>
      <c r="BT94" s="99">
        <v>774</v>
      </c>
      <c r="BU94" s="99">
        <v>534</v>
      </c>
      <c r="BV94" s="99"/>
      <c r="BW94" s="99"/>
      <c r="BX94" s="99"/>
      <c r="BY94" s="99"/>
      <c r="BZ94" s="99"/>
      <c r="CA94" s="99"/>
      <c r="CB94" s="99">
        <v>540</v>
      </c>
      <c r="CC94" s="99">
        <v>1017</v>
      </c>
      <c r="CD94" s="99">
        <v>3</v>
      </c>
      <c r="CE94" s="99">
        <v>185</v>
      </c>
      <c r="CF94" s="99">
        <v>59</v>
      </c>
      <c r="CG94" s="99">
        <v>15</v>
      </c>
      <c r="CH94" s="99"/>
      <c r="CI94" s="99"/>
      <c r="CJ94" s="99"/>
      <c r="CK94" s="99"/>
      <c r="CL94" s="99"/>
      <c r="CM94" s="99">
        <v>29</v>
      </c>
      <c r="CN94" s="99">
        <v>41</v>
      </c>
      <c r="CO94" s="99">
        <v>232</v>
      </c>
      <c r="CP94" s="99">
        <v>290</v>
      </c>
      <c r="CQ94" s="99">
        <v>3</v>
      </c>
      <c r="CR94" s="99">
        <v>141</v>
      </c>
      <c r="CS94" s="99">
        <v>2</v>
      </c>
      <c r="CT94" s="99">
        <v>174</v>
      </c>
      <c r="CU94" s="99">
        <v>223</v>
      </c>
      <c r="CV94" s="99">
        <v>111</v>
      </c>
      <c r="CW94" s="99">
        <v>26</v>
      </c>
      <c r="CX94" s="99">
        <v>69</v>
      </c>
      <c r="CY94" s="99">
        <v>67</v>
      </c>
      <c r="CZ94" s="99">
        <v>6</v>
      </c>
      <c r="DA94" s="99">
        <v>235</v>
      </c>
      <c r="DB94" s="99">
        <v>57</v>
      </c>
      <c r="DC94" s="99">
        <v>113</v>
      </c>
      <c r="DD94" s="99"/>
      <c r="DE94" s="99"/>
      <c r="DF94" s="99"/>
      <c r="DG94" s="99">
        <v>13</v>
      </c>
      <c r="DH94" s="99">
        <v>215</v>
      </c>
      <c r="DI94" s="99">
        <v>290</v>
      </c>
      <c r="DJ94" s="99"/>
      <c r="DK94" s="99">
        <v>5</v>
      </c>
      <c r="DL94" s="99">
        <v>47</v>
      </c>
      <c r="DM94" s="99">
        <v>1</v>
      </c>
      <c r="DN94" s="99">
        <v>45</v>
      </c>
      <c r="DO94" s="99">
        <v>1</v>
      </c>
      <c r="DP94" s="99">
        <v>1058</v>
      </c>
      <c r="DQ94" s="99">
        <v>37</v>
      </c>
      <c r="DR94" s="99">
        <v>29</v>
      </c>
      <c r="DS94" s="99">
        <v>13</v>
      </c>
      <c r="DT94" s="99">
        <v>63</v>
      </c>
      <c r="DU94" s="99"/>
      <c r="DV94" s="99"/>
      <c r="DW94" s="99"/>
      <c r="DX94" s="99">
        <v>1</v>
      </c>
      <c r="DY94" s="99">
        <v>1</v>
      </c>
      <c r="DZ94" s="99"/>
      <c r="EA94" s="99"/>
      <c r="EB94" s="99"/>
      <c r="EC94" s="99"/>
      <c r="ED94" s="99">
        <v>82</v>
      </c>
      <c r="EE94" s="99">
        <v>63</v>
      </c>
      <c r="EF94" s="99">
        <v>8</v>
      </c>
      <c r="EG94" s="99">
        <v>2</v>
      </c>
      <c r="EH94" s="99">
        <v>1</v>
      </c>
      <c r="EI94" s="99"/>
      <c r="EJ94" s="99">
        <v>8</v>
      </c>
      <c r="EK94" s="99">
        <v>2</v>
      </c>
      <c r="EL94" s="99">
        <v>1</v>
      </c>
      <c r="EM94" s="99">
        <v>1484</v>
      </c>
      <c r="EN94" s="99">
        <v>25</v>
      </c>
      <c r="EO94" s="99">
        <v>136</v>
      </c>
      <c r="EP94" s="99">
        <v>5</v>
      </c>
      <c r="EQ94" s="99">
        <v>2</v>
      </c>
      <c r="ER94" s="99"/>
      <c r="ES94" s="99">
        <v>9534</v>
      </c>
    </row>
    <row r="95" spans="1:149" ht="14.4" x14ac:dyDescent="0.3">
      <c r="A95" s="98">
        <v>106190163</v>
      </c>
      <c r="B95" s="98" t="s">
        <v>519</v>
      </c>
      <c r="C95" s="98" t="s">
        <v>504</v>
      </c>
      <c r="D95" s="98" t="s">
        <v>520</v>
      </c>
      <c r="E95" s="98" t="s">
        <v>521</v>
      </c>
      <c r="F95" s="98" t="s">
        <v>984</v>
      </c>
      <c r="G95" s="98" t="s">
        <v>2873</v>
      </c>
      <c r="H95" s="98" t="s">
        <v>2101</v>
      </c>
      <c r="I95" s="98" t="s">
        <v>2201</v>
      </c>
      <c r="J95" s="98" t="s">
        <v>2210</v>
      </c>
      <c r="K95" s="98" t="s">
        <v>2239</v>
      </c>
      <c r="L95" s="98" t="s">
        <v>2065</v>
      </c>
      <c r="M95" s="98" t="s">
        <v>2105</v>
      </c>
      <c r="N95" s="98" t="s">
        <v>1639</v>
      </c>
      <c r="O95" s="99"/>
      <c r="P95" s="99"/>
      <c r="Q95" s="99"/>
      <c r="R95" s="99"/>
      <c r="S95" s="99">
        <v>5969</v>
      </c>
      <c r="T95" s="99"/>
      <c r="U95" s="99">
        <v>2653</v>
      </c>
      <c r="V95" s="99">
        <v>3316</v>
      </c>
      <c r="W95" s="99"/>
      <c r="X95" s="99"/>
      <c r="Y95" s="99">
        <v>1318</v>
      </c>
      <c r="Z95" s="99">
        <v>1452</v>
      </c>
      <c r="AA95" s="99">
        <v>1058</v>
      </c>
      <c r="AB95" s="99">
        <v>858</v>
      </c>
      <c r="AC95" s="99">
        <v>811</v>
      </c>
      <c r="AD95" s="99">
        <v>390</v>
      </c>
      <c r="AE95" s="99">
        <v>71</v>
      </c>
      <c r="AF95" s="99">
        <v>9</v>
      </c>
      <c r="AG95" s="99"/>
      <c r="AH95" s="99"/>
      <c r="AI95" s="99">
        <v>2</v>
      </c>
      <c r="AJ95" s="99">
        <v>321</v>
      </c>
      <c r="AK95" s="99">
        <v>598</v>
      </c>
      <c r="AL95" s="99">
        <v>2373</v>
      </c>
      <c r="AM95" s="99">
        <v>14</v>
      </c>
      <c r="AN95" s="99">
        <v>29</v>
      </c>
      <c r="AO95" s="99">
        <v>35</v>
      </c>
      <c r="AP95" s="99">
        <v>2599</v>
      </c>
      <c r="AQ95" s="99">
        <v>5969</v>
      </c>
      <c r="AR95" s="99"/>
      <c r="AS95" s="99"/>
      <c r="AT95" s="99"/>
      <c r="AU95" s="99">
        <v>5969</v>
      </c>
      <c r="AV95" s="99"/>
      <c r="AW95" s="99"/>
      <c r="AX95" s="99">
        <v>5969</v>
      </c>
      <c r="AY95" s="99"/>
      <c r="AZ95" s="99"/>
      <c r="BA95" s="99">
        <v>990</v>
      </c>
      <c r="BB95" s="99"/>
      <c r="BC95" s="99">
        <v>2971</v>
      </c>
      <c r="BD95" s="99">
        <v>876</v>
      </c>
      <c r="BE95" s="99">
        <v>21</v>
      </c>
      <c r="BF95" s="99">
        <v>2</v>
      </c>
      <c r="BG95" s="99"/>
      <c r="BH95" s="99">
        <v>1094</v>
      </c>
      <c r="BI95" s="99">
        <v>15</v>
      </c>
      <c r="BJ95" s="99"/>
      <c r="BK95" s="99">
        <v>41</v>
      </c>
      <c r="BL95" s="99">
        <v>138</v>
      </c>
      <c r="BM95" s="99"/>
      <c r="BN95" s="99">
        <v>1</v>
      </c>
      <c r="BO95" s="99"/>
      <c r="BP95" s="99"/>
      <c r="BQ95" s="99">
        <v>539</v>
      </c>
      <c r="BR95" s="99">
        <v>1</v>
      </c>
      <c r="BS95" s="99"/>
      <c r="BT95" s="99">
        <v>5183</v>
      </c>
      <c r="BU95" s="99">
        <v>41</v>
      </c>
      <c r="BV95" s="99"/>
      <c r="BW95" s="99">
        <v>1</v>
      </c>
      <c r="BX95" s="99"/>
      <c r="BY95" s="99">
        <v>24</v>
      </c>
      <c r="BZ95" s="99"/>
      <c r="CA95" s="99"/>
      <c r="CB95" s="99">
        <v>1583</v>
      </c>
      <c r="CC95" s="99">
        <v>1856</v>
      </c>
      <c r="CD95" s="99"/>
      <c r="CE95" s="99">
        <v>1875</v>
      </c>
      <c r="CF95" s="99">
        <v>37</v>
      </c>
      <c r="CG95" s="99"/>
      <c r="CH95" s="99">
        <v>169</v>
      </c>
      <c r="CI95" s="99">
        <v>38</v>
      </c>
      <c r="CJ95" s="99">
        <v>411</v>
      </c>
      <c r="CK95" s="99"/>
      <c r="CL95" s="99"/>
      <c r="CM95" s="99"/>
      <c r="CN95" s="99"/>
      <c r="CO95" s="99"/>
      <c r="CP95" s="99"/>
      <c r="CQ95" s="99"/>
      <c r="CR95" s="99"/>
      <c r="CS95" s="99"/>
      <c r="CT95" s="99"/>
      <c r="CU95" s="99"/>
      <c r="CV95" s="99"/>
      <c r="CW95" s="99">
        <v>5968</v>
      </c>
      <c r="CX95" s="99"/>
      <c r="CY95" s="99">
        <v>1</v>
      </c>
      <c r="CZ95" s="99"/>
      <c r="DA95" s="99"/>
      <c r="DB95" s="99"/>
      <c r="DC95" s="99"/>
      <c r="DD95" s="99"/>
      <c r="DE95" s="99"/>
      <c r="DF95" s="99"/>
      <c r="DG95" s="99"/>
      <c r="DH95" s="99">
        <v>759</v>
      </c>
      <c r="DI95" s="99"/>
      <c r="DJ95" s="99"/>
      <c r="DK95" s="99"/>
      <c r="DL95" s="99"/>
      <c r="DM95" s="99"/>
      <c r="DN95" s="99"/>
      <c r="DO95" s="99"/>
      <c r="DP95" s="99">
        <v>5210</v>
      </c>
      <c r="DQ95" s="99"/>
      <c r="DR95" s="99"/>
      <c r="DS95" s="99"/>
      <c r="DT95" s="99"/>
      <c r="DU95" s="99"/>
      <c r="DV95" s="99"/>
      <c r="DW95" s="99"/>
      <c r="DX95" s="99"/>
      <c r="DY95" s="99"/>
      <c r="DZ95" s="99"/>
      <c r="EA95" s="99"/>
      <c r="EB95" s="99"/>
      <c r="EC95" s="99"/>
      <c r="ED95" s="99"/>
      <c r="EE95" s="99"/>
      <c r="EF95" s="99"/>
      <c r="EG95" s="99"/>
      <c r="EH95" s="99"/>
      <c r="EI95" s="99"/>
      <c r="EJ95" s="99"/>
      <c r="EK95" s="99"/>
      <c r="EL95" s="99"/>
      <c r="EM95" s="99">
        <v>5969</v>
      </c>
      <c r="EN95" s="99"/>
      <c r="EO95" s="99"/>
      <c r="EP95" s="99"/>
      <c r="EQ95" s="99"/>
      <c r="ER95" s="99"/>
      <c r="ES95" s="99">
        <v>46817</v>
      </c>
    </row>
    <row r="96" spans="1:149" ht="14.4" x14ac:dyDescent="0.3">
      <c r="A96" s="98">
        <v>106190170</v>
      </c>
      <c r="B96" s="98" t="s">
        <v>2240</v>
      </c>
      <c r="C96" s="98" t="s">
        <v>504</v>
      </c>
      <c r="D96" s="98" t="s">
        <v>2241</v>
      </c>
      <c r="E96" s="98" t="s">
        <v>504</v>
      </c>
      <c r="F96" s="98" t="s">
        <v>985</v>
      </c>
      <c r="G96" s="98" t="s">
        <v>2871</v>
      </c>
      <c r="H96" s="98" t="s">
        <v>2108</v>
      </c>
      <c r="I96" s="98" t="s">
        <v>2212</v>
      </c>
      <c r="J96" s="98" t="s">
        <v>2242</v>
      </c>
      <c r="K96" s="98" t="s">
        <v>2243</v>
      </c>
      <c r="L96" s="98" t="s">
        <v>2065</v>
      </c>
      <c r="M96" s="98" t="s">
        <v>2074</v>
      </c>
      <c r="N96" s="98" t="s">
        <v>1640</v>
      </c>
      <c r="O96" s="99">
        <v>16464</v>
      </c>
      <c r="P96" s="99"/>
      <c r="Q96" s="99">
        <v>192</v>
      </c>
      <c r="R96" s="99"/>
      <c r="S96" s="99"/>
      <c r="T96" s="99">
        <v>7</v>
      </c>
      <c r="U96" s="99">
        <v>7507</v>
      </c>
      <c r="V96" s="99">
        <v>9156</v>
      </c>
      <c r="W96" s="99"/>
      <c r="X96" s="99"/>
      <c r="Y96" s="99">
        <v>5417</v>
      </c>
      <c r="Z96" s="99">
        <v>347</v>
      </c>
      <c r="AA96" s="99">
        <v>1</v>
      </c>
      <c r="AB96" s="99"/>
      <c r="AC96" s="99"/>
      <c r="AD96" s="99"/>
      <c r="AE96" s="99"/>
      <c r="AF96" s="99"/>
      <c r="AG96" s="99"/>
      <c r="AH96" s="99">
        <v>3435</v>
      </c>
      <c r="AI96" s="99">
        <v>7463</v>
      </c>
      <c r="AJ96" s="99">
        <v>1063</v>
      </c>
      <c r="AK96" s="99">
        <v>1255</v>
      </c>
      <c r="AL96" s="99">
        <v>10141</v>
      </c>
      <c r="AM96" s="99">
        <v>5</v>
      </c>
      <c r="AN96" s="99">
        <v>1576</v>
      </c>
      <c r="AO96" s="99">
        <v>226</v>
      </c>
      <c r="AP96" s="99">
        <v>2397</v>
      </c>
      <c r="AQ96" s="99">
        <v>8856</v>
      </c>
      <c r="AR96" s="99">
        <v>7806</v>
      </c>
      <c r="AS96" s="99">
        <v>1</v>
      </c>
      <c r="AT96" s="99">
        <v>3874</v>
      </c>
      <c r="AU96" s="99">
        <v>12609</v>
      </c>
      <c r="AV96" s="99">
        <v>180</v>
      </c>
      <c r="AW96" s="99"/>
      <c r="AX96" s="99">
        <v>16593</v>
      </c>
      <c r="AY96" s="99">
        <v>63</v>
      </c>
      <c r="AZ96" s="99">
        <v>7</v>
      </c>
      <c r="BA96" s="99">
        <v>1145</v>
      </c>
      <c r="BB96" s="99">
        <v>51</v>
      </c>
      <c r="BC96" s="99">
        <v>13004</v>
      </c>
      <c r="BD96" s="99"/>
      <c r="BE96" s="99"/>
      <c r="BF96" s="99">
        <v>2444</v>
      </c>
      <c r="BG96" s="99"/>
      <c r="BH96" s="99"/>
      <c r="BI96" s="99"/>
      <c r="BJ96" s="99">
        <v>19</v>
      </c>
      <c r="BK96" s="99">
        <v>254</v>
      </c>
      <c r="BL96" s="99">
        <v>27</v>
      </c>
      <c r="BM96" s="99">
        <v>30</v>
      </c>
      <c r="BN96" s="99">
        <v>153</v>
      </c>
      <c r="BO96" s="99">
        <v>19</v>
      </c>
      <c r="BP96" s="99"/>
      <c r="BQ96" s="99"/>
      <c r="BR96" s="99"/>
      <c r="BS96" s="99">
        <v>26</v>
      </c>
      <c r="BT96" s="99">
        <v>16100</v>
      </c>
      <c r="BU96" s="99">
        <v>51</v>
      </c>
      <c r="BV96" s="99"/>
      <c r="BW96" s="99"/>
      <c r="BX96" s="99">
        <v>3</v>
      </c>
      <c r="BY96" s="99"/>
      <c r="BZ96" s="99"/>
      <c r="CA96" s="99"/>
      <c r="CB96" s="99">
        <v>12190</v>
      </c>
      <c r="CC96" s="99">
        <v>52</v>
      </c>
      <c r="CD96" s="99">
        <v>54</v>
      </c>
      <c r="CE96" s="99">
        <v>4130</v>
      </c>
      <c r="CF96" s="99">
        <v>85</v>
      </c>
      <c r="CG96" s="99"/>
      <c r="CH96" s="99">
        <v>142</v>
      </c>
      <c r="CI96" s="99"/>
      <c r="CJ96" s="99"/>
      <c r="CK96" s="99">
        <v>10</v>
      </c>
      <c r="CL96" s="99">
        <v>1734</v>
      </c>
      <c r="CM96" s="99">
        <v>666</v>
      </c>
      <c r="CN96" s="99">
        <v>661</v>
      </c>
      <c r="CO96" s="99">
        <v>393</v>
      </c>
      <c r="CP96" s="99">
        <v>1863</v>
      </c>
      <c r="CQ96" s="99">
        <v>76</v>
      </c>
      <c r="CR96" s="99">
        <v>538</v>
      </c>
      <c r="CS96" s="99">
        <v>86</v>
      </c>
      <c r="CT96" s="99">
        <v>564</v>
      </c>
      <c r="CU96" s="99">
        <v>860</v>
      </c>
      <c r="CV96" s="99">
        <v>1852</v>
      </c>
      <c r="CW96" s="99">
        <v>112</v>
      </c>
      <c r="CX96" s="99">
        <v>833</v>
      </c>
      <c r="CY96" s="99">
        <v>1435</v>
      </c>
      <c r="CZ96" s="99">
        <v>901</v>
      </c>
      <c r="DA96" s="99">
        <v>2793</v>
      </c>
      <c r="DB96" s="99">
        <v>355</v>
      </c>
      <c r="DC96" s="99">
        <v>448</v>
      </c>
      <c r="DD96" s="99">
        <v>1</v>
      </c>
      <c r="DE96" s="99"/>
      <c r="DF96" s="99">
        <v>492</v>
      </c>
      <c r="DG96" s="99">
        <v>899</v>
      </c>
      <c r="DH96" s="99">
        <v>2033</v>
      </c>
      <c r="DI96" s="99">
        <v>1463</v>
      </c>
      <c r="DJ96" s="99">
        <v>97</v>
      </c>
      <c r="DK96" s="99">
        <v>91</v>
      </c>
      <c r="DL96" s="99">
        <v>285</v>
      </c>
      <c r="DM96" s="99">
        <v>156</v>
      </c>
      <c r="DN96" s="99">
        <v>1523</v>
      </c>
      <c r="DO96" s="99">
        <v>668</v>
      </c>
      <c r="DP96" s="99">
        <v>7398</v>
      </c>
      <c r="DQ96" s="99">
        <v>268</v>
      </c>
      <c r="DR96" s="99">
        <v>234</v>
      </c>
      <c r="DS96" s="99">
        <v>307</v>
      </c>
      <c r="DT96" s="99">
        <v>141</v>
      </c>
      <c r="DU96" s="99">
        <v>32</v>
      </c>
      <c r="DV96" s="99">
        <v>70</v>
      </c>
      <c r="DW96" s="99">
        <v>436</v>
      </c>
      <c r="DX96" s="99">
        <v>38</v>
      </c>
      <c r="DY96" s="99">
        <v>500</v>
      </c>
      <c r="DZ96" s="99"/>
      <c r="EA96" s="99">
        <v>19</v>
      </c>
      <c r="EB96" s="99">
        <v>3</v>
      </c>
      <c r="EC96" s="99">
        <v>2</v>
      </c>
      <c r="ED96" s="99">
        <v>1404</v>
      </c>
      <c r="EE96" s="99">
        <v>607</v>
      </c>
      <c r="EF96" s="99">
        <v>210</v>
      </c>
      <c r="EG96" s="99">
        <v>27</v>
      </c>
      <c r="EH96" s="99">
        <v>2</v>
      </c>
      <c r="EI96" s="99"/>
      <c r="EJ96" s="99">
        <v>53</v>
      </c>
      <c r="EK96" s="99">
        <v>36</v>
      </c>
      <c r="EL96" s="99">
        <v>10</v>
      </c>
      <c r="EM96" s="99">
        <v>12818</v>
      </c>
      <c r="EN96" s="99">
        <v>239</v>
      </c>
      <c r="EO96" s="99">
        <v>1138</v>
      </c>
      <c r="EP96" s="99">
        <v>105</v>
      </c>
      <c r="EQ96" s="99">
        <v>5</v>
      </c>
      <c r="ER96" s="99">
        <v>9</v>
      </c>
      <c r="ES96" s="99">
        <v>106908</v>
      </c>
    </row>
    <row r="97" spans="1:149" ht="14.4" x14ac:dyDescent="0.3">
      <c r="A97" s="98">
        <v>106190176</v>
      </c>
      <c r="B97" s="98" t="s">
        <v>285</v>
      </c>
      <c r="C97" s="98" t="s">
        <v>504</v>
      </c>
      <c r="D97" s="98" t="s">
        <v>2715</v>
      </c>
      <c r="E97" s="98" t="s">
        <v>522</v>
      </c>
      <c r="F97" s="98" t="s">
        <v>986</v>
      </c>
      <c r="G97" s="98" t="s">
        <v>2871</v>
      </c>
      <c r="H97" s="98" t="s">
        <v>2120</v>
      </c>
      <c r="I97" s="98" t="s">
        <v>2129</v>
      </c>
      <c r="J97" s="98" t="s">
        <v>2210</v>
      </c>
      <c r="K97" s="98" t="s">
        <v>2244</v>
      </c>
      <c r="L97" s="98" t="s">
        <v>2065</v>
      </c>
      <c r="M97" s="98" t="s">
        <v>2105</v>
      </c>
      <c r="N97" s="98" t="s">
        <v>1641</v>
      </c>
      <c r="O97" s="99">
        <v>6503</v>
      </c>
      <c r="P97" s="99"/>
      <c r="Q97" s="99"/>
      <c r="R97" s="99"/>
      <c r="S97" s="99"/>
      <c r="T97" s="99"/>
      <c r="U97" s="99">
        <v>3086</v>
      </c>
      <c r="V97" s="99">
        <v>3417</v>
      </c>
      <c r="W97" s="99"/>
      <c r="X97" s="99"/>
      <c r="Y97" s="99">
        <v>234</v>
      </c>
      <c r="Z97" s="99">
        <v>485</v>
      </c>
      <c r="AA97" s="99">
        <v>520</v>
      </c>
      <c r="AB97" s="99">
        <v>827</v>
      </c>
      <c r="AC97" s="99">
        <v>1331</v>
      </c>
      <c r="AD97" s="99">
        <v>1773</v>
      </c>
      <c r="AE97" s="99">
        <v>965</v>
      </c>
      <c r="AF97" s="99">
        <v>267</v>
      </c>
      <c r="AG97" s="99"/>
      <c r="AH97" s="99">
        <v>2</v>
      </c>
      <c r="AI97" s="99">
        <v>99</v>
      </c>
      <c r="AJ97" s="99">
        <v>959</v>
      </c>
      <c r="AK97" s="99">
        <v>378</v>
      </c>
      <c r="AL97" s="99">
        <v>1882</v>
      </c>
      <c r="AM97" s="99">
        <v>33</v>
      </c>
      <c r="AN97" s="99">
        <v>56</v>
      </c>
      <c r="AO97" s="99">
        <v>126</v>
      </c>
      <c r="AP97" s="99">
        <v>3069</v>
      </c>
      <c r="AQ97" s="99">
        <v>6503</v>
      </c>
      <c r="AR97" s="99"/>
      <c r="AS97" s="99"/>
      <c r="AT97" s="99">
        <v>3070</v>
      </c>
      <c r="AU97" s="99">
        <v>3433</v>
      </c>
      <c r="AV97" s="99"/>
      <c r="AW97" s="99"/>
      <c r="AX97" s="99">
        <v>6303</v>
      </c>
      <c r="AY97" s="99">
        <v>200</v>
      </c>
      <c r="AZ97" s="99"/>
      <c r="BA97" s="99">
        <v>359</v>
      </c>
      <c r="BB97" s="99">
        <v>19</v>
      </c>
      <c r="BC97" s="99">
        <v>6123</v>
      </c>
      <c r="BD97" s="99"/>
      <c r="BE97" s="99"/>
      <c r="BF97" s="99"/>
      <c r="BG97" s="99"/>
      <c r="BH97" s="99">
        <v>2</v>
      </c>
      <c r="BI97" s="99"/>
      <c r="BJ97" s="99"/>
      <c r="BK97" s="99"/>
      <c r="BL97" s="99">
        <v>10</v>
      </c>
      <c r="BM97" s="99"/>
      <c r="BN97" s="99">
        <v>272</v>
      </c>
      <c r="BO97" s="99">
        <v>1321</v>
      </c>
      <c r="BP97" s="99">
        <v>203</v>
      </c>
      <c r="BQ97" s="99"/>
      <c r="BR97" s="99">
        <v>109</v>
      </c>
      <c r="BS97" s="99">
        <v>9</v>
      </c>
      <c r="BT97" s="99">
        <v>4340</v>
      </c>
      <c r="BU97" s="99">
        <v>168</v>
      </c>
      <c r="BV97" s="99"/>
      <c r="BW97" s="99">
        <v>71</v>
      </c>
      <c r="BX97" s="99"/>
      <c r="BY97" s="99"/>
      <c r="BZ97" s="99"/>
      <c r="CA97" s="99"/>
      <c r="CB97" s="99">
        <v>922</v>
      </c>
      <c r="CC97" s="99">
        <v>2185</v>
      </c>
      <c r="CD97" s="99">
        <v>859</v>
      </c>
      <c r="CE97" s="99">
        <v>2433</v>
      </c>
      <c r="CF97" s="99">
        <v>22</v>
      </c>
      <c r="CG97" s="99">
        <v>21</v>
      </c>
      <c r="CH97" s="99">
        <v>57</v>
      </c>
      <c r="CI97" s="99">
        <v>3</v>
      </c>
      <c r="CJ97" s="99"/>
      <c r="CK97" s="99">
        <v>1</v>
      </c>
      <c r="CL97" s="99">
        <v>7</v>
      </c>
      <c r="CM97" s="99">
        <v>260</v>
      </c>
      <c r="CN97" s="99">
        <v>2821</v>
      </c>
      <c r="CO97" s="99">
        <v>154</v>
      </c>
      <c r="CP97" s="99">
        <v>413</v>
      </c>
      <c r="CQ97" s="99">
        <v>4</v>
      </c>
      <c r="CR97" s="99">
        <v>120</v>
      </c>
      <c r="CS97" s="99">
        <v>2</v>
      </c>
      <c r="CT97" s="99">
        <v>251</v>
      </c>
      <c r="CU97" s="99">
        <v>324</v>
      </c>
      <c r="CV97" s="99">
        <v>391</v>
      </c>
      <c r="CW97" s="99">
        <v>3</v>
      </c>
      <c r="CX97" s="99">
        <v>119</v>
      </c>
      <c r="CY97" s="99">
        <v>133</v>
      </c>
      <c r="CZ97" s="99">
        <v>949</v>
      </c>
      <c r="DA97" s="99">
        <v>305</v>
      </c>
      <c r="DB97" s="99">
        <v>68</v>
      </c>
      <c r="DC97" s="99">
        <v>177</v>
      </c>
      <c r="DD97" s="99">
        <v>2</v>
      </c>
      <c r="DE97" s="99"/>
      <c r="DF97" s="99"/>
      <c r="DG97" s="99">
        <v>157</v>
      </c>
      <c r="DH97" s="99">
        <v>1847</v>
      </c>
      <c r="DI97" s="99">
        <v>777</v>
      </c>
      <c r="DJ97" s="99">
        <v>7</v>
      </c>
      <c r="DK97" s="99">
        <v>163</v>
      </c>
      <c r="DL97" s="99">
        <v>287</v>
      </c>
      <c r="DM97" s="99">
        <v>370</v>
      </c>
      <c r="DN97" s="99">
        <v>242</v>
      </c>
      <c r="DO97" s="99">
        <v>225</v>
      </c>
      <c r="DP97" s="99">
        <v>1224</v>
      </c>
      <c r="DQ97" s="99">
        <v>319</v>
      </c>
      <c r="DR97" s="99">
        <v>208</v>
      </c>
      <c r="DS97" s="99">
        <v>270</v>
      </c>
      <c r="DT97" s="99">
        <v>69</v>
      </c>
      <c r="DU97" s="99">
        <v>36</v>
      </c>
      <c r="DV97" s="99"/>
      <c r="DW97" s="99">
        <v>9</v>
      </c>
      <c r="DX97" s="99">
        <v>211</v>
      </c>
      <c r="DY97" s="99">
        <v>49</v>
      </c>
      <c r="DZ97" s="99"/>
      <c r="EA97" s="99">
        <v>5</v>
      </c>
      <c r="EB97" s="99"/>
      <c r="EC97" s="99">
        <v>28</v>
      </c>
      <c r="ED97" s="99">
        <v>970</v>
      </c>
      <c r="EE97" s="99">
        <v>40</v>
      </c>
      <c r="EF97" s="99"/>
      <c r="EG97" s="99"/>
      <c r="EH97" s="99"/>
      <c r="EI97" s="99"/>
      <c r="EJ97" s="99">
        <v>43</v>
      </c>
      <c r="EK97" s="99">
        <v>2</v>
      </c>
      <c r="EL97" s="99"/>
      <c r="EM97" s="99">
        <v>3011</v>
      </c>
      <c r="EN97" s="99">
        <v>7</v>
      </c>
      <c r="EO97" s="99">
        <v>2424</v>
      </c>
      <c r="EP97" s="99">
        <v>6</v>
      </c>
      <c r="EQ97" s="99"/>
      <c r="ER97" s="99"/>
      <c r="ES97" s="99">
        <v>69607</v>
      </c>
    </row>
    <row r="98" spans="1:149" ht="14.4" x14ac:dyDescent="0.3">
      <c r="A98" s="98">
        <v>106190184</v>
      </c>
      <c r="B98" s="98" t="s">
        <v>523</v>
      </c>
      <c r="C98" s="98" t="s">
        <v>504</v>
      </c>
      <c r="D98" s="98" t="s">
        <v>524</v>
      </c>
      <c r="E98" s="98" t="s">
        <v>525</v>
      </c>
      <c r="F98" s="98" t="s">
        <v>2245</v>
      </c>
      <c r="G98" s="98" t="s">
        <v>2872</v>
      </c>
      <c r="H98" s="98" t="s">
        <v>2112</v>
      </c>
      <c r="I98" s="98" t="s">
        <v>2188</v>
      </c>
      <c r="J98" s="98" t="s">
        <v>2220</v>
      </c>
      <c r="K98" s="98" t="s">
        <v>2238</v>
      </c>
      <c r="L98" s="98" t="s">
        <v>2065</v>
      </c>
      <c r="M98" s="98" t="s">
        <v>2105</v>
      </c>
      <c r="N98" s="98" t="s">
        <v>1642</v>
      </c>
      <c r="O98" s="99"/>
      <c r="P98" s="99"/>
      <c r="Q98" s="99"/>
      <c r="R98" s="99"/>
      <c r="S98" s="99">
        <v>6046</v>
      </c>
      <c r="T98" s="99"/>
      <c r="U98" s="99">
        <v>2746</v>
      </c>
      <c r="V98" s="99">
        <v>3300</v>
      </c>
      <c r="W98" s="99"/>
      <c r="X98" s="99"/>
      <c r="Y98" s="99">
        <v>1393</v>
      </c>
      <c r="Z98" s="99">
        <v>1491</v>
      </c>
      <c r="AA98" s="99">
        <v>1018</v>
      </c>
      <c r="AB98" s="99">
        <v>837</v>
      </c>
      <c r="AC98" s="99">
        <v>810</v>
      </c>
      <c r="AD98" s="99">
        <v>371</v>
      </c>
      <c r="AE98" s="99">
        <v>102</v>
      </c>
      <c r="AF98" s="99">
        <v>23</v>
      </c>
      <c r="AG98" s="99"/>
      <c r="AH98" s="99"/>
      <c r="AI98" s="99">
        <v>1</v>
      </c>
      <c r="AJ98" s="99">
        <v>341</v>
      </c>
      <c r="AK98" s="99">
        <v>860</v>
      </c>
      <c r="AL98" s="99">
        <v>2076</v>
      </c>
      <c r="AM98" s="99">
        <v>14</v>
      </c>
      <c r="AN98" s="99">
        <v>83</v>
      </c>
      <c r="AO98" s="99">
        <v>48</v>
      </c>
      <c r="AP98" s="99">
        <v>2624</v>
      </c>
      <c r="AQ98" s="99">
        <v>6040</v>
      </c>
      <c r="AR98" s="99">
        <v>6</v>
      </c>
      <c r="AS98" s="99"/>
      <c r="AT98" s="99">
        <v>13</v>
      </c>
      <c r="AU98" s="99">
        <v>6033</v>
      </c>
      <c r="AV98" s="99"/>
      <c r="AW98" s="99"/>
      <c r="AX98" s="99">
        <v>6046</v>
      </c>
      <c r="AY98" s="99"/>
      <c r="AZ98" s="99"/>
      <c r="BA98" s="99">
        <v>2</v>
      </c>
      <c r="BB98" s="99">
        <v>1</v>
      </c>
      <c r="BC98" s="99">
        <v>6014</v>
      </c>
      <c r="BD98" s="99"/>
      <c r="BE98" s="99">
        <v>20</v>
      </c>
      <c r="BF98" s="99">
        <v>8</v>
      </c>
      <c r="BG98" s="99"/>
      <c r="BH98" s="99">
        <v>1</v>
      </c>
      <c r="BI98" s="99"/>
      <c r="BJ98" s="99"/>
      <c r="BK98" s="99">
        <v>244</v>
      </c>
      <c r="BL98" s="99">
        <v>44</v>
      </c>
      <c r="BM98" s="99"/>
      <c r="BN98" s="99"/>
      <c r="BO98" s="99"/>
      <c r="BP98" s="99"/>
      <c r="BQ98" s="99"/>
      <c r="BR98" s="99"/>
      <c r="BS98" s="99">
        <v>26</v>
      </c>
      <c r="BT98" s="99">
        <v>5691</v>
      </c>
      <c r="BU98" s="99">
        <v>41</v>
      </c>
      <c r="BV98" s="99"/>
      <c r="BW98" s="99"/>
      <c r="BX98" s="99"/>
      <c r="BY98" s="99"/>
      <c r="BZ98" s="99"/>
      <c r="CA98" s="99"/>
      <c r="CB98" s="99">
        <v>441</v>
      </c>
      <c r="CC98" s="99">
        <v>615</v>
      </c>
      <c r="CD98" s="99"/>
      <c r="CE98" s="99">
        <v>4748</v>
      </c>
      <c r="CF98" s="99">
        <v>12</v>
      </c>
      <c r="CG98" s="99">
        <v>4</v>
      </c>
      <c r="CH98" s="99">
        <v>90</v>
      </c>
      <c r="CI98" s="99">
        <v>1</v>
      </c>
      <c r="CJ98" s="99">
        <v>134</v>
      </c>
      <c r="CK98" s="99">
        <v>1</v>
      </c>
      <c r="CL98" s="99"/>
      <c r="CM98" s="99"/>
      <c r="CN98" s="99"/>
      <c r="CO98" s="99"/>
      <c r="CP98" s="99"/>
      <c r="CQ98" s="99"/>
      <c r="CR98" s="99">
        <v>1</v>
      </c>
      <c r="CS98" s="99"/>
      <c r="CT98" s="99"/>
      <c r="CU98" s="99"/>
      <c r="CV98" s="99">
        <v>1</v>
      </c>
      <c r="CW98" s="99">
        <v>6043</v>
      </c>
      <c r="CX98" s="99"/>
      <c r="CY98" s="99"/>
      <c r="CZ98" s="99"/>
      <c r="DA98" s="99"/>
      <c r="DB98" s="99"/>
      <c r="DC98" s="99"/>
      <c r="DD98" s="99">
        <v>1</v>
      </c>
      <c r="DE98" s="99"/>
      <c r="DF98" s="99"/>
      <c r="DG98" s="99"/>
      <c r="DH98" s="99">
        <v>6030</v>
      </c>
      <c r="DI98" s="99"/>
      <c r="DJ98" s="99"/>
      <c r="DK98" s="99"/>
      <c r="DL98" s="99"/>
      <c r="DM98" s="99"/>
      <c r="DN98" s="99"/>
      <c r="DO98" s="99"/>
      <c r="DP98" s="99">
        <v>16</v>
      </c>
      <c r="DQ98" s="99"/>
      <c r="DR98" s="99"/>
      <c r="DS98" s="99"/>
      <c r="DT98" s="99"/>
      <c r="DU98" s="99"/>
      <c r="DV98" s="99"/>
      <c r="DW98" s="99"/>
      <c r="DX98" s="99"/>
      <c r="DY98" s="99"/>
      <c r="DZ98" s="99"/>
      <c r="EA98" s="99"/>
      <c r="EB98" s="99"/>
      <c r="EC98" s="99"/>
      <c r="ED98" s="99"/>
      <c r="EE98" s="99">
        <v>1</v>
      </c>
      <c r="EF98" s="99"/>
      <c r="EG98" s="99"/>
      <c r="EH98" s="99">
        <v>253</v>
      </c>
      <c r="EI98" s="99">
        <v>2</v>
      </c>
      <c r="EJ98" s="99"/>
      <c r="EK98" s="99"/>
      <c r="EL98" s="99">
        <v>2</v>
      </c>
      <c r="EM98" s="99">
        <v>5780</v>
      </c>
      <c r="EN98" s="99"/>
      <c r="EO98" s="99">
        <v>2</v>
      </c>
      <c r="EP98" s="99">
        <v>5</v>
      </c>
      <c r="EQ98" s="99">
        <v>1</v>
      </c>
      <c r="ER98" s="99"/>
      <c r="ES98" s="99">
        <v>62265</v>
      </c>
    </row>
    <row r="99" spans="1:149" ht="14.4" x14ac:dyDescent="0.3">
      <c r="A99" s="98">
        <v>106190196</v>
      </c>
      <c r="B99" s="98" t="s">
        <v>2246</v>
      </c>
      <c r="C99" s="98" t="s">
        <v>504</v>
      </c>
      <c r="D99" s="98" t="s">
        <v>526</v>
      </c>
      <c r="E99" s="98" t="s">
        <v>527</v>
      </c>
      <c r="F99" s="98" t="s">
        <v>987</v>
      </c>
      <c r="G99" s="98" t="s">
        <v>2873</v>
      </c>
      <c r="H99" s="98" t="s">
        <v>2114</v>
      </c>
      <c r="I99" s="98" t="s">
        <v>2217</v>
      </c>
      <c r="J99" s="98" t="s">
        <v>2218</v>
      </c>
      <c r="K99" s="98" t="s">
        <v>2247</v>
      </c>
      <c r="L99" s="98" t="s">
        <v>2065</v>
      </c>
      <c r="M99" s="98" t="s">
        <v>2105</v>
      </c>
      <c r="N99" s="98" t="s">
        <v>1643</v>
      </c>
      <c r="O99" s="99">
        <v>557</v>
      </c>
      <c r="P99" s="99"/>
      <c r="Q99" s="99"/>
      <c r="R99" s="99"/>
      <c r="S99" s="99"/>
      <c r="T99" s="99"/>
      <c r="U99" s="99">
        <v>252</v>
      </c>
      <c r="V99" s="99">
        <v>305</v>
      </c>
      <c r="W99" s="99"/>
      <c r="X99" s="99"/>
      <c r="Y99" s="99"/>
      <c r="Z99" s="99">
        <v>6</v>
      </c>
      <c r="AA99" s="99">
        <v>9</v>
      </c>
      <c r="AB99" s="99">
        <v>28</v>
      </c>
      <c r="AC99" s="99">
        <v>76</v>
      </c>
      <c r="AD99" s="99">
        <v>143</v>
      </c>
      <c r="AE99" s="99">
        <v>160</v>
      </c>
      <c r="AF99" s="99">
        <v>135</v>
      </c>
      <c r="AG99" s="99"/>
      <c r="AH99" s="99"/>
      <c r="AI99" s="99"/>
      <c r="AJ99" s="99">
        <v>42</v>
      </c>
      <c r="AK99" s="99">
        <v>223</v>
      </c>
      <c r="AL99" s="99">
        <v>134</v>
      </c>
      <c r="AM99" s="99"/>
      <c r="AN99" s="99">
        <v>26</v>
      </c>
      <c r="AO99" s="99"/>
      <c r="AP99" s="99">
        <v>132</v>
      </c>
      <c r="AQ99" s="99">
        <v>557</v>
      </c>
      <c r="AR99" s="99"/>
      <c r="AS99" s="99"/>
      <c r="AT99" s="99">
        <v>555</v>
      </c>
      <c r="AU99" s="99"/>
      <c r="AV99" s="99"/>
      <c r="AW99" s="99">
        <v>2</v>
      </c>
      <c r="AX99" s="99">
        <v>439</v>
      </c>
      <c r="AY99" s="99">
        <v>118</v>
      </c>
      <c r="AZ99" s="99"/>
      <c r="BA99" s="99">
        <v>555</v>
      </c>
      <c r="BB99" s="99"/>
      <c r="BC99" s="99">
        <v>1</v>
      </c>
      <c r="BD99" s="99"/>
      <c r="BE99" s="99"/>
      <c r="BF99" s="99"/>
      <c r="BG99" s="99"/>
      <c r="BH99" s="99">
        <v>1</v>
      </c>
      <c r="BI99" s="99"/>
      <c r="BJ99" s="99"/>
      <c r="BK99" s="99">
        <v>32</v>
      </c>
      <c r="BL99" s="99">
        <v>22</v>
      </c>
      <c r="BM99" s="99"/>
      <c r="BN99" s="99">
        <v>105</v>
      </c>
      <c r="BO99" s="99">
        <v>113</v>
      </c>
      <c r="BP99" s="99">
        <v>1</v>
      </c>
      <c r="BQ99" s="99"/>
      <c r="BR99" s="99">
        <v>4</v>
      </c>
      <c r="BS99" s="99">
        <v>1</v>
      </c>
      <c r="BT99" s="99">
        <v>21</v>
      </c>
      <c r="BU99" s="99">
        <v>258</v>
      </c>
      <c r="BV99" s="99"/>
      <c r="BW99" s="99"/>
      <c r="BX99" s="99"/>
      <c r="BY99" s="99"/>
      <c r="BZ99" s="99"/>
      <c r="CA99" s="99"/>
      <c r="CB99" s="99">
        <v>23</v>
      </c>
      <c r="CC99" s="99">
        <v>484</v>
      </c>
      <c r="CD99" s="99"/>
      <c r="CE99" s="99">
        <v>43</v>
      </c>
      <c r="CF99" s="99"/>
      <c r="CG99" s="99">
        <v>1</v>
      </c>
      <c r="CH99" s="99">
        <v>6</v>
      </c>
      <c r="CI99" s="99"/>
      <c r="CJ99" s="99"/>
      <c r="CK99" s="99"/>
      <c r="CL99" s="99"/>
      <c r="CM99" s="99">
        <v>1</v>
      </c>
      <c r="CN99" s="99">
        <v>3</v>
      </c>
      <c r="CO99" s="99">
        <v>48</v>
      </c>
      <c r="CP99" s="99">
        <v>20</v>
      </c>
      <c r="CQ99" s="99"/>
      <c r="CR99" s="99">
        <v>9</v>
      </c>
      <c r="CS99" s="99"/>
      <c r="CT99" s="99">
        <v>24</v>
      </c>
      <c r="CU99" s="99">
        <v>151</v>
      </c>
      <c r="CV99" s="99">
        <v>30</v>
      </c>
      <c r="CW99" s="99"/>
      <c r="CX99" s="99">
        <v>13</v>
      </c>
      <c r="CY99" s="99">
        <v>4</v>
      </c>
      <c r="CZ99" s="99">
        <v>13</v>
      </c>
      <c r="DA99" s="99">
        <v>191</v>
      </c>
      <c r="DB99" s="99">
        <v>36</v>
      </c>
      <c r="DC99" s="99">
        <v>14</v>
      </c>
      <c r="DD99" s="99"/>
      <c r="DE99" s="99"/>
      <c r="DF99" s="99"/>
      <c r="DG99" s="99">
        <v>64</v>
      </c>
      <c r="DH99" s="99">
        <v>98</v>
      </c>
      <c r="DI99" s="99">
        <v>41</v>
      </c>
      <c r="DJ99" s="99"/>
      <c r="DK99" s="99"/>
      <c r="DL99" s="99">
        <v>8</v>
      </c>
      <c r="DM99" s="99">
        <v>1</v>
      </c>
      <c r="DN99" s="99">
        <v>11</v>
      </c>
      <c r="DO99" s="99"/>
      <c r="DP99" s="99">
        <v>254</v>
      </c>
      <c r="DQ99" s="99">
        <v>23</v>
      </c>
      <c r="DR99" s="99">
        <v>10</v>
      </c>
      <c r="DS99" s="99">
        <v>8</v>
      </c>
      <c r="DT99" s="99">
        <v>36</v>
      </c>
      <c r="DU99" s="99"/>
      <c r="DV99" s="99"/>
      <c r="DW99" s="99">
        <v>1</v>
      </c>
      <c r="DX99" s="99">
        <v>2</v>
      </c>
      <c r="DY99" s="99"/>
      <c r="DZ99" s="99"/>
      <c r="EA99" s="99"/>
      <c r="EB99" s="99"/>
      <c r="EC99" s="99"/>
      <c r="ED99" s="99">
        <v>59</v>
      </c>
      <c r="EE99" s="99">
        <v>21</v>
      </c>
      <c r="EF99" s="99">
        <v>4</v>
      </c>
      <c r="EG99" s="99"/>
      <c r="EH99" s="99"/>
      <c r="EI99" s="99"/>
      <c r="EJ99" s="99">
        <v>1</v>
      </c>
      <c r="EK99" s="99"/>
      <c r="EL99" s="99"/>
      <c r="EM99" s="99">
        <v>429</v>
      </c>
      <c r="EN99" s="99">
        <v>3</v>
      </c>
      <c r="EO99" s="99">
        <v>39</v>
      </c>
      <c r="EP99" s="99">
        <v>1</v>
      </c>
      <c r="EQ99" s="99"/>
      <c r="ER99" s="99"/>
      <c r="ES99" s="99">
        <v>14468</v>
      </c>
    </row>
    <row r="100" spans="1:149" ht="14.4" x14ac:dyDescent="0.3">
      <c r="A100" s="98">
        <v>106190197</v>
      </c>
      <c r="B100" s="98" t="s">
        <v>988</v>
      </c>
      <c r="C100" s="98" t="s">
        <v>504</v>
      </c>
      <c r="D100" s="98" t="s">
        <v>528</v>
      </c>
      <c r="E100" s="98" t="s">
        <v>529</v>
      </c>
      <c r="F100" s="98" t="s">
        <v>989</v>
      </c>
      <c r="G100" s="98" t="s">
        <v>2872</v>
      </c>
      <c r="H100" s="98" t="s">
        <v>2114</v>
      </c>
      <c r="I100" s="98" t="s">
        <v>2215</v>
      </c>
      <c r="J100" s="98" t="s">
        <v>2226</v>
      </c>
      <c r="K100" s="98" t="s">
        <v>2248</v>
      </c>
      <c r="L100" s="98" t="s">
        <v>2065</v>
      </c>
      <c r="M100" s="98" t="s">
        <v>2105</v>
      </c>
      <c r="N100" s="98" t="s">
        <v>1644</v>
      </c>
      <c r="O100" s="99">
        <v>3276</v>
      </c>
      <c r="P100" s="99"/>
      <c r="Q100" s="99"/>
      <c r="R100" s="99"/>
      <c r="S100" s="99"/>
      <c r="T100" s="99"/>
      <c r="U100" s="99">
        <v>1616</v>
      </c>
      <c r="V100" s="99">
        <v>1660</v>
      </c>
      <c r="W100" s="99"/>
      <c r="X100" s="99"/>
      <c r="Y100" s="99">
        <v>54</v>
      </c>
      <c r="Z100" s="99">
        <v>227</v>
      </c>
      <c r="AA100" s="99">
        <v>325</v>
      </c>
      <c r="AB100" s="99">
        <v>459</v>
      </c>
      <c r="AC100" s="99">
        <v>628</v>
      </c>
      <c r="AD100" s="99">
        <v>590</v>
      </c>
      <c r="AE100" s="99">
        <v>503</v>
      </c>
      <c r="AF100" s="99">
        <v>490</v>
      </c>
      <c r="AG100" s="99"/>
      <c r="AH100" s="99"/>
      <c r="AI100" s="99"/>
      <c r="AJ100" s="99">
        <v>17</v>
      </c>
      <c r="AK100" s="99">
        <v>370</v>
      </c>
      <c r="AL100" s="99">
        <v>2754</v>
      </c>
      <c r="AM100" s="99">
        <v>5</v>
      </c>
      <c r="AN100" s="99"/>
      <c r="AO100" s="99">
        <v>1</v>
      </c>
      <c r="AP100" s="99">
        <v>129</v>
      </c>
      <c r="AQ100" s="99">
        <v>160</v>
      </c>
      <c r="AR100" s="99">
        <v>3115</v>
      </c>
      <c r="AS100" s="99">
        <v>1</v>
      </c>
      <c r="AT100" s="99">
        <v>45</v>
      </c>
      <c r="AU100" s="99">
        <v>3231</v>
      </c>
      <c r="AV100" s="99"/>
      <c r="AW100" s="99"/>
      <c r="AX100" s="99">
        <v>3268</v>
      </c>
      <c r="AY100" s="99">
        <v>8</v>
      </c>
      <c r="AZ100" s="99"/>
      <c r="BA100" s="99">
        <v>5</v>
      </c>
      <c r="BB100" s="99"/>
      <c r="BC100" s="99">
        <v>3196</v>
      </c>
      <c r="BD100" s="99"/>
      <c r="BE100" s="99">
        <v>7</v>
      </c>
      <c r="BF100" s="99">
        <v>67</v>
      </c>
      <c r="BG100" s="99"/>
      <c r="BH100" s="99"/>
      <c r="BI100" s="99"/>
      <c r="BJ100" s="99">
        <v>1</v>
      </c>
      <c r="BK100" s="99">
        <v>256</v>
      </c>
      <c r="BL100" s="99">
        <v>359</v>
      </c>
      <c r="BM100" s="99">
        <v>4</v>
      </c>
      <c r="BN100" s="99">
        <v>94</v>
      </c>
      <c r="BO100" s="99">
        <v>55</v>
      </c>
      <c r="BP100" s="99">
        <v>8</v>
      </c>
      <c r="BQ100" s="99"/>
      <c r="BR100" s="99"/>
      <c r="BS100" s="99">
        <v>9</v>
      </c>
      <c r="BT100" s="99">
        <v>2250</v>
      </c>
      <c r="BU100" s="99">
        <v>236</v>
      </c>
      <c r="BV100" s="99">
        <v>1</v>
      </c>
      <c r="BW100" s="99"/>
      <c r="BX100" s="99">
        <v>4</v>
      </c>
      <c r="BY100" s="99"/>
      <c r="BZ100" s="99"/>
      <c r="CA100" s="99"/>
      <c r="CB100" s="99">
        <v>2014</v>
      </c>
      <c r="CC100" s="99">
        <v>1079</v>
      </c>
      <c r="CD100" s="99"/>
      <c r="CE100" s="99">
        <v>137</v>
      </c>
      <c r="CF100" s="99">
        <v>33</v>
      </c>
      <c r="CG100" s="99">
        <v>2</v>
      </c>
      <c r="CH100" s="99">
        <v>3</v>
      </c>
      <c r="CI100" s="99"/>
      <c r="CJ100" s="99">
        <v>8</v>
      </c>
      <c r="CK100" s="99"/>
      <c r="CL100" s="99"/>
      <c r="CM100" s="99">
        <v>51</v>
      </c>
      <c r="CN100" s="99">
        <v>36</v>
      </c>
      <c r="CO100" s="99">
        <v>606</v>
      </c>
      <c r="CP100" s="99">
        <v>702</v>
      </c>
      <c r="CQ100" s="99">
        <v>1</v>
      </c>
      <c r="CR100" s="99">
        <v>172</v>
      </c>
      <c r="CS100" s="99">
        <v>2</v>
      </c>
      <c r="CT100" s="99">
        <v>146</v>
      </c>
      <c r="CU100" s="99">
        <v>649</v>
      </c>
      <c r="CV100" s="99">
        <v>112</v>
      </c>
      <c r="CW100" s="99">
        <v>43</v>
      </c>
      <c r="CX100" s="99">
        <v>32</v>
      </c>
      <c r="CY100" s="99">
        <v>107</v>
      </c>
      <c r="CZ100" s="99">
        <v>2</v>
      </c>
      <c r="DA100" s="99">
        <v>360</v>
      </c>
      <c r="DB100" s="99">
        <v>81</v>
      </c>
      <c r="DC100" s="99">
        <v>152</v>
      </c>
      <c r="DD100" s="99">
        <v>22</v>
      </c>
      <c r="DE100" s="99"/>
      <c r="DF100" s="99"/>
      <c r="DG100" s="99">
        <v>59</v>
      </c>
      <c r="DH100" s="99">
        <v>412</v>
      </c>
      <c r="DI100" s="99">
        <v>344</v>
      </c>
      <c r="DJ100" s="99"/>
      <c r="DK100" s="99">
        <v>9</v>
      </c>
      <c r="DL100" s="99">
        <v>98</v>
      </c>
      <c r="DM100" s="99">
        <v>2</v>
      </c>
      <c r="DN100" s="99">
        <v>41</v>
      </c>
      <c r="DO100" s="99">
        <v>3</v>
      </c>
      <c r="DP100" s="99">
        <v>2147</v>
      </c>
      <c r="DQ100" s="99">
        <v>37</v>
      </c>
      <c r="DR100" s="99">
        <v>50</v>
      </c>
      <c r="DS100" s="99">
        <v>6</v>
      </c>
      <c r="DT100" s="99">
        <v>37</v>
      </c>
      <c r="DU100" s="99"/>
      <c r="DV100" s="99"/>
      <c r="DW100" s="99">
        <v>1</v>
      </c>
      <c r="DX100" s="99">
        <v>18</v>
      </c>
      <c r="DY100" s="99">
        <v>1</v>
      </c>
      <c r="DZ100" s="99">
        <v>11</v>
      </c>
      <c r="EA100" s="99"/>
      <c r="EB100" s="99"/>
      <c r="EC100" s="99"/>
      <c r="ED100" s="99">
        <v>11</v>
      </c>
      <c r="EE100" s="99">
        <v>84</v>
      </c>
      <c r="EF100" s="99">
        <v>15</v>
      </c>
      <c r="EG100" s="99">
        <v>7</v>
      </c>
      <c r="EH100" s="99">
        <v>2</v>
      </c>
      <c r="EI100" s="99"/>
      <c r="EJ100" s="99">
        <v>5</v>
      </c>
      <c r="EK100" s="99">
        <v>3</v>
      </c>
      <c r="EL100" s="99">
        <v>2</v>
      </c>
      <c r="EM100" s="99">
        <v>2926</v>
      </c>
      <c r="EN100" s="99">
        <v>36</v>
      </c>
      <c r="EO100" s="99">
        <v>173</v>
      </c>
      <c r="EP100" s="99">
        <v>10</v>
      </c>
      <c r="EQ100" s="99">
        <v>2</v>
      </c>
      <c r="ER100" s="99"/>
      <c r="ES100" s="99">
        <v>13655</v>
      </c>
    </row>
    <row r="101" spans="1:149" ht="14.4" x14ac:dyDescent="0.3">
      <c r="A101" s="98">
        <v>106190198</v>
      </c>
      <c r="B101" s="98" t="s">
        <v>530</v>
      </c>
      <c r="C101" s="98" t="s">
        <v>504</v>
      </c>
      <c r="D101" s="98" t="s">
        <v>531</v>
      </c>
      <c r="E101" s="98" t="s">
        <v>504</v>
      </c>
      <c r="F101" s="98" t="s">
        <v>990</v>
      </c>
      <c r="G101" s="98" t="s">
        <v>2872</v>
      </c>
      <c r="H101" s="98" t="s">
        <v>2101</v>
      </c>
      <c r="I101" s="98" t="s">
        <v>2212</v>
      </c>
      <c r="J101" s="98" t="s">
        <v>2213</v>
      </c>
      <c r="K101" s="98" t="s">
        <v>2249</v>
      </c>
      <c r="L101" s="98" t="s">
        <v>2065</v>
      </c>
      <c r="M101" s="98" t="s">
        <v>2105</v>
      </c>
      <c r="N101" s="98" t="s">
        <v>1645</v>
      </c>
      <c r="O101" s="99">
        <v>5415</v>
      </c>
      <c r="P101" s="99">
        <v>144</v>
      </c>
      <c r="Q101" s="99"/>
      <c r="R101" s="99"/>
      <c r="S101" s="99"/>
      <c r="T101" s="99"/>
      <c r="U101" s="99">
        <v>2720</v>
      </c>
      <c r="V101" s="99">
        <v>2839</v>
      </c>
      <c r="W101" s="99"/>
      <c r="X101" s="99"/>
      <c r="Y101" s="99">
        <v>105</v>
      </c>
      <c r="Z101" s="99">
        <v>433</v>
      </c>
      <c r="AA101" s="99">
        <v>535</v>
      </c>
      <c r="AB101" s="99">
        <v>696</v>
      </c>
      <c r="AC101" s="99">
        <v>1365</v>
      </c>
      <c r="AD101" s="99">
        <v>1113</v>
      </c>
      <c r="AE101" s="99">
        <v>524</v>
      </c>
      <c r="AF101" s="99">
        <v>463</v>
      </c>
      <c r="AG101" s="99"/>
      <c r="AH101" s="99">
        <v>161</v>
      </c>
      <c r="AI101" s="99">
        <v>164</v>
      </c>
      <c r="AJ101" s="99">
        <v>177</v>
      </c>
      <c r="AK101" s="99">
        <v>1223</v>
      </c>
      <c r="AL101" s="99">
        <v>2761</v>
      </c>
      <c r="AM101" s="99">
        <v>1</v>
      </c>
      <c r="AN101" s="99">
        <v>118</v>
      </c>
      <c r="AO101" s="99">
        <v>42</v>
      </c>
      <c r="AP101" s="99">
        <v>1237</v>
      </c>
      <c r="AQ101" s="99">
        <v>3370</v>
      </c>
      <c r="AR101" s="99">
        <v>2189</v>
      </c>
      <c r="AS101" s="99"/>
      <c r="AT101" s="99">
        <v>1712</v>
      </c>
      <c r="AU101" s="99">
        <v>3805</v>
      </c>
      <c r="AV101" s="99">
        <v>42</v>
      </c>
      <c r="AW101" s="99"/>
      <c r="AX101" s="99">
        <v>5030</v>
      </c>
      <c r="AY101" s="99">
        <v>529</v>
      </c>
      <c r="AZ101" s="99"/>
      <c r="BA101" s="99">
        <v>2708</v>
      </c>
      <c r="BB101" s="99"/>
      <c r="BC101" s="99">
        <v>2275</v>
      </c>
      <c r="BD101" s="99">
        <v>2</v>
      </c>
      <c r="BE101" s="99">
        <v>19</v>
      </c>
      <c r="BF101" s="99">
        <v>499</v>
      </c>
      <c r="BG101" s="99">
        <v>51</v>
      </c>
      <c r="BH101" s="99"/>
      <c r="BI101" s="99">
        <v>5</v>
      </c>
      <c r="BJ101" s="99"/>
      <c r="BK101" s="99">
        <v>216</v>
      </c>
      <c r="BL101" s="99">
        <v>498</v>
      </c>
      <c r="BM101" s="99"/>
      <c r="BN101" s="99">
        <v>90</v>
      </c>
      <c r="BO101" s="99">
        <v>55</v>
      </c>
      <c r="BP101" s="99">
        <v>4</v>
      </c>
      <c r="BQ101" s="99">
        <v>13</v>
      </c>
      <c r="BR101" s="99">
        <v>7</v>
      </c>
      <c r="BS101" s="99">
        <v>51</v>
      </c>
      <c r="BT101" s="99">
        <v>3481</v>
      </c>
      <c r="BU101" s="99">
        <v>1130</v>
      </c>
      <c r="BV101" s="99">
        <v>5</v>
      </c>
      <c r="BW101" s="99">
        <v>9</v>
      </c>
      <c r="BX101" s="99"/>
      <c r="BY101" s="99"/>
      <c r="BZ101" s="99"/>
      <c r="CA101" s="99"/>
      <c r="CB101" s="99">
        <v>3761</v>
      </c>
      <c r="CC101" s="99">
        <v>1601</v>
      </c>
      <c r="CD101" s="99"/>
      <c r="CE101" s="99">
        <v>153</v>
      </c>
      <c r="CF101" s="99">
        <v>42</v>
      </c>
      <c r="CG101" s="99"/>
      <c r="CH101" s="99">
        <v>2</v>
      </c>
      <c r="CI101" s="99"/>
      <c r="CJ101" s="99"/>
      <c r="CK101" s="99"/>
      <c r="CL101" s="99">
        <v>2</v>
      </c>
      <c r="CM101" s="99">
        <v>96</v>
      </c>
      <c r="CN101" s="99">
        <v>80</v>
      </c>
      <c r="CO101" s="99">
        <v>422</v>
      </c>
      <c r="CP101" s="99">
        <v>955</v>
      </c>
      <c r="CQ101" s="99">
        <v>10</v>
      </c>
      <c r="CR101" s="99">
        <v>304</v>
      </c>
      <c r="CS101" s="99">
        <v>4</v>
      </c>
      <c r="CT101" s="99">
        <v>429</v>
      </c>
      <c r="CU101" s="99">
        <v>1066</v>
      </c>
      <c r="CV101" s="99">
        <v>281</v>
      </c>
      <c r="CW101" s="99">
        <v>106</v>
      </c>
      <c r="CX101" s="99">
        <v>170</v>
      </c>
      <c r="CY101" s="99">
        <v>221</v>
      </c>
      <c r="CZ101" s="99">
        <v>31</v>
      </c>
      <c r="DA101" s="99">
        <v>644</v>
      </c>
      <c r="DB101" s="99">
        <v>257</v>
      </c>
      <c r="DC101" s="99">
        <v>337</v>
      </c>
      <c r="DD101" s="99">
        <v>91</v>
      </c>
      <c r="DE101" s="99">
        <v>51</v>
      </c>
      <c r="DF101" s="99">
        <v>2</v>
      </c>
      <c r="DG101" s="99">
        <v>73</v>
      </c>
      <c r="DH101" s="99">
        <v>504</v>
      </c>
      <c r="DI101" s="99">
        <v>487</v>
      </c>
      <c r="DJ101" s="99"/>
      <c r="DK101" s="99">
        <v>15</v>
      </c>
      <c r="DL101" s="99">
        <v>136</v>
      </c>
      <c r="DM101" s="99">
        <v>5</v>
      </c>
      <c r="DN101" s="99">
        <v>104</v>
      </c>
      <c r="DO101" s="99">
        <v>2</v>
      </c>
      <c r="DP101" s="99">
        <v>3803</v>
      </c>
      <c r="DQ101" s="99">
        <v>48</v>
      </c>
      <c r="DR101" s="99">
        <v>70</v>
      </c>
      <c r="DS101" s="99">
        <v>26</v>
      </c>
      <c r="DT101" s="99">
        <v>172</v>
      </c>
      <c r="DU101" s="99"/>
      <c r="DV101" s="99">
        <v>1</v>
      </c>
      <c r="DW101" s="99">
        <v>21</v>
      </c>
      <c r="DX101" s="99">
        <v>24</v>
      </c>
      <c r="DY101" s="99"/>
      <c r="DZ101" s="99">
        <v>68</v>
      </c>
      <c r="EA101" s="99"/>
      <c r="EB101" s="99"/>
      <c r="EC101" s="99"/>
      <c r="ED101" s="99">
        <v>135</v>
      </c>
      <c r="EE101" s="99">
        <v>159</v>
      </c>
      <c r="EF101" s="99">
        <v>16</v>
      </c>
      <c r="EG101" s="99">
        <v>12</v>
      </c>
      <c r="EH101" s="99">
        <v>1</v>
      </c>
      <c r="EI101" s="99"/>
      <c r="EJ101" s="99"/>
      <c r="EK101" s="99">
        <v>1</v>
      </c>
      <c r="EL101" s="99">
        <v>3</v>
      </c>
      <c r="EM101" s="99">
        <v>5137</v>
      </c>
      <c r="EN101" s="99">
        <v>16</v>
      </c>
      <c r="EO101" s="99">
        <v>67</v>
      </c>
      <c r="EP101" s="99">
        <v>12</v>
      </c>
      <c r="EQ101" s="99"/>
      <c r="ER101" s="99"/>
      <c r="ES101" s="99">
        <v>35157</v>
      </c>
    </row>
    <row r="102" spans="1:149" ht="14.4" x14ac:dyDescent="0.3">
      <c r="A102" s="98">
        <v>106190200</v>
      </c>
      <c r="B102" s="98" t="s">
        <v>532</v>
      </c>
      <c r="C102" s="98" t="s">
        <v>504</v>
      </c>
      <c r="D102" s="98" t="s">
        <v>533</v>
      </c>
      <c r="E102" s="98" t="s">
        <v>534</v>
      </c>
      <c r="F102" s="98" t="s">
        <v>991</v>
      </c>
      <c r="G102" s="98" t="s">
        <v>2873</v>
      </c>
      <c r="H102" s="98" t="s">
        <v>2120</v>
      </c>
      <c r="I102" s="98" t="s">
        <v>2201</v>
      </c>
      <c r="J102" s="98" t="s">
        <v>2202</v>
      </c>
      <c r="K102" s="98" t="s">
        <v>2203</v>
      </c>
      <c r="L102" s="98" t="s">
        <v>2065</v>
      </c>
      <c r="M102" s="98" t="s">
        <v>2105</v>
      </c>
      <c r="N102" s="98" t="s">
        <v>1646</v>
      </c>
      <c r="O102" s="99">
        <v>11467</v>
      </c>
      <c r="P102" s="99">
        <v>41</v>
      </c>
      <c r="Q102" s="99"/>
      <c r="R102" s="99"/>
      <c r="S102" s="99">
        <v>672</v>
      </c>
      <c r="T102" s="99">
        <v>1</v>
      </c>
      <c r="U102" s="99">
        <v>7769</v>
      </c>
      <c r="V102" s="99">
        <v>4412</v>
      </c>
      <c r="W102" s="99"/>
      <c r="X102" s="99"/>
      <c r="Y102" s="99">
        <v>88</v>
      </c>
      <c r="Z102" s="99">
        <v>1359</v>
      </c>
      <c r="AA102" s="99">
        <v>1638</v>
      </c>
      <c r="AB102" s="99">
        <v>728</v>
      </c>
      <c r="AC102" s="99">
        <v>1004</v>
      </c>
      <c r="AD102" s="99">
        <v>1353</v>
      </c>
      <c r="AE102" s="99">
        <v>1401</v>
      </c>
      <c r="AF102" s="99">
        <v>2203</v>
      </c>
      <c r="AG102" s="99"/>
      <c r="AH102" s="99">
        <v>2407</v>
      </c>
      <c r="AI102" s="99"/>
      <c r="AJ102" s="99">
        <v>6669</v>
      </c>
      <c r="AK102" s="99">
        <v>320</v>
      </c>
      <c r="AL102" s="99">
        <v>3179</v>
      </c>
      <c r="AM102" s="99">
        <v>5</v>
      </c>
      <c r="AN102" s="99">
        <v>296</v>
      </c>
      <c r="AO102" s="99">
        <v>41</v>
      </c>
      <c r="AP102" s="99">
        <v>1671</v>
      </c>
      <c r="AQ102" s="99">
        <v>7123</v>
      </c>
      <c r="AR102" s="99">
        <v>5054</v>
      </c>
      <c r="AS102" s="99">
        <v>4</v>
      </c>
      <c r="AT102" s="99">
        <v>1955</v>
      </c>
      <c r="AU102" s="99">
        <v>7824</v>
      </c>
      <c r="AV102" s="99">
        <v>2383</v>
      </c>
      <c r="AW102" s="99">
        <v>19</v>
      </c>
      <c r="AX102" s="99">
        <v>11798</v>
      </c>
      <c r="AY102" s="99">
        <v>356</v>
      </c>
      <c r="AZ102" s="99">
        <v>27</v>
      </c>
      <c r="BA102" s="99">
        <v>291</v>
      </c>
      <c r="BB102" s="99">
        <v>3</v>
      </c>
      <c r="BC102" s="99">
        <v>7979</v>
      </c>
      <c r="BD102" s="99">
        <v>36</v>
      </c>
      <c r="BE102" s="99">
        <v>40</v>
      </c>
      <c r="BF102" s="99">
        <v>1065</v>
      </c>
      <c r="BG102" s="99">
        <v>2389</v>
      </c>
      <c r="BH102" s="99">
        <v>373</v>
      </c>
      <c r="BI102" s="99">
        <v>1</v>
      </c>
      <c r="BJ102" s="99">
        <v>4</v>
      </c>
      <c r="BK102" s="99">
        <v>404</v>
      </c>
      <c r="BL102" s="99">
        <v>154</v>
      </c>
      <c r="BM102" s="99">
        <v>7</v>
      </c>
      <c r="BN102" s="99">
        <v>205</v>
      </c>
      <c r="BO102" s="99">
        <v>710</v>
      </c>
      <c r="BP102" s="99">
        <v>75</v>
      </c>
      <c r="BQ102" s="99">
        <v>62</v>
      </c>
      <c r="BR102" s="99">
        <v>92</v>
      </c>
      <c r="BS102" s="99">
        <v>123</v>
      </c>
      <c r="BT102" s="99">
        <v>8579</v>
      </c>
      <c r="BU102" s="99">
        <v>1721</v>
      </c>
      <c r="BV102" s="99">
        <v>34</v>
      </c>
      <c r="BW102" s="99">
        <v>12</v>
      </c>
      <c r="BX102" s="99"/>
      <c r="BY102" s="99">
        <v>3</v>
      </c>
      <c r="BZ102" s="99"/>
      <c r="CA102" s="99"/>
      <c r="CB102" s="99">
        <v>4952</v>
      </c>
      <c r="CC102" s="99">
        <v>4259</v>
      </c>
      <c r="CD102" s="99"/>
      <c r="CE102" s="99">
        <v>2244</v>
      </c>
      <c r="CF102" s="99">
        <v>680</v>
      </c>
      <c r="CG102" s="99">
        <v>13</v>
      </c>
      <c r="CH102" s="99">
        <v>23</v>
      </c>
      <c r="CI102" s="99">
        <v>10</v>
      </c>
      <c r="CJ102" s="99"/>
      <c r="CK102" s="99"/>
      <c r="CL102" s="99">
        <v>6</v>
      </c>
      <c r="CM102" s="99">
        <v>145</v>
      </c>
      <c r="CN102" s="99">
        <v>323</v>
      </c>
      <c r="CO102" s="99">
        <v>1007</v>
      </c>
      <c r="CP102" s="99">
        <v>929</v>
      </c>
      <c r="CQ102" s="99">
        <v>19</v>
      </c>
      <c r="CR102" s="99">
        <v>338</v>
      </c>
      <c r="CS102" s="99">
        <v>5</v>
      </c>
      <c r="CT102" s="99">
        <v>490</v>
      </c>
      <c r="CU102" s="99">
        <v>716</v>
      </c>
      <c r="CV102" s="99">
        <v>461</v>
      </c>
      <c r="CW102" s="99">
        <v>697</v>
      </c>
      <c r="CX102" s="99">
        <v>359</v>
      </c>
      <c r="CY102" s="99">
        <v>179</v>
      </c>
      <c r="CZ102" s="99">
        <v>15</v>
      </c>
      <c r="DA102" s="99">
        <v>759</v>
      </c>
      <c r="DB102" s="99">
        <v>187</v>
      </c>
      <c r="DC102" s="99">
        <v>606</v>
      </c>
      <c r="DD102" s="99">
        <v>2533</v>
      </c>
      <c r="DE102" s="99">
        <v>2383</v>
      </c>
      <c r="DF102" s="99">
        <v>24</v>
      </c>
      <c r="DG102" s="99">
        <v>107</v>
      </c>
      <c r="DH102" s="99">
        <v>3731</v>
      </c>
      <c r="DI102" s="99">
        <v>662</v>
      </c>
      <c r="DJ102" s="99">
        <v>6</v>
      </c>
      <c r="DK102" s="99">
        <v>221</v>
      </c>
      <c r="DL102" s="99">
        <v>217</v>
      </c>
      <c r="DM102" s="99">
        <v>14</v>
      </c>
      <c r="DN102" s="99">
        <v>476</v>
      </c>
      <c r="DO102" s="99">
        <v>64</v>
      </c>
      <c r="DP102" s="99">
        <v>3729</v>
      </c>
      <c r="DQ102" s="99">
        <v>79</v>
      </c>
      <c r="DR102" s="99">
        <v>133</v>
      </c>
      <c r="DS102" s="99">
        <v>63</v>
      </c>
      <c r="DT102" s="99">
        <v>97</v>
      </c>
      <c r="DU102" s="99">
        <v>18</v>
      </c>
      <c r="DV102" s="99">
        <v>2</v>
      </c>
      <c r="DW102" s="99">
        <v>4</v>
      </c>
      <c r="DX102" s="99">
        <v>172</v>
      </c>
      <c r="DY102" s="99">
        <v>15</v>
      </c>
      <c r="DZ102" s="99">
        <v>2371</v>
      </c>
      <c r="EA102" s="99"/>
      <c r="EB102" s="99"/>
      <c r="EC102" s="99"/>
      <c r="ED102" s="99">
        <v>333</v>
      </c>
      <c r="EE102" s="99">
        <v>358</v>
      </c>
      <c r="EF102" s="99">
        <v>36</v>
      </c>
      <c r="EG102" s="99">
        <v>7</v>
      </c>
      <c r="EH102" s="99">
        <v>7</v>
      </c>
      <c r="EI102" s="99">
        <v>1</v>
      </c>
      <c r="EJ102" s="99">
        <v>9</v>
      </c>
      <c r="EK102" s="99"/>
      <c r="EL102" s="99">
        <v>7</v>
      </c>
      <c r="EM102" s="99">
        <v>11062</v>
      </c>
      <c r="EN102" s="99">
        <v>87</v>
      </c>
      <c r="EO102" s="99">
        <v>236</v>
      </c>
      <c r="EP102" s="99">
        <v>37</v>
      </c>
      <c r="EQ102" s="99">
        <v>1</v>
      </c>
      <c r="ER102" s="99"/>
      <c r="ES102" s="99">
        <v>56475</v>
      </c>
    </row>
    <row r="103" spans="1:149" ht="14.4" x14ac:dyDescent="0.3">
      <c r="A103" s="98">
        <v>106190232</v>
      </c>
      <c r="B103" s="98" t="s">
        <v>535</v>
      </c>
      <c r="C103" s="98" t="s">
        <v>504</v>
      </c>
      <c r="D103" s="98" t="s">
        <v>536</v>
      </c>
      <c r="E103" s="98" t="s">
        <v>537</v>
      </c>
      <c r="F103" s="98" t="s">
        <v>992</v>
      </c>
      <c r="G103" s="98" t="s">
        <v>2872</v>
      </c>
      <c r="H103" s="98" t="s">
        <v>2112</v>
      </c>
      <c r="I103" s="98" t="s">
        <v>2185</v>
      </c>
      <c r="J103" s="98" t="s">
        <v>2218</v>
      </c>
      <c r="K103" s="98" t="s">
        <v>2219</v>
      </c>
      <c r="L103" s="98" t="s">
        <v>2065</v>
      </c>
      <c r="M103" s="98" t="s">
        <v>2105</v>
      </c>
      <c r="N103" s="98" t="s">
        <v>1647</v>
      </c>
      <c r="O103" s="99"/>
      <c r="P103" s="99"/>
      <c r="Q103" s="99"/>
      <c r="R103" s="99">
        <v>4</v>
      </c>
      <c r="S103" s="99">
        <v>6340</v>
      </c>
      <c r="T103" s="99"/>
      <c r="U103" s="99">
        <v>3361</v>
      </c>
      <c r="V103" s="99">
        <v>2983</v>
      </c>
      <c r="W103" s="99"/>
      <c r="X103" s="99"/>
      <c r="Y103" s="99">
        <v>3105</v>
      </c>
      <c r="Z103" s="99">
        <v>1040</v>
      </c>
      <c r="AA103" s="99">
        <v>643</v>
      </c>
      <c r="AB103" s="99">
        <v>545</v>
      </c>
      <c r="AC103" s="99">
        <v>523</v>
      </c>
      <c r="AD103" s="99">
        <v>228</v>
      </c>
      <c r="AE103" s="99">
        <v>12</v>
      </c>
      <c r="AF103" s="99"/>
      <c r="AG103" s="99"/>
      <c r="AH103" s="99"/>
      <c r="AI103" s="99">
        <v>248</v>
      </c>
      <c r="AJ103" s="99">
        <v>295</v>
      </c>
      <c r="AK103" s="99">
        <v>854</v>
      </c>
      <c r="AL103" s="99">
        <v>2257</v>
      </c>
      <c r="AM103" s="99">
        <v>5</v>
      </c>
      <c r="AN103" s="99">
        <v>1047</v>
      </c>
      <c r="AO103" s="99"/>
      <c r="AP103" s="99">
        <v>1886</v>
      </c>
      <c r="AQ103" s="99">
        <v>6344</v>
      </c>
      <c r="AR103" s="99"/>
      <c r="AS103" s="99"/>
      <c r="AT103" s="99">
        <v>96</v>
      </c>
      <c r="AU103" s="99">
        <v>6241</v>
      </c>
      <c r="AV103" s="99"/>
      <c r="AW103" s="99">
        <v>7</v>
      </c>
      <c r="AX103" s="99">
        <v>6344</v>
      </c>
      <c r="AY103" s="99"/>
      <c r="AZ103" s="99"/>
      <c r="BA103" s="99">
        <v>4253</v>
      </c>
      <c r="BB103" s="99"/>
      <c r="BC103" s="99">
        <v>2052</v>
      </c>
      <c r="BD103" s="99"/>
      <c r="BE103" s="99"/>
      <c r="BF103" s="99"/>
      <c r="BG103" s="99"/>
      <c r="BH103" s="99">
        <v>39</v>
      </c>
      <c r="BI103" s="99"/>
      <c r="BJ103" s="99"/>
      <c r="BK103" s="99"/>
      <c r="BL103" s="99">
        <v>141</v>
      </c>
      <c r="BM103" s="99"/>
      <c r="BN103" s="99"/>
      <c r="BO103" s="99">
        <v>68</v>
      </c>
      <c r="BP103" s="99"/>
      <c r="BQ103" s="99"/>
      <c r="BR103" s="99"/>
      <c r="BS103" s="99"/>
      <c r="BT103" s="99">
        <v>6129</v>
      </c>
      <c r="BU103" s="99">
        <v>6</v>
      </c>
      <c r="BV103" s="99"/>
      <c r="BW103" s="99"/>
      <c r="BX103" s="99"/>
      <c r="BY103" s="99"/>
      <c r="BZ103" s="99"/>
      <c r="CA103" s="99"/>
      <c r="CB103" s="99">
        <v>2354</v>
      </c>
      <c r="CC103" s="99">
        <v>844</v>
      </c>
      <c r="CD103" s="99"/>
      <c r="CE103" s="99">
        <v>2712</v>
      </c>
      <c r="CF103" s="99">
        <v>283</v>
      </c>
      <c r="CG103" s="99"/>
      <c r="CH103" s="99">
        <v>65</v>
      </c>
      <c r="CI103" s="99">
        <v>86</v>
      </c>
      <c r="CJ103" s="99"/>
      <c r="CK103" s="99"/>
      <c r="CL103" s="99"/>
      <c r="CM103" s="99"/>
      <c r="CN103" s="99"/>
      <c r="CO103" s="99"/>
      <c r="CP103" s="99"/>
      <c r="CQ103" s="99"/>
      <c r="CR103" s="99"/>
      <c r="CS103" s="99"/>
      <c r="CT103" s="99"/>
      <c r="CU103" s="99"/>
      <c r="CV103" s="99">
        <v>1</v>
      </c>
      <c r="CW103" s="99">
        <v>6339</v>
      </c>
      <c r="CX103" s="99"/>
      <c r="CY103" s="99"/>
      <c r="CZ103" s="99"/>
      <c r="DA103" s="99"/>
      <c r="DB103" s="99"/>
      <c r="DC103" s="99"/>
      <c r="DD103" s="99">
        <v>4</v>
      </c>
      <c r="DE103" s="99"/>
      <c r="DF103" s="99"/>
      <c r="DG103" s="99"/>
      <c r="DH103" s="99">
        <v>326</v>
      </c>
      <c r="DI103" s="99"/>
      <c r="DJ103" s="99"/>
      <c r="DK103" s="99"/>
      <c r="DL103" s="99"/>
      <c r="DM103" s="99"/>
      <c r="DN103" s="99"/>
      <c r="DO103" s="99"/>
      <c r="DP103" s="99">
        <v>6018</v>
      </c>
      <c r="DQ103" s="99"/>
      <c r="DR103" s="99"/>
      <c r="DS103" s="99"/>
      <c r="DT103" s="99"/>
      <c r="DU103" s="99"/>
      <c r="DV103" s="99"/>
      <c r="DW103" s="99"/>
      <c r="DX103" s="99"/>
      <c r="DY103" s="99"/>
      <c r="DZ103" s="99"/>
      <c r="EA103" s="99"/>
      <c r="EB103" s="99"/>
      <c r="EC103" s="99"/>
      <c r="ED103" s="99"/>
      <c r="EE103" s="99"/>
      <c r="EF103" s="99"/>
      <c r="EG103" s="99">
        <v>1</v>
      </c>
      <c r="EH103" s="99">
        <v>2</v>
      </c>
      <c r="EI103" s="99"/>
      <c r="EJ103" s="99"/>
      <c r="EK103" s="99"/>
      <c r="EL103" s="99"/>
      <c r="EM103" s="99">
        <v>6322</v>
      </c>
      <c r="EN103" s="99"/>
      <c r="EO103" s="99">
        <v>19</v>
      </c>
      <c r="EP103" s="99"/>
      <c r="EQ103" s="99"/>
      <c r="ER103" s="99"/>
      <c r="ES103" s="99">
        <v>43160</v>
      </c>
    </row>
    <row r="104" spans="1:149" ht="14.4" x14ac:dyDescent="0.3">
      <c r="A104" s="98">
        <v>106190240</v>
      </c>
      <c r="B104" s="98" t="s">
        <v>538</v>
      </c>
      <c r="C104" s="98" t="s">
        <v>504</v>
      </c>
      <c r="D104" s="98" t="s">
        <v>2250</v>
      </c>
      <c r="E104" s="98" t="s">
        <v>539</v>
      </c>
      <c r="F104" s="98" t="s">
        <v>993</v>
      </c>
      <c r="G104" s="98" t="s">
        <v>2872</v>
      </c>
      <c r="H104" s="98" t="s">
        <v>2112</v>
      </c>
      <c r="I104" s="98" t="s">
        <v>2215</v>
      </c>
      <c r="J104" s="98" t="s">
        <v>2237</v>
      </c>
      <c r="K104" s="98" t="s">
        <v>2238</v>
      </c>
      <c r="L104" s="98" t="s">
        <v>2065</v>
      </c>
      <c r="M104" s="98" t="s">
        <v>2105</v>
      </c>
      <c r="N104" s="98" t="s">
        <v>1648</v>
      </c>
      <c r="O104" s="99">
        <v>8263</v>
      </c>
      <c r="P104" s="99"/>
      <c r="Q104" s="99"/>
      <c r="R104" s="99"/>
      <c r="S104" s="99"/>
      <c r="T104" s="99"/>
      <c r="U104" s="99">
        <v>4273</v>
      </c>
      <c r="V104" s="99">
        <v>3990</v>
      </c>
      <c r="W104" s="99"/>
      <c r="X104" s="99"/>
      <c r="Y104" s="99">
        <v>39</v>
      </c>
      <c r="Z104" s="99">
        <v>337</v>
      </c>
      <c r="AA104" s="99">
        <v>447</v>
      </c>
      <c r="AB104" s="99">
        <v>769</v>
      </c>
      <c r="AC104" s="99">
        <v>1494</v>
      </c>
      <c r="AD104" s="99">
        <v>1882</v>
      </c>
      <c r="AE104" s="99">
        <v>1735</v>
      </c>
      <c r="AF104" s="99">
        <v>1560</v>
      </c>
      <c r="AG104" s="99"/>
      <c r="AH104" s="99"/>
      <c r="AI104" s="99"/>
      <c r="AJ104" s="99">
        <v>685</v>
      </c>
      <c r="AK104" s="99">
        <v>1426</v>
      </c>
      <c r="AL104" s="99">
        <v>2850</v>
      </c>
      <c r="AM104" s="99">
        <v>6</v>
      </c>
      <c r="AN104" s="99">
        <v>525</v>
      </c>
      <c r="AO104" s="99">
        <v>121</v>
      </c>
      <c r="AP104" s="99">
        <v>2650</v>
      </c>
      <c r="AQ104" s="99">
        <v>2087</v>
      </c>
      <c r="AR104" s="99">
        <v>6176</v>
      </c>
      <c r="AS104" s="99"/>
      <c r="AT104" s="99">
        <v>347</v>
      </c>
      <c r="AU104" s="99">
        <v>7916</v>
      </c>
      <c r="AV104" s="99"/>
      <c r="AW104" s="99"/>
      <c r="AX104" s="99">
        <v>7913</v>
      </c>
      <c r="AY104" s="99">
        <v>273</v>
      </c>
      <c r="AZ104" s="99">
        <v>77</v>
      </c>
      <c r="BA104" s="99">
        <v>750</v>
      </c>
      <c r="BB104" s="99">
        <v>2</v>
      </c>
      <c r="BC104" s="99">
        <v>7061</v>
      </c>
      <c r="BD104" s="99"/>
      <c r="BE104" s="99">
        <v>35</v>
      </c>
      <c r="BF104" s="99">
        <v>291</v>
      </c>
      <c r="BG104" s="99"/>
      <c r="BH104" s="99">
        <v>121</v>
      </c>
      <c r="BI104" s="99">
        <v>3</v>
      </c>
      <c r="BJ104" s="99"/>
      <c r="BK104" s="99">
        <v>436</v>
      </c>
      <c r="BL104" s="99">
        <v>215</v>
      </c>
      <c r="BM104" s="99"/>
      <c r="BN104" s="99">
        <v>309</v>
      </c>
      <c r="BO104" s="99">
        <v>1260</v>
      </c>
      <c r="BP104" s="99">
        <v>186</v>
      </c>
      <c r="BQ104" s="99">
        <v>31</v>
      </c>
      <c r="BR104" s="99">
        <v>51</v>
      </c>
      <c r="BS104" s="99">
        <v>24</v>
      </c>
      <c r="BT104" s="99">
        <v>3989</v>
      </c>
      <c r="BU104" s="99">
        <v>1758</v>
      </c>
      <c r="BV104" s="99"/>
      <c r="BW104" s="99">
        <v>1</v>
      </c>
      <c r="BX104" s="99"/>
      <c r="BY104" s="99">
        <v>3</v>
      </c>
      <c r="BZ104" s="99"/>
      <c r="CA104" s="99"/>
      <c r="CB104" s="99">
        <v>1816</v>
      </c>
      <c r="CC104" s="99">
        <v>4265</v>
      </c>
      <c r="CD104" s="99"/>
      <c r="CE104" s="99">
        <v>2015</v>
      </c>
      <c r="CF104" s="99">
        <v>71</v>
      </c>
      <c r="CG104" s="99">
        <v>30</v>
      </c>
      <c r="CH104" s="99">
        <v>50</v>
      </c>
      <c r="CI104" s="99">
        <v>16</v>
      </c>
      <c r="CJ104" s="99"/>
      <c r="CK104" s="99"/>
      <c r="CL104" s="99">
        <v>5</v>
      </c>
      <c r="CM104" s="99">
        <v>133</v>
      </c>
      <c r="CN104" s="99">
        <v>356</v>
      </c>
      <c r="CO104" s="99">
        <v>1789</v>
      </c>
      <c r="CP104" s="99">
        <v>1156</v>
      </c>
      <c r="CQ104" s="99">
        <v>8</v>
      </c>
      <c r="CR104" s="99">
        <v>537</v>
      </c>
      <c r="CS104" s="99">
        <v>4</v>
      </c>
      <c r="CT104" s="99">
        <v>548</v>
      </c>
      <c r="CU104" s="99">
        <v>705</v>
      </c>
      <c r="CV104" s="99">
        <v>666</v>
      </c>
      <c r="CW104" s="99">
        <v>131</v>
      </c>
      <c r="CX104" s="99">
        <v>511</v>
      </c>
      <c r="CY104" s="99">
        <v>228</v>
      </c>
      <c r="CZ104" s="99">
        <v>36</v>
      </c>
      <c r="DA104" s="99">
        <v>738</v>
      </c>
      <c r="DB104" s="99">
        <v>208</v>
      </c>
      <c r="DC104" s="99">
        <v>479</v>
      </c>
      <c r="DD104" s="99">
        <v>25</v>
      </c>
      <c r="DE104" s="99"/>
      <c r="DF104" s="99"/>
      <c r="DG104" s="99">
        <v>656</v>
      </c>
      <c r="DH104" s="99">
        <v>1299</v>
      </c>
      <c r="DI104" s="99">
        <v>983</v>
      </c>
      <c r="DJ104" s="99">
        <v>2</v>
      </c>
      <c r="DK104" s="99">
        <v>91</v>
      </c>
      <c r="DL104" s="99">
        <v>367</v>
      </c>
      <c r="DM104" s="99">
        <v>26</v>
      </c>
      <c r="DN104" s="99">
        <v>664</v>
      </c>
      <c r="DO104" s="99">
        <v>99</v>
      </c>
      <c r="DP104" s="99">
        <v>3235</v>
      </c>
      <c r="DQ104" s="99">
        <v>240</v>
      </c>
      <c r="DR104" s="99">
        <v>221</v>
      </c>
      <c r="DS104" s="99">
        <v>117</v>
      </c>
      <c r="DT104" s="99">
        <v>178</v>
      </c>
      <c r="DU104" s="99">
        <v>13</v>
      </c>
      <c r="DV104" s="99"/>
      <c r="DW104" s="99">
        <v>40</v>
      </c>
      <c r="DX104" s="99">
        <v>11</v>
      </c>
      <c r="DY104" s="99">
        <v>15</v>
      </c>
      <c r="DZ104" s="99">
        <v>4</v>
      </c>
      <c r="EA104" s="99"/>
      <c r="EB104" s="99">
        <v>2</v>
      </c>
      <c r="EC104" s="99"/>
      <c r="ED104" s="99">
        <v>346</v>
      </c>
      <c r="EE104" s="99">
        <v>306</v>
      </c>
      <c r="EF104" s="99">
        <v>22</v>
      </c>
      <c r="EG104" s="99">
        <v>13</v>
      </c>
      <c r="EH104" s="99">
        <v>3</v>
      </c>
      <c r="EI104" s="99">
        <v>1</v>
      </c>
      <c r="EJ104" s="99">
        <v>36</v>
      </c>
      <c r="EK104" s="99"/>
      <c r="EL104" s="99">
        <v>2</v>
      </c>
      <c r="EM104" s="99">
        <v>7005</v>
      </c>
      <c r="EN104" s="99">
        <v>80</v>
      </c>
      <c r="EO104" s="99">
        <v>436</v>
      </c>
      <c r="EP104" s="99">
        <v>11</v>
      </c>
      <c r="EQ104" s="99">
        <v>2</v>
      </c>
      <c r="ER104" s="99"/>
      <c r="ES104" s="99">
        <v>40150</v>
      </c>
    </row>
    <row r="105" spans="1:149" ht="14.4" x14ac:dyDescent="0.3">
      <c r="A105" s="98">
        <v>106190243</v>
      </c>
      <c r="B105" s="98" t="s">
        <v>1468</v>
      </c>
      <c r="C105" s="98" t="s">
        <v>504</v>
      </c>
      <c r="D105" s="98" t="s">
        <v>540</v>
      </c>
      <c r="E105" s="98" t="s">
        <v>541</v>
      </c>
      <c r="F105" s="98" t="s">
        <v>994</v>
      </c>
      <c r="G105" s="98" t="s">
        <v>2871</v>
      </c>
      <c r="H105" s="98" t="s">
        <v>2112</v>
      </c>
      <c r="I105" s="98" t="s">
        <v>2188</v>
      </c>
      <c r="J105" s="98" t="s">
        <v>2220</v>
      </c>
      <c r="K105" s="98" t="s">
        <v>2251</v>
      </c>
      <c r="L105" s="98" t="s">
        <v>2065</v>
      </c>
      <c r="M105" s="98" t="s">
        <v>2105</v>
      </c>
      <c r="N105" s="98" t="s">
        <v>1649</v>
      </c>
      <c r="O105" s="99">
        <v>8683</v>
      </c>
      <c r="P105" s="99"/>
      <c r="Q105" s="99"/>
      <c r="R105" s="99"/>
      <c r="S105" s="99"/>
      <c r="T105" s="99"/>
      <c r="U105" s="99">
        <v>5102</v>
      </c>
      <c r="V105" s="99">
        <v>3581</v>
      </c>
      <c r="W105" s="99"/>
      <c r="X105" s="99"/>
      <c r="Y105" s="99">
        <v>82</v>
      </c>
      <c r="Z105" s="99">
        <v>878</v>
      </c>
      <c r="AA105" s="99">
        <v>851</v>
      </c>
      <c r="AB105" s="99">
        <v>673</v>
      </c>
      <c r="AC105" s="99">
        <v>952</v>
      </c>
      <c r="AD105" s="99">
        <v>1294</v>
      </c>
      <c r="AE105" s="99">
        <v>1360</v>
      </c>
      <c r="AF105" s="99">
        <v>1552</v>
      </c>
      <c r="AG105" s="99"/>
      <c r="AH105" s="99">
        <v>1041</v>
      </c>
      <c r="AI105" s="99"/>
      <c r="AJ105" s="99">
        <v>349</v>
      </c>
      <c r="AK105" s="99">
        <v>433</v>
      </c>
      <c r="AL105" s="99">
        <v>6080</v>
      </c>
      <c r="AM105" s="99">
        <v>6</v>
      </c>
      <c r="AN105" s="99">
        <v>58</v>
      </c>
      <c r="AO105" s="99">
        <v>10</v>
      </c>
      <c r="AP105" s="99">
        <v>1747</v>
      </c>
      <c r="AQ105" s="99">
        <v>2968</v>
      </c>
      <c r="AR105" s="99">
        <v>5715</v>
      </c>
      <c r="AS105" s="99"/>
      <c r="AT105" s="99">
        <v>932</v>
      </c>
      <c r="AU105" s="99">
        <v>6714</v>
      </c>
      <c r="AV105" s="99">
        <v>1036</v>
      </c>
      <c r="AW105" s="99">
        <v>1</v>
      </c>
      <c r="AX105" s="99">
        <v>8327</v>
      </c>
      <c r="AY105" s="99">
        <v>356</v>
      </c>
      <c r="AZ105" s="99"/>
      <c r="BA105" s="99">
        <v>131</v>
      </c>
      <c r="BB105" s="99">
        <v>3</v>
      </c>
      <c r="BC105" s="99">
        <v>6929</v>
      </c>
      <c r="BD105" s="99"/>
      <c r="BE105" s="99">
        <v>448</v>
      </c>
      <c r="BF105" s="99">
        <v>9</v>
      </c>
      <c r="BG105" s="99">
        <v>1028</v>
      </c>
      <c r="BH105" s="99">
        <v>133</v>
      </c>
      <c r="BI105" s="99">
        <v>2</v>
      </c>
      <c r="BJ105" s="99"/>
      <c r="BK105" s="99">
        <v>314</v>
      </c>
      <c r="BL105" s="99">
        <v>155</v>
      </c>
      <c r="BM105" s="99">
        <v>14</v>
      </c>
      <c r="BN105" s="99">
        <v>154</v>
      </c>
      <c r="BO105" s="99">
        <v>917</v>
      </c>
      <c r="BP105" s="99">
        <v>159</v>
      </c>
      <c r="BQ105" s="99">
        <v>13</v>
      </c>
      <c r="BR105" s="99">
        <v>19</v>
      </c>
      <c r="BS105" s="99">
        <v>28</v>
      </c>
      <c r="BT105" s="99">
        <v>5673</v>
      </c>
      <c r="BU105" s="99">
        <v>1234</v>
      </c>
      <c r="BV105" s="99"/>
      <c r="BW105" s="99">
        <v>1</v>
      </c>
      <c r="BX105" s="99"/>
      <c r="BY105" s="99">
        <v>2</v>
      </c>
      <c r="BZ105" s="99"/>
      <c r="CA105" s="99"/>
      <c r="CB105" s="99">
        <v>2480</v>
      </c>
      <c r="CC105" s="99">
        <v>3888</v>
      </c>
      <c r="CD105" s="99"/>
      <c r="CE105" s="99">
        <v>2084</v>
      </c>
      <c r="CF105" s="99">
        <v>163</v>
      </c>
      <c r="CG105" s="99">
        <v>24</v>
      </c>
      <c r="CH105" s="99">
        <v>44</v>
      </c>
      <c r="CI105" s="99"/>
      <c r="CJ105" s="99"/>
      <c r="CK105" s="99"/>
      <c r="CL105" s="99">
        <v>3</v>
      </c>
      <c r="CM105" s="99">
        <v>128</v>
      </c>
      <c r="CN105" s="99">
        <v>312</v>
      </c>
      <c r="CO105" s="99">
        <v>1269</v>
      </c>
      <c r="CP105" s="99">
        <v>1136</v>
      </c>
      <c r="CQ105" s="99">
        <v>13</v>
      </c>
      <c r="CR105" s="99">
        <v>343</v>
      </c>
      <c r="CS105" s="99">
        <v>4</v>
      </c>
      <c r="CT105" s="99">
        <v>407</v>
      </c>
      <c r="CU105" s="99">
        <v>863</v>
      </c>
      <c r="CV105" s="99">
        <v>445</v>
      </c>
      <c r="CW105" s="99">
        <v>35</v>
      </c>
      <c r="CX105" s="99">
        <v>366</v>
      </c>
      <c r="CY105" s="99">
        <v>180</v>
      </c>
      <c r="CZ105" s="99">
        <v>4</v>
      </c>
      <c r="DA105" s="99">
        <v>588</v>
      </c>
      <c r="DB105" s="99">
        <v>147</v>
      </c>
      <c r="DC105" s="99">
        <v>300</v>
      </c>
      <c r="DD105" s="99">
        <v>1098</v>
      </c>
      <c r="DE105" s="99">
        <v>1029</v>
      </c>
      <c r="DF105" s="99">
        <v>13</v>
      </c>
      <c r="DG105" s="99">
        <v>285</v>
      </c>
      <c r="DH105" s="99">
        <v>2298</v>
      </c>
      <c r="DI105" s="99">
        <v>624</v>
      </c>
      <c r="DJ105" s="99">
        <v>8</v>
      </c>
      <c r="DK105" s="99">
        <v>114</v>
      </c>
      <c r="DL105" s="99">
        <v>255</v>
      </c>
      <c r="DM105" s="99">
        <v>18</v>
      </c>
      <c r="DN105" s="99">
        <v>452</v>
      </c>
      <c r="DO105" s="99">
        <v>99</v>
      </c>
      <c r="DP105" s="99">
        <v>2947</v>
      </c>
      <c r="DQ105" s="99">
        <v>101</v>
      </c>
      <c r="DR105" s="99">
        <v>117</v>
      </c>
      <c r="DS105" s="99">
        <v>45</v>
      </c>
      <c r="DT105" s="99">
        <v>229</v>
      </c>
      <c r="DU105" s="99">
        <v>11</v>
      </c>
      <c r="DV105" s="99"/>
      <c r="DW105" s="99">
        <v>28</v>
      </c>
      <c r="DX105" s="99">
        <v>25</v>
      </c>
      <c r="DY105" s="99">
        <v>6</v>
      </c>
      <c r="DZ105" s="99">
        <v>1021</v>
      </c>
      <c r="EA105" s="99"/>
      <c r="EB105" s="99"/>
      <c r="EC105" s="99"/>
      <c r="ED105" s="99">
        <v>219</v>
      </c>
      <c r="EE105" s="99">
        <v>314</v>
      </c>
      <c r="EF105" s="99">
        <v>25</v>
      </c>
      <c r="EG105" s="99">
        <v>19</v>
      </c>
      <c r="EH105" s="99">
        <v>1</v>
      </c>
      <c r="EI105" s="99">
        <v>1</v>
      </c>
      <c r="EJ105" s="99">
        <v>40</v>
      </c>
      <c r="EK105" s="99">
        <v>2</v>
      </c>
      <c r="EL105" s="99">
        <v>3</v>
      </c>
      <c r="EM105" s="99">
        <v>7650</v>
      </c>
      <c r="EN105" s="99">
        <v>71</v>
      </c>
      <c r="EO105" s="99">
        <v>315</v>
      </c>
      <c r="EP105" s="99">
        <v>22</v>
      </c>
      <c r="EQ105" s="99">
        <v>1</v>
      </c>
      <c r="ER105" s="99"/>
      <c r="ES105" s="99">
        <v>30027</v>
      </c>
    </row>
    <row r="106" spans="1:149" ht="14.4" x14ac:dyDescent="0.3">
      <c r="A106" s="98">
        <v>106190256</v>
      </c>
      <c r="B106" s="98" t="s">
        <v>542</v>
      </c>
      <c r="C106" s="98" t="s">
        <v>504</v>
      </c>
      <c r="D106" s="98" t="s">
        <v>543</v>
      </c>
      <c r="E106" s="98" t="s">
        <v>504</v>
      </c>
      <c r="F106" s="98" t="s">
        <v>990</v>
      </c>
      <c r="G106" s="98" t="s">
        <v>2874</v>
      </c>
      <c r="H106" s="98" t="s">
        <v>2101</v>
      </c>
      <c r="I106" s="98" t="s">
        <v>2212</v>
      </c>
      <c r="J106" s="98" t="s">
        <v>2213</v>
      </c>
      <c r="K106" s="98" t="s">
        <v>2249</v>
      </c>
      <c r="L106" s="98" t="s">
        <v>2065</v>
      </c>
      <c r="M106" s="98" t="s">
        <v>2105</v>
      </c>
      <c r="N106" s="98" t="s">
        <v>1650</v>
      </c>
      <c r="O106" s="99">
        <v>3783</v>
      </c>
      <c r="P106" s="99">
        <v>43</v>
      </c>
      <c r="Q106" s="99"/>
      <c r="R106" s="99"/>
      <c r="S106" s="99"/>
      <c r="T106" s="99"/>
      <c r="U106" s="99">
        <v>2100</v>
      </c>
      <c r="V106" s="99">
        <v>1726</v>
      </c>
      <c r="W106" s="99"/>
      <c r="X106" s="99"/>
      <c r="Y106" s="99">
        <v>152</v>
      </c>
      <c r="Z106" s="99">
        <v>437</v>
      </c>
      <c r="AA106" s="99">
        <v>396</v>
      </c>
      <c r="AB106" s="99">
        <v>401</v>
      </c>
      <c r="AC106" s="99">
        <v>512</v>
      </c>
      <c r="AD106" s="99">
        <v>501</v>
      </c>
      <c r="AE106" s="99">
        <v>317</v>
      </c>
      <c r="AF106" s="99">
        <v>398</v>
      </c>
      <c r="AG106" s="99"/>
      <c r="AH106" s="99">
        <v>572</v>
      </c>
      <c r="AI106" s="99">
        <v>140</v>
      </c>
      <c r="AJ106" s="99">
        <v>39</v>
      </c>
      <c r="AK106" s="99">
        <v>203</v>
      </c>
      <c r="AL106" s="99">
        <v>3380</v>
      </c>
      <c r="AM106" s="99">
        <v>2</v>
      </c>
      <c r="AN106" s="99"/>
      <c r="AO106" s="99">
        <v>3</v>
      </c>
      <c r="AP106" s="99">
        <v>199</v>
      </c>
      <c r="AQ106" s="99">
        <v>1848</v>
      </c>
      <c r="AR106" s="99">
        <v>1978</v>
      </c>
      <c r="AS106" s="99"/>
      <c r="AT106" s="99">
        <v>762</v>
      </c>
      <c r="AU106" s="99">
        <v>2555</v>
      </c>
      <c r="AV106" s="99">
        <v>509</v>
      </c>
      <c r="AW106" s="99"/>
      <c r="AX106" s="99">
        <v>3802</v>
      </c>
      <c r="AY106" s="99">
        <v>24</v>
      </c>
      <c r="AZ106" s="99"/>
      <c r="BA106" s="99">
        <v>203</v>
      </c>
      <c r="BB106" s="99"/>
      <c r="BC106" s="99">
        <v>3043</v>
      </c>
      <c r="BD106" s="99"/>
      <c r="BE106" s="99"/>
      <c r="BF106" s="99">
        <v>74</v>
      </c>
      <c r="BG106" s="99">
        <v>505</v>
      </c>
      <c r="BH106" s="99"/>
      <c r="BI106" s="99">
        <v>1</v>
      </c>
      <c r="BJ106" s="99"/>
      <c r="BK106" s="99">
        <v>218</v>
      </c>
      <c r="BL106" s="99">
        <v>243</v>
      </c>
      <c r="BM106" s="99">
        <v>1</v>
      </c>
      <c r="BN106" s="99">
        <v>78</v>
      </c>
      <c r="BO106" s="99">
        <v>163</v>
      </c>
      <c r="BP106" s="99"/>
      <c r="BQ106" s="99"/>
      <c r="BR106" s="99"/>
      <c r="BS106" s="99">
        <v>6</v>
      </c>
      <c r="BT106" s="99">
        <v>2699</v>
      </c>
      <c r="BU106" s="99">
        <v>418</v>
      </c>
      <c r="BV106" s="99"/>
      <c r="BW106" s="99"/>
      <c r="BX106" s="99"/>
      <c r="BY106" s="99"/>
      <c r="BZ106" s="99"/>
      <c r="CA106" s="99"/>
      <c r="CB106" s="99">
        <v>2691</v>
      </c>
      <c r="CC106" s="99">
        <v>904</v>
      </c>
      <c r="CD106" s="99">
        <v>4</v>
      </c>
      <c r="CE106" s="99">
        <v>152</v>
      </c>
      <c r="CF106" s="99">
        <v>70</v>
      </c>
      <c r="CG106" s="99"/>
      <c r="CH106" s="99">
        <v>4</v>
      </c>
      <c r="CI106" s="99"/>
      <c r="CJ106" s="99"/>
      <c r="CK106" s="99">
        <v>1</v>
      </c>
      <c r="CL106" s="99">
        <v>1</v>
      </c>
      <c r="CM106" s="99">
        <v>34</v>
      </c>
      <c r="CN106" s="99">
        <v>54</v>
      </c>
      <c r="CO106" s="99">
        <v>334</v>
      </c>
      <c r="CP106" s="99">
        <v>510</v>
      </c>
      <c r="CQ106" s="99">
        <v>4</v>
      </c>
      <c r="CR106" s="99">
        <v>164</v>
      </c>
      <c r="CS106" s="99">
        <v>3</v>
      </c>
      <c r="CT106" s="99">
        <v>241</v>
      </c>
      <c r="CU106" s="99">
        <v>359</v>
      </c>
      <c r="CV106" s="99">
        <v>146</v>
      </c>
      <c r="CW106" s="99">
        <v>34</v>
      </c>
      <c r="CX106" s="99">
        <v>41</v>
      </c>
      <c r="CY106" s="99">
        <v>63</v>
      </c>
      <c r="CZ106" s="99">
        <v>9</v>
      </c>
      <c r="DA106" s="99">
        <v>438</v>
      </c>
      <c r="DB106" s="99">
        <v>131</v>
      </c>
      <c r="DC106" s="99">
        <v>168</v>
      </c>
      <c r="DD106" s="99">
        <v>564</v>
      </c>
      <c r="DE106" s="99">
        <v>506</v>
      </c>
      <c r="DF106" s="99">
        <v>22</v>
      </c>
      <c r="DG106" s="99">
        <v>60</v>
      </c>
      <c r="DH106" s="99">
        <v>737</v>
      </c>
      <c r="DI106" s="99">
        <v>265</v>
      </c>
      <c r="DJ106" s="99"/>
      <c r="DK106" s="99">
        <v>39</v>
      </c>
      <c r="DL106" s="99">
        <v>83</v>
      </c>
      <c r="DM106" s="99"/>
      <c r="DN106" s="99">
        <v>48</v>
      </c>
      <c r="DO106" s="99">
        <v>8</v>
      </c>
      <c r="DP106" s="99">
        <v>1913</v>
      </c>
      <c r="DQ106" s="99">
        <v>24</v>
      </c>
      <c r="DR106" s="99">
        <v>35</v>
      </c>
      <c r="DS106" s="99">
        <v>30</v>
      </c>
      <c r="DT106" s="99">
        <v>60</v>
      </c>
      <c r="DU106" s="99">
        <v>1</v>
      </c>
      <c r="DV106" s="99">
        <v>1</v>
      </c>
      <c r="DW106" s="99">
        <v>1</v>
      </c>
      <c r="DX106" s="99">
        <v>9</v>
      </c>
      <c r="DY106" s="99"/>
      <c r="DZ106" s="99">
        <v>512</v>
      </c>
      <c r="EA106" s="99"/>
      <c r="EB106" s="99"/>
      <c r="EC106" s="99"/>
      <c r="ED106" s="99">
        <v>131</v>
      </c>
      <c r="EE106" s="99">
        <v>67</v>
      </c>
      <c r="EF106" s="99">
        <v>9</v>
      </c>
      <c r="EG106" s="99">
        <v>9</v>
      </c>
      <c r="EH106" s="99">
        <v>1</v>
      </c>
      <c r="EI106" s="99"/>
      <c r="EJ106" s="99">
        <v>1</v>
      </c>
      <c r="EK106" s="99">
        <v>1</v>
      </c>
      <c r="EL106" s="99">
        <v>2</v>
      </c>
      <c r="EM106" s="99">
        <v>3491</v>
      </c>
      <c r="EN106" s="99">
        <v>26</v>
      </c>
      <c r="EO106" s="99">
        <v>77</v>
      </c>
      <c r="EP106" s="99">
        <v>8</v>
      </c>
      <c r="EQ106" s="99">
        <v>3</v>
      </c>
      <c r="ER106" s="99"/>
      <c r="ES106" s="99">
        <v>21511</v>
      </c>
    </row>
    <row r="107" spans="1:149" ht="14.4" x14ac:dyDescent="0.3">
      <c r="A107" s="98">
        <v>106190280</v>
      </c>
      <c r="B107" s="98" t="s">
        <v>995</v>
      </c>
      <c r="C107" s="98" t="s">
        <v>504</v>
      </c>
      <c r="D107" s="98" t="s">
        <v>544</v>
      </c>
      <c r="E107" s="98" t="s">
        <v>545</v>
      </c>
      <c r="F107" s="98" t="s">
        <v>996</v>
      </c>
      <c r="G107" s="98" t="s">
        <v>2871</v>
      </c>
      <c r="H107" s="98" t="s">
        <v>2101</v>
      </c>
      <c r="I107" s="98" t="s">
        <v>2253</v>
      </c>
      <c r="J107" s="98" t="s">
        <v>2254</v>
      </c>
      <c r="K107" s="98" t="s">
        <v>2255</v>
      </c>
      <c r="L107" s="98" t="s">
        <v>2065</v>
      </c>
      <c r="M107" s="98" t="s">
        <v>2105</v>
      </c>
      <c r="N107" s="98" t="s">
        <v>1651</v>
      </c>
      <c r="O107" s="99">
        <v>3345</v>
      </c>
      <c r="P107" s="99">
        <v>19</v>
      </c>
      <c r="Q107" s="99"/>
      <c r="R107" s="99"/>
      <c r="S107" s="99">
        <v>515</v>
      </c>
      <c r="T107" s="99"/>
      <c r="U107" s="99">
        <v>1725</v>
      </c>
      <c r="V107" s="99">
        <v>2154</v>
      </c>
      <c r="W107" s="99"/>
      <c r="X107" s="99"/>
      <c r="Y107" s="99">
        <v>58</v>
      </c>
      <c r="Z107" s="99">
        <v>854</v>
      </c>
      <c r="AA107" s="99">
        <v>426</v>
      </c>
      <c r="AB107" s="99">
        <v>402</v>
      </c>
      <c r="AC107" s="99">
        <v>468</v>
      </c>
      <c r="AD107" s="99">
        <v>516</v>
      </c>
      <c r="AE107" s="99">
        <v>441</v>
      </c>
      <c r="AF107" s="99">
        <v>714</v>
      </c>
      <c r="AG107" s="99"/>
      <c r="AH107" s="99"/>
      <c r="AI107" s="99"/>
      <c r="AJ107" s="99">
        <v>49</v>
      </c>
      <c r="AK107" s="99">
        <v>318</v>
      </c>
      <c r="AL107" s="99">
        <v>192</v>
      </c>
      <c r="AM107" s="99">
        <v>6</v>
      </c>
      <c r="AN107" s="99">
        <v>119</v>
      </c>
      <c r="AO107" s="99">
        <v>75</v>
      </c>
      <c r="AP107" s="99">
        <v>3120</v>
      </c>
      <c r="AQ107" s="99">
        <v>1677</v>
      </c>
      <c r="AR107" s="99">
        <v>2202</v>
      </c>
      <c r="AS107" s="99"/>
      <c r="AT107" s="99">
        <v>1598</v>
      </c>
      <c r="AU107" s="99">
        <v>2281</v>
      </c>
      <c r="AV107" s="99"/>
      <c r="AW107" s="99"/>
      <c r="AX107" s="99">
        <v>3793</v>
      </c>
      <c r="AY107" s="99">
        <v>86</v>
      </c>
      <c r="AZ107" s="99"/>
      <c r="BA107" s="99">
        <v>315</v>
      </c>
      <c r="BB107" s="99"/>
      <c r="BC107" s="99">
        <v>2955</v>
      </c>
      <c r="BD107" s="99">
        <v>65</v>
      </c>
      <c r="BE107" s="99">
        <v>204</v>
      </c>
      <c r="BF107" s="99">
        <v>314</v>
      </c>
      <c r="BG107" s="99"/>
      <c r="BH107" s="99">
        <v>24</v>
      </c>
      <c r="BI107" s="99">
        <v>2</v>
      </c>
      <c r="BJ107" s="99"/>
      <c r="BK107" s="99">
        <v>116</v>
      </c>
      <c r="BL107" s="99">
        <v>204</v>
      </c>
      <c r="BM107" s="99"/>
      <c r="BN107" s="99">
        <v>50</v>
      </c>
      <c r="BO107" s="99">
        <v>228</v>
      </c>
      <c r="BP107" s="99">
        <v>18</v>
      </c>
      <c r="BQ107" s="99">
        <v>62</v>
      </c>
      <c r="BR107" s="99">
        <v>30</v>
      </c>
      <c r="BS107" s="99">
        <v>142</v>
      </c>
      <c r="BT107" s="99">
        <v>1179</v>
      </c>
      <c r="BU107" s="99">
        <v>684</v>
      </c>
      <c r="BV107" s="99"/>
      <c r="BW107" s="99">
        <v>1162</v>
      </c>
      <c r="BX107" s="99"/>
      <c r="BY107" s="99">
        <v>1</v>
      </c>
      <c r="BZ107" s="99">
        <v>3</v>
      </c>
      <c r="CA107" s="99"/>
      <c r="CB107" s="99">
        <v>466</v>
      </c>
      <c r="CC107" s="99">
        <v>1651</v>
      </c>
      <c r="CD107" s="99"/>
      <c r="CE107" s="99">
        <v>1670</v>
      </c>
      <c r="CF107" s="99">
        <v>87</v>
      </c>
      <c r="CG107" s="99">
        <v>5</v>
      </c>
      <c r="CH107" s="99"/>
      <c r="CI107" s="99"/>
      <c r="CJ107" s="99"/>
      <c r="CK107" s="99"/>
      <c r="CL107" s="99"/>
      <c r="CM107" s="99">
        <v>31</v>
      </c>
      <c r="CN107" s="99">
        <v>16</v>
      </c>
      <c r="CO107" s="99">
        <v>312</v>
      </c>
      <c r="CP107" s="99">
        <v>261</v>
      </c>
      <c r="CQ107" s="99">
        <v>8</v>
      </c>
      <c r="CR107" s="99">
        <v>53</v>
      </c>
      <c r="CS107" s="99">
        <v>1</v>
      </c>
      <c r="CT107" s="99">
        <v>117</v>
      </c>
      <c r="CU107" s="99">
        <v>401</v>
      </c>
      <c r="CV107" s="99">
        <v>143</v>
      </c>
      <c r="CW107" s="99">
        <v>2103</v>
      </c>
      <c r="CX107" s="99">
        <v>72</v>
      </c>
      <c r="CY107" s="99">
        <v>109</v>
      </c>
      <c r="CZ107" s="99">
        <v>2</v>
      </c>
      <c r="DA107" s="99">
        <v>138</v>
      </c>
      <c r="DB107" s="99">
        <v>61</v>
      </c>
      <c r="DC107" s="99">
        <v>49</v>
      </c>
      <c r="DD107" s="99">
        <v>2</v>
      </c>
      <c r="DE107" s="99"/>
      <c r="DF107" s="99"/>
      <c r="DG107" s="99">
        <v>45</v>
      </c>
      <c r="DH107" s="99">
        <v>1765</v>
      </c>
      <c r="DI107" s="99">
        <v>121</v>
      </c>
      <c r="DJ107" s="99">
        <v>1</v>
      </c>
      <c r="DK107" s="99">
        <v>5</v>
      </c>
      <c r="DL107" s="99">
        <v>42</v>
      </c>
      <c r="DM107" s="99">
        <v>4</v>
      </c>
      <c r="DN107" s="99">
        <v>62</v>
      </c>
      <c r="DO107" s="99">
        <v>10</v>
      </c>
      <c r="DP107" s="99">
        <v>1665</v>
      </c>
      <c r="DQ107" s="99">
        <v>6</v>
      </c>
      <c r="DR107" s="99">
        <v>51</v>
      </c>
      <c r="DS107" s="99">
        <v>7</v>
      </c>
      <c r="DT107" s="99">
        <v>90</v>
      </c>
      <c r="DU107" s="99">
        <v>1</v>
      </c>
      <c r="DV107" s="99">
        <v>1</v>
      </c>
      <c r="DW107" s="99"/>
      <c r="DX107" s="99">
        <v>1</v>
      </c>
      <c r="DY107" s="99">
        <v>1</v>
      </c>
      <c r="DZ107" s="99">
        <v>1</v>
      </c>
      <c r="EA107" s="99"/>
      <c r="EB107" s="99"/>
      <c r="EC107" s="99"/>
      <c r="ED107" s="99">
        <v>36</v>
      </c>
      <c r="EE107" s="99">
        <v>154</v>
      </c>
      <c r="EF107" s="99">
        <v>69</v>
      </c>
      <c r="EG107" s="99">
        <v>13</v>
      </c>
      <c r="EH107" s="99">
        <v>13</v>
      </c>
      <c r="EI107" s="99">
        <v>4</v>
      </c>
      <c r="EJ107" s="99"/>
      <c r="EK107" s="99"/>
      <c r="EL107" s="99">
        <v>2</v>
      </c>
      <c r="EM107" s="99">
        <v>2441</v>
      </c>
      <c r="EN107" s="99">
        <v>83</v>
      </c>
      <c r="EO107" s="99">
        <v>1021</v>
      </c>
      <c r="EP107" s="99">
        <v>19</v>
      </c>
      <c r="EQ107" s="99">
        <v>24</v>
      </c>
      <c r="ER107" s="99"/>
      <c r="ES107" s="99">
        <v>20530</v>
      </c>
    </row>
    <row r="108" spans="1:149" ht="14.4" x14ac:dyDescent="0.3">
      <c r="A108" s="98">
        <v>106190298</v>
      </c>
      <c r="B108" s="98" t="s">
        <v>546</v>
      </c>
      <c r="C108" s="98" t="s">
        <v>504</v>
      </c>
      <c r="D108" s="98" t="s">
        <v>547</v>
      </c>
      <c r="E108" s="98" t="s">
        <v>548</v>
      </c>
      <c r="F108" s="98" t="s">
        <v>997</v>
      </c>
      <c r="G108" s="98" t="s">
        <v>2871</v>
      </c>
      <c r="H108" s="98" t="s">
        <v>2101</v>
      </c>
      <c r="I108" s="98" t="s">
        <v>2129</v>
      </c>
      <c r="J108" s="98" t="s">
        <v>2210</v>
      </c>
      <c r="K108" s="98" t="s">
        <v>2239</v>
      </c>
      <c r="L108" s="98" t="s">
        <v>2065</v>
      </c>
      <c r="M108" s="98" t="s">
        <v>2105</v>
      </c>
      <c r="N108" s="98" t="s">
        <v>1652</v>
      </c>
      <c r="O108" s="99">
        <v>6783</v>
      </c>
      <c r="P108" s="99"/>
      <c r="Q108" s="99"/>
      <c r="R108" s="99"/>
      <c r="S108" s="99"/>
      <c r="T108" s="99"/>
      <c r="U108" s="99">
        <v>4096</v>
      </c>
      <c r="V108" s="99">
        <v>2687</v>
      </c>
      <c r="W108" s="99"/>
      <c r="X108" s="99"/>
      <c r="Y108" s="99">
        <v>77</v>
      </c>
      <c r="Z108" s="99">
        <v>714</v>
      </c>
      <c r="AA108" s="99">
        <v>834</v>
      </c>
      <c r="AB108" s="99">
        <v>452</v>
      </c>
      <c r="AC108" s="99">
        <v>758</v>
      </c>
      <c r="AD108" s="99">
        <v>851</v>
      </c>
      <c r="AE108" s="99">
        <v>884</v>
      </c>
      <c r="AF108" s="99">
        <v>1140</v>
      </c>
      <c r="AG108" s="99"/>
      <c r="AH108" s="99">
        <v>1073</v>
      </c>
      <c r="AI108" s="99"/>
      <c r="AJ108" s="99">
        <v>883</v>
      </c>
      <c r="AK108" s="99">
        <v>190</v>
      </c>
      <c r="AL108" s="99">
        <v>2220</v>
      </c>
      <c r="AM108" s="99">
        <v>56</v>
      </c>
      <c r="AN108" s="99">
        <v>59</v>
      </c>
      <c r="AO108" s="99">
        <v>22</v>
      </c>
      <c r="AP108" s="99">
        <v>3353</v>
      </c>
      <c r="AQ108" s="99">
        <v>2690</v>
      </c>
      <c r="AR108" s="99">
        <v>4093</v>
      </c>
      <c r="AS108" s="99"/>
      <c r="AT108" s="99">
        <v>530</v>
      </c>
      <c r="AU108" s="99">
        <v>5178</v>
      </c>
      <c r="AV108" s="99">
        <v>1073</v>
      </c>
      <c r="AW108" s="99">
        <v>2</v>
      </c>
      <c r="AX108" s="99">
        <v>6626</v>
      </c>
      <c r="AY108" s="99">
        <v>157</v>
      </c>
      <c r="AZ108" s="99"/>
      <c r="BA108" s="99">
        <v>10</v>
      </c>
      <c r="BB108" s="99">
        <v>55</v>
      </c>
      <c r="BC108" s="99">
        <v>5546</v>
      </c>
      <c r="BD108" s="99">
        <v>4</v>
      </c>
      <c r="BE108" s="99">
        <v>14</v>
      </c>
      <c r="BF108" s="99">
        <v>80</v>
      </c>
      <c r="BG108" s="99">
        <v>1072</v>
      </c>
      <c r="BH108" s="99">
        <v>1</v>
      </c>
      <c r="BI108" s="99"/>
      <c r="BJ108" s="99">
        <v>1</v>
      </c>
      <c r="BK108" s="99">
        <v>23</v>
      </c>
      <c r="BL108" s="99">
        <v>879</v>
      </c>
      <c r="BM108" s="99">
        <v>365</v>
      </c>
      <c r="BN108" s="99">
        <v>92</v>
      </c>
      <c r="BO108" s="99">
        <v>55</v>
      </c>
      <c r="BP108" s="99">
        <v>442</v>
      </c>
      <c r="BQ108" s="99">
        <v>4</v>
      </c>
      <c r="BR108" s="99"/>
      <c r="BS108" s="99">
        <v>67</v>
      </c>
      <c r="BT108" s="99">
        <v>4847</v>
      </c>
      <c r="BU108" s="99">
        <v>9</v>
      </c>
      <c r="BV108" s="99"/>
      <c r="BW108" s="99"/>
      <c r="BX108" s="99"/>
      <c r="BY108" s="99"/>
      <c r="BZ108" s="99"/>
      <c r="CA108" s="99"/>
      <c r="CB108" s="99">
        <v>1782</v>
      </c>
      <c r="CC108" s="99">
        <v>2468</v>
      </c>
      <c r="CD108" s="99">
        <v>1</v>
      </c>
      <c r="CE108" s="99">
        <v>1716</v>
      </c>
      <c r="CF108" s="99">
        <v>761</v>
      </c>
      <c r="CG108" s="99">
        <v>12</v>
      </c>
      <c r="CH108" s="99">
        <v>43</v>
      </c>
      <c r="CI108" s="99"/>
      <c r="CJ108" s="99"/>
      <c r="CK108" s="99"/>
      <c r="CL108" s="99">
        <v>2</v>
      </c>
      <c r="CM108" s="99">
        <v>103</v>
      </c>
      <c r="CN108" s="99">
        <v>199</v>
      </c>
      <c r="CO108" s="99">
        <v>626</v>
      </c>
      <c r="CP108" s="99">
        <v>972</v>
      </c>
      <c r="CQ108" s="99">
        <v>7</v>
      </c>
      <c r="CR108" s="99">
        <v>229</v>
      </c>
      <c r="CS108" s="99">
        <v>5</v>
      </c>
      <c r="CT108" s="99">
        <v>315</v>
      </c>
      <c r="CU108" s="99">
        <v>470</v>
      </c>
      <c r="CV108" s="99">
        <v>347</v>
      </c>
      <c r="CW108" s="99">
        <v>43</v>
      </c>
      <c r="CX108" s="99">
        <v>190</v>
      </c>
      <c r="CY108" s="99">
        <v>99</v>
      </c>
      <c r="CZ108" s="99">
        <v>9</v>
      </c>
      <c r="DA108" s="99">
        <v>536</v>
      </c>
      <c r="DB108" s="99">
        <v>101</v>
      </c>
      <c r="DC108" s="99">
        <v>333</v>
      </c>
      <c r="DD108" s="99">
        <v>1124</v>
      </c>
      <c r="DE108" s="99">
        <v>1073</v>
      </c>
      <c r="DF108" s="99"/>
      <c r="DG108" s="99">
        <v>102</v>
      </c>
      <c r="DH108" s="99">
        <v>1524</v>
      </c>
      <c r="DI108" s="99">
        <v>673</v>
      </c>
      <c r="DJ108" s="99"/>
      <c r="DK108" s="99">
        <v>62</v>
      </c>
      <c r="DL108" s="99">
        <v>267</v>
      </c>
      <c r="DM108" s="99">
        <v>15</v>
      </c>
      <c r="DN108" s="99">
        <v>251</v>
      </c>
      <c r="DO108" s="99">
        <v>64</v>
      </c>
      <c r="DP108" s="99">
        <v>2229</v>
      </c>
      <c r="DQ108" s="99">
        <v>119</v>
      </c>
      <c r="DR108" s="99">
        <v>120</v>
      </c>
      <c r="DS108" s="99">
        <v>91</v>
      </c>
      <c r="DT108" s="99">
        <v>67</v>
      </c>
      <c r="DU108" s="99">
        <v>12</v>
      </c>
      <c r="DV108" s="99">
        <v>3</v>
      </c>
      <c r="DW108" s="99">
        <v>81</v>
      </c>
      <c r="DX108" s="99">
        <v>83</v>
      </c>
      <c r="DY108" s="99">
        <v>8</v>
      </c>
      <c r="DZ108" s="99">
        <v>1012</v>
      </c>
      <c r="EA108" s="99"/>
      <c r="EB108" s="99"/>
      <c r="EC108" s="99"/>
      <c r="ED108" s="99">
        <v>257</v>
      </c>
      <c r="EE108" s="99">
        <v>224</v>
      </c>
      <c r="EF108" s="99">
        <v>22</v>
      </c>
      <c r="EG108" s="99">
        <v>7</v>
      </c>
      <c r="EH108" s="99">
        <v>1</v>
      </c>
      <c r="EI108" s="99"/>
      <c r="EJ108" s="99">
        <v>9</v>
      </c>
      <c r="EK108" s="99">
        <v>3</v>
      </c>
      <c r="EL108" s="99">
        <v>7</v>
      </c>
      <c r="EM108" s="99">
        <v>5930</v>
      </c>
      <c r="EN108" s="99">
        <v>33</v>
      </c>
      <c r="EO108" s="99">
        <v>280</v>
      </c>
      <c r="EP108" s="99">
        <v>10</v>
      </c>
      <c r="EQ108" s="99"/>
      <c r="ER108" s="99"/>
      <c r="ES108" s="99">
        <v>22001</v>
      </c>
    </row>
    <row r="109" spans="1:149" ht="14.4" x14ac:dyDescent="0.3">
      <c r="A109" s="98">
        <v>106190305</v>
      </c>
      <c r="B109" s="98" t="s">
        <v>549</v>
      </c>
      <c r="C109" s="98" t="s">
        <v>504</v>
      </c>
      <c r="D109" s="98" t="s">
        <v>550</v>
      </c>
      <c r="E109" s="98" t="s">
        <v>504</v>
      </c>
      <c r="F109" s="98" t="s">
        <v>998</v>
      </c>
      <c r="G109" s="98" t="s">
        <v>2872</v>
      </c>
      <c r="H109" s="98" t="s">
        <v>2114</v>
      </c>
      <c r="I109" s="98" t="s">
        <v>2223</v>
      </c>
      <c r="J109" s="98" t="s">
        <v>2224</v>
      </c>
      <c r="K109" s="98" t="s">
        <v>2256</v>
      </c>
      <c r="L109" s="98" t="s">
        <v>2065</v>
      </c>
      <c r="M109" s="98" t="s">
        <v>2105</v>
      </c>
      <c r="N109" s="98" t="s">
        <v>1653</v>
      </c>
      <c r="O109" s="99">
        <v>630</v>
      </c>
      <c r="P109" s="99"/>
      <c r="Q109" s="99"/>
      <c r="R109" s="99"/>
      <c r="S109" s="99"/>
      <c r="T109" s="99"/>
      <c r="U109" s="99">
        <v>330</v>
      </c>
      <c r="V109" s="99">
        <v>300</v>
      </c>
      <c r="W109" s="99"/>
      <c r="X109" s="99"/>
      <c r="Y109" s="99"/>
      <c r="Z109" s="99">
        <v>12</v>
      </c>
      <c r="AA109" s="99">
        <v>11</v>
      </c>
      <c r="AB109" s="99">
        <v>31</v>
      </c>
      <c r="AC109" s="99">
        <v>73</v>
      </c>
      <c r="AD109" s="99">
        <v>150</v>
      </c>
      <c r="AE109" s="99">
        <v>136</v>
      </c>
      <c r="AF109" s="99">
        <v>217</v>
      </c>
      <c r="AG109" s="99"/>
      <c r="AH109" s="99"/>
      <c r="AI109" s="99"/>
      <c r="AJ109" s="99">
        <v>35</v>
      </c>
      <c r="AK109" s="99">
        <v>249</v>
      </c>
      <c r="AL109" s="99">
        <v>66</v>
      </c>
      <c r="AM109" s="99"/>
      <c r="AN109" s="99">
        <v>23</v>
      </c>
      <c r="AO109" s="99"/>
      <c r="AP109" s="99">
        <v>257</v>
      </c>
      <c r="AQ109" s="99">
        <v>630</v>
      </c>
      <c r="AR109" s="99"/>
      <c r="AS109" s="99"/>
      <c r="AT109" s="99">
        <v>630</v>
      </c>
      <c r="AU109" s="99"/>
      <c r="AV109" s="99"/>
      <c r="AW109" s="99"/>
      <c r="AX109" s="99">
        <v>630</v>
      </c>
      <c r="AY109" s="99"/>
      <c r="AZ109" s="99"/>
      <c r="BA109" s="99">
        <v>630</v>
      </c>
      <c r="BB109" s="99"/>
      <c r="BC109" s="99"/>
      <c r="BD109" s="99"/>
      <c r="BE109" s="99"/>
      <c r="BF109" s="99"/>
      <c r="BG109" s="99"/>
      <c r="BH109" s="99"/>
      <c r="BI109" s="99"/>
      <c r="BJ109" s="99"/>
      <c r="BK109" s="99">
        <v>51</v>
      </c>
      <c r="BL109" s="99">
        <v>11</v>
      </c>
      <c r="BM109" s="99"/>
      <c r="BN109" s="99">
        <v>166</v>
      </c>
      <c r="BO109" s="99">
        <v>77</v>
      </c>
      <c r="BP109" s="99">
        <v>4</v>
      </c>
      <c r="BQ109" s="99"/>
      <c r="BR109" s="99">
        <v>21</v>
      </c>
      <c r="BS109" s="99">
        <v>2</v>
      </c>
      <c r="BT109" s="99">
        <v>10</v>
      </c>
      <c r="BU109" s="99">
        <v>288</v>
      </c>
      <c r="BV109" s="99"/>
      <c r="BW109" s="99"/>
      <c r="BX109" s="99"/>
      <c r="BY109" s="99"/>
      <c r="BZ109" s="99"/>
      <c r="CA109" s="99"/>
      <c r="CB109" s="99">
        <v>39</v>
      </c>
      <c r="CC109" s="99">
        <v>486</v>
      </c>
      <c r="CD109" s="99"/>
      <c r="CE109" s="99">
        <v>90</v>
      </c>
      <c r="CF109" s="99"/>
      <c r="CG109" s="99">
        <v>8</v>
      </c>
      <c r="CH109" s="99">
        <v>7</v>
      </c>
      <c r="CI109" s="99"/>
      <c r="CJ109" s="99"/>
      <c r="CK109" s="99"/>
      <c r="CL109" s="99"/>
      <c r="CM109" s="99">
        <v>1</v>
      </c>
      <c r="CN109" s="99">
        <v>13</v>
      </c>
      <c r="CO109" s="99">
        <v>29</v>
      </c>
      <c r="CP109" s="99">
        <v>37</v>
      </c>
      <c r="CQ109" s="99"/>
      <c r="CR109" s="99">
        <v>7</v>
      </c>
      <c r="CS109" s="99"/>
      <c r="CT109" s="99">
        <v>27</v>
      </c>
      <c r="CU109" s="99">
        <v>97</v>
      </c>
      <c r="CV109" s="99">
        <v>37</v>
      </c>
      <c r="CW109" s="99"/>
      <c r="CX109" s="99">
        <v>22</v>
      </c>
      <c r="CY109" s="99">
        <v>3</v>
      </c>
      <c r="CZ109" s="99">
        <v>11</v>
      </c>
      <c r="DA109" s="99">
        <v>303</v>
      </c>
      <c r="DB109" s="99">
        <v>43</v>
      </c>
      <c r="DC109" s="99"/>
      <c r="DD109" s="99"/>
      <c r="DE109" s="99"/>
      <c r="DF109" s="99"/>
      <c r="DG109" s="99">
        <v>58</v>
      </c>
      <c r="DH109" s="99">
        <v>154</v>
      </c>
      <c r="DI109" s="99">
        <v>36</v>
      </c>
      <c r="DJ109" s="99"/>
      <c r="DK109" s="99"/>
      <c r="DL109" s="99">
        <v>10</v>
      </c>
      <c r="DM109" s="99"/>
      <c r="DN109" s="99">
        <v>14</v>
      </c>
      <c r="DO109" s="99"/>
      <c r="DP109" s="99">
        <v>264</v>
      </c>
      <c r="DQ109" s="99">
        <v>41</v>
      </c>
      <c r="DR109" s="99">
        <v>26</v>
      </c>
      <c r="DS109" s="99">
        <v>12</v>
      </c>
      <c r="DT109" s="99">
        <v>14</v>
      </c>
      <c r="DU109" s="99"/>
      <c r="DV109" s="99"/>
      <c r="DW109" s="99"/>
      <c r="DX109" s="99">
        <v>1</v>
      </c>
      <c r="DY109" s="99"/>
      <c r="DZ109" s="99"/>
      <c r="EA109" s="99"/>
      <c r="EB109" s="99"/>
      <c r="EC109" s="99"/>
      <c r="ED109" s="99">
        <v>132</v>
      </c>
      <c r="EE109" s="99">
        <v>22</v>
      </c>
      <c r="EF109" s="99">
        <v>8</v>
      </c>
      <c r="EG109" s="99"/>
      <c r="EH109" s="99"/>
      <c r="EI109" s="99"/>
      <c r="EJ109" s="99">
        <v>21</v>
      </c>
      <c r="EK109" s="99"/>
      <c r="EL109" s="99"/>
      <c r="EM109" s="99">
        <v>393</v>
      </c>
      <c r="EN109" s="99">
        <v>29</v>
      </c>
      <c r="EO109" s="99">
        <v>25</v>
      </c>
      <c r="EP109" s="99"/>
      <c r="EQ109" s="99"/>
      <c r="ER109" s="99"/>
      <c r="ES109" s="99">
        <v>25347</v>
      </c>
    </row>
    <row r="110" spans="1:149" ht="14.4" x14ac:dyDescent="0.3">
      <c r="A110" s="98">
        <v>106190307</v>
      </c>
      <c r="B110" s="98" t="s">
        <v>1518</v>
      </c>
      <c r="C110" s="98" t="s">
        <v>504</v>
      </c>
      <c r="D110" s="98" t="s">
        <v>551</v>
      </c>
      <c r="E110" s="98" t="s">
        <v>504</v>
      </c>
      <c r="F110" s="98" t="s">
        <v>999</v>
      </c>
      <c r="G110" s="98" t="s">
        <v>2874</v>
      </c>
      <c r="H110" s="98" t="s">
        <v>2101</v>
      </c>
      <c r="I110" s="98" t="s">
        <v>2212</v>
      </c>
      <c r="J110" s="98" t="s">
        <v>2213</v>
      </c>
      <c r="K110" s="98" t="s">
        <v>2227</v>
      </c>
      <c r="L110" s="98" t="s">
        <v>2065</v>
      </c>
      <c r="M110" s="98" t="s">
        <v>2105</v>
      </c>
      <c r="N110" s="98" t="s">
        <v>1654</v>
      </c>
      <c r="O110" s="99">
        <v>8195</v>
      </c>
      <c r="P110" s="99"/>
      <c r="Q110" s="99"/>
      <c r="R110" s="99"/>
      <c r="S110" s="99"/>
      <c r="T110" s="99"/>
      <c r="U110" s="99">
        <v>5342</v>
      </c>
      <c r="V110" s="99">
        <v>2853</v>
      </c>
      <c r="W110" s="99"/>
      <c r="X110" s="99"/>
      <c r="Y110" s="99">
        <v>239</v>
      </c>
      <c r="Z110" s="99">
        <v>1304</v>
      </c>
      <c r="AA110" s="99">
        <v>1036</v>
      </c>
      <c r="AB110" s="99">
        <v>729</v>
      </c>
      <c r="AC110" s="99">
        <v>1115</v>
      </c>
      <c r="AD110" s="99">
        <v>896</v>
      </c>
      <c r="AE110" s="99">
        <v>440</v>
      </c>
      <c r="AF110" s="99">
        <v>707</v>
      </c>
      <c r="AG110" s="99"/>
      <c r="AH110" s="99">
        <v>1729</v>
      </c>
      <c r="AI110" s="99"/>
      <c r="AJ110" s="99">
        <v>977</v>
      </c>
      <c r="AK110" s="99">
        <v>1309</v>
      </c>
      <c r="AL110" s="99">
        <v>4802</v>
      </c>
      <c r="AM110" s="99">
        <v>5</v>
      </c>
      <c r="AN110" s="99">
        <v>250</v>
      </c>
      <c r="AO110" s="99">
        <v>4</v>
      </c>
      <c r="AP110" s="99">
        <v>848</v>
      </c>
      <c r="AQ110" s="99">
        <v>8195</v>
      </c>
      <c r="AR110" s="99"/>
      <c r="AS110" s="99"/>
      <c r="AT110" s="99">
        <v>685</v>
      </c>
      <c r="AU110" s="99">
        <v>5781</v>
      </c>
      <c r="AV110" s="99">
        <v>1729</v>
      </c>
      <c r="AW110" s="99"/>
      <c r="AX110" s="99">
        <v>8149</v>
      </c>
      <c r="AY110" s="99">
        <v>46</v>
      </c>
      <c r="AZ110" s="99"/>
      <c r="BA110" s="99"/>
      <c r="BB110" s="99">
        <v>32</v>
      </c>
      <c r="BC110" s="99">
        <v>4699</v>
      </c>
      <c r="BD110" s="99"/>
      <c r="BE110" s="99">
        <v>620</v>
      </c>
      <c r="BF110" s="99">
        <v>712</v>
      </c>
      <c r="BG110" s="99">
        <v>1729</v>
      </c>
      <c r="BH110" s="99">
        <v>403</v>
      </c>
      <c r="BI110" s="99"/>
      <c r="BJ110" s="99"/>
      <c r="BK110" s="99">
        <v>154</v>
      </c>
      <c r="BL110" s="99">
        <v>292</v>
      </c>
      <c r="BM110" s="99"/>
      <c r="BN110" s="99">
        <v>45</v>
      </c>
      <c r="BO110" s="99">
        <v>728</v>
      </c>
      <c r="BP110" s="99">
        <v>5</v>
      </c>
      <c r="BQ110" s="99"/>
      <c r="BR110" s="99">
        <v>10</v>
      </c>
      <c r="BS110" s="99">
        <v>2</v>
      </c>
      <c r="BT110" s="99">
        <v>6044</v>
      </c>
      <c r="BU110" s="99">
        <v>909</v>
      </c>
      <c r="BV110" s="99"/>
      <c r="BW110" s="99">
        <v>6</v>
      </c>
      <c r="BX110" s="99"/>
      <c r="BY110" s="99"/>
      <c r="BZ110" s="99"/>
      <c r="CA110" s="99"/>
      <c r="CB110" s="99">
        <v>6486</v>
      </c>
      <c r="CC110" s="99">
        <v>1230</v>
      </c>
      <c r="CD110" s="99"/>
      <c r="CE110" s="99">
        <v>401</v>
      </c>
      <c r="CF110" s="99">
        <v>68</v>
      </c>
      <c r="CG110" s="99">
        <v>10</v>
      </c>
      <c r="CH110" s="99"/>
      <c r="CI110" s="99"/>
      <c r="CJ110" s="99"/>
      <c r="CK110" s="99"/>
      <c r="CL110" s="99">
        <v>6</v>
      </c>
      <c r="CM110" s="99">
        <v>84</v>
      </c>
      <c r="CN110" s="99">
        <v>323</v>
      </c>
      <c r="CO110" s="99">
        <v>632</v>
      </c>
      <c r="CP110" s="99">
        <v>849</v>
      </c>
      <c r="CQ110" s="99">
        <v>7</v>
      </c>
      <c r="CR110" s="99">
        <v>336</v>
      </c>
      <c r="CS110" s="99">
        <v>5</v>
      </c>
      <c r="CT110" s="99">
        <v>434</v>
      </c>
      <c r="CU110" s="99">
        <v>332</v>
      </c>
      <c r="CV110" s="99">
        <v>259</v>
      </c>
      <c r="CW110" s="99">
        <v>33</v>
      </c>
      <c r="CX110" s="99">
        <v>286</v>
      </c>
      <c r="CY110" s="99">
        <v>150</v>
      </c>
      <c r="CZ110" s="99">
        <v>9</v>
      </c>
      <c r="DA110" s="99">
        <v>384</v>
      </c>
      <c r="DB110" s="99">
        <v>203</v>
      </c>
      <c r="DC110" s="99">
        <v>256</v>
      </c>
      <c r="DD110" s="99">
        <v>1878</v>
      </c>
      <c r="DE110" s="99">
        <v>1729</v>
      </c>
      <c r="DF110" s="99"/>
      <c r="DG110" s="99">
        <v>53</v>
      </c>
      <c r="DH110" s="99">
        <v>2035</v>
      </c>
      <c r="DI110" s="99">
        <v>500</v>
      </c>
      <c r="DJ110" s="99">
        <v>1</v>
      </c>
      <c r="DK110" s="99">
        <v>249</v>
      </c>
      <c r="DL110" s="99">
        <v>173</v>
      </c>
      <c r="DM110" s="99">
        <v>15</v>
      </c>
      <c r="DN110" s="99">
        <v>209</v>
      </c>
      <c r="DO110" s="99">
        <v>48</v>
      </c>
      <c r="DP110" s="99">
        <v>2829</v>
      </c>
      <c r="DQ110" s="99">
        <v>31</v>
      </c>
      <c r="DR110" s="99">
        <v>138</v>
      </c>
      <c r="DS110" s="99">
        <v>69</v>
      </c>
      <c r="DT110" s="99">
        <v>73</v>
      </c>
      <c r="DU110" s="99">
        <v>11</v>
      </c>
      <c r="DV110" s="99"/>
      <c r="DW110" s="99">
        <v>5</v>
      </c>
      <c r="DX110" s="99">
        <v>17</v>
      </c>
      <c r="DY110" s="99">
        <v>2</v>
      </c>
      <c r="DZ110" s="99">
        <v>1737</v>
      </c>
      <c r="EA110" s="99"/>
      <c r="EB110" s="99"/>
      <c r="EC110" s="99"/>
      <c r="ED110" s="99">
        <v>122</v>
      </c>
      <c r="EE110" s="99">
        <v>228</v>
      </c>
      <c r="EF110" s="99">
        <v>23</v>
      </c>
      <c r="EG110" s="99">
        <v>13</v>
      </c>
      <c r="EH110" s="99">
        <v>1</v>
      </c>
      <c r="EI110" s="99"/>
      <c r="EJ110" s="99">
        <v>8</v>
      </c>
      <c r="EK110" s="99">
        <v>3</v>
      </c>
      <c r="EL110" s="99">
        <v>4</v>
      </c>
      <c r="EM110" s="99">
        <v>7554</v>
      </c>
      <c r="EN110" s="99">
        <v>41</v>
      </c>
      <c r="EO110" s="99">
        <v>179</v>
      </c>
      <c r="EP110" s="99">
        <v>18</v>
      </c>
      <c r="EQ110" s="99">
        <v>1</v>
      </c>
      <c r="ER110" s="99"/>
      <c r="ES110" s="99">
        <v>28876</v>
      </c>
    </row>
    <row r="111" spans="1:149" ht="14.4" x14ac:dyDescent="0.3">
      <c r="A111" s="98">
        <v>106190315</v>
      </c>
      <c r="B111" s="98" t="s">
        <v>552</v>
      </c>
      <c r="C111" s="98" t="s">
        <v>504</v>
      </c>
      <c r="D111" s="98" t="s">
        <v>553</v>
      </c>
      <c r="E111" s="98" t="s">
        <v>554</v>
      </c>
      <c r="F111" s="98" t="s">
        <v>1000</v>
      </c>
      <c r="G111" s="98" t="s">
        <v>2874</v>
      </c>
      <c r="H111" s="98" t="s">
        <v>2120</v>
      </c>
      <c r="I111" s="98" t="s">
        <v>2201</v>
      </c>
      <c r="J111" s="98" t="s">
        <v>2202</v>
      </c>
      <c r="K111" s="98" t="s">
        <v>2257</v>
      </c>
      <c r="L111" s="98" t="s">
        <v>2065</v>
      </c>
      <c r="M111" s="98" t="s">
        <v>2105</v>
      </c>
      <c r="N111" s="98" t="s">
        <v>1655</v>
      </c>
      <c r="O111" s="99">
        <v>15045</v>
      </c>
      <c r="P111" s="99"/>
      <c r="Q111" s="99">
        <v>452</v>
      </c>
      <c r="R111" s="99"/>
      <c r="S111" s="99"/>
      <c r="T111" s="99"/>
      <c r="U111" s="99">
        <v>9384</v>
      </c>
      <c r="V111" s="99">
        <v>6110</v>
      </c>
      <c r="W111" s="99">
        <v>3</v>
      </c>
      <c r="X111" s="99"/>
      <c r="Y111" s="99">
        <v>211</v>
      </c>
      <c r="Z111" s="99">
        <v>1601</v>
      </c>
      <c r="AA111" s="99">
        <v>2281</v>
      </c>
      <c r="AB111" s="99">
        <v>959</v>
      </c>
      <c r="AC111" s="99">
        <v>1287</v>
      </c>
      <c r="AD111" s="99">
        <v>1563</v>
      </c>
      <c r="AE111" s="99">
        <v>1630</v>
      </c>
      <c r="AF111" s="99">
        <v>2516</v>
      </c>
      <c r="AG111" s="99"/>
      <c r="AH111" s="99">
        <v>3411</v>
      </c>
      <c r="AI111" s="99">
        <v>38</v>
      </c>
      <c r="AJ111" s="99">
        <v>10082</v>
      </c>
      <c r="AK111" s="99">
        <v>220</v>
      </c>
      <c r="AL111" s="99">
        <v>4355</v>
      </c>
      <c r="AM111" s="99">
        <v>2</v>
      </c>
      <c r="AN111" s="99">
        <v>33</v>
      </c>
      <c r="AO111" s="99">
        <v>7</v>
      </c>
      <c r="AP111" s="99">
        <v>798</v>
      </c>
      <c r="AQ111" s="99">
        <v>8821</v>
      </c>
      <c r="AR111" s="99">
        <v>6676</v>
      </c>
      <c r="AS111" s="99"/>
      <c r="AT111" s="99">
        <v>3475</v>
      </c>
      <c r="AU111" s="99">
        <v>8657</v>
      </c>
      <c r="AV111" s="99">
        <v>3365</v>
      </c>
      <c r="AW111" s="99"/>
      <c r="AX111" s="99">
        <v>15289</v>
      </c>
      <c r="AY111" s="99">
        <v>207</v>
      </c>
      <c r="AZ111" s="99">
        <v>1</v>
      </c>
      <c r="BA111" s="99">
        <v>1033</v>
      </c>
      <c r="BB111" s="99">
        <v>27</v>
      </c>
      <c r="BC111" s="99">
        <v>10562</v>
      </c>
      <c r="BD111" s="99">
        <v>40</v>
      </c>
      <c r="BE111" s="99"/>
      <c r="BF111" s="99">
        <v>286</v>
      </c>
      <c r="BG111" s="99">
        <v>3359</v>
      </c>
      <c r="BH111" s="99">
        <v>189</v>
      </c>
      <c r="BI111" s="99">
        <v>1</v>
      </c>
      <c r="BJ111" s="99"/>
      <c r="BK111" s="99">
        <v>265</v>
      </c>
      <c r="BL111" s="99">
        <v>247</v>
      </c>
      <c r="BM111" s="99">
        <v>8</v>
      </c>
      <c r="BN111" s="99">
        <v>333</v>
      </c>
      <c r="BO111" s="99">
        <v>2034</v>
      </c>
      <c r="BP111" s="99">
        <v>85</v>
      </c>
      <c r="BQ111" s="99">
        <v>15</v>
      </c>
      <c r="BR111" s="99">
        <v>354</v>
      </c>
      <c r="BS111" s="99">
        <v>3</v>
      </c>
      <c r="BT111" s="99">
        <v>11111</v>
      </c>
      <c r="BU111" s="99">
        <v>1031</v>
      </c>
      <c r="BV111" s="99">
        <v>3</v>
      </c>
      <c r="BW111" s="99">
        <v>4</v>
      </c>
      <c r="BX111" s="99"/>
      <c r="BY111" s="99">
        <v>3</v>
      </c>
      <c r="BZ111" s="99"/>
      <c r="CA111" s="99">
        <v>1</v>
      </c>
      <c r="CB111" s="99">
        <v>6099</v>
      </c>
      <c r="CC111" s="99">
        <v>4601</v>
      </c>
      <c r="CD111" s="99">
        <v>32</v>
      </c>
      <c r="CE111" s="99">
        <v>1591</v>
      </c>
      <c r="CF111" s="99">
        <v>3149</v>
      </c>
      <c r="CG111" s="99">
        <v>2</v>
      </c>
      <c r="CH111" s="99">
        <v>16</v>
      </c>
      <c r="CI111" s="99"/>
      <c r="CJ111" s="99"/>
      <c r="CK111" s="99">
        <v>7</v>
      </c>
      <c r="CL111" s="99">
        <v>5</v>
      </c>
      <c r="CM111" s="99">
        <v>157</v>
      </c>
      <c r="CN111" s="99">
        <v>632</v>
      </c>
      <c r="CO111" s="99">
        <v>2070</v>
      </c>
      <c r="CP111" s="99">
        <v>1125</v>
      </c>
      <c r="CQ111" s="99">
        <v>28</v>
      </c>
      <c r="CR111" s="99">
        <v>408</v>
      </c>
      <c r="CS111" s="99">
        <v>8</v>
      </c>
      <c r="CT111" s="99">
        <v>588</v>
      </c>
      <c r="CU111" s="99">
        <v>757</v>
      </c>
      <c r="CV111" s="99">
        <v>623</v>
      </c>
      <c r="CW111" s="99">
        <v>29</v>
      </c>
      <c r="CX111" s="99">
        <v>227</v>
      </c>
      <c r="CY111" s="99">
        <v>238</v>
      </c>
      <c r="CZ111" s="99">
        <v>109</v>
      </c>
      <c r="DA111" s="99">
        <v>756</v>
      </c>
      <c r="DB111" s="99">
        <v>150</v>
      </c>
      <c r="DC111" s="99">
        <v>634</v>
      </c>
      <c r="DD111" s="99">
        <v>3542</v>
      </c>
      <c r="DE111" s="99">
        <v>3360</v>
      </c>
      <c r="DF111" s="99">
        <v>51</v>
      </c>
      <c r="DG111" s="99">
        <v>484</v>
      </c>
      <c r="DH111" s="99">
        <v>1697</v>
      </c>
      <c r="DI111" s="99">
        <v>884</v>
      </c>
      <c r="DJ111" s="99">
        <v>4</v>
      </c>
      <c r="DK111" s="99">
        <v>299</v>
      </c>
      <c r="DL111" s="99">
        <v>276</v>
      </c>
      <c r="DM111" s="99">
        <v>25</v>
      </c>
      <c r="DN111" s="99">
        <v>199</v>
      </c>
      <c r="DO111" s="99">
        <v>100</v>
      </c>
      <c r="DP111" s="99">
        <v>7062</v>
      </c>
      <c r="DQ111" s="99">
        <v>209</v>
      </c>
      <c r="DR111" s="99">
        <v>225</v>
      </c>
      <c r="DS111" s="99">
        <v>182</v>
      </c>
      <c r="DT111" s="99">
        <v>275</v>
      </c>
      <c r="DU111" s="99">
        <v>3</v>
      </c>
      <c r="DV111" s="99">
        <v>2</v>
      </c>
      <c r="DW111" s="99">
        <v>21</v>
      </c>
      <c r="DX111" s="99">
        <v>165</v>
      </c>
      <c r="DY111" s="99">
        <v>16</v>
      </c>
      <c r="DZ111" s="99">
        <v>3366</v>
      </c>
      <c r="EA111" s="99">
        <v>1</v>
      </c>
      <c r="EB111" s="99">
        <v>1</v>
      </c>
      <c r="EC111" s="99">
        <v>1</v>
      </c>
      <c r="ED111" s="99">
        <v>370</v>
      </c>
      <c r="EE111" s="99">
        <v>456</v>
      </c>
      <c r="EF111" s="99">
        <v>55</v>
      </c>
      <c r="EG111" s="99">
        <v>8</v>
      </c>
      <c r="EH111" s="99">
        <v>4</v>
      </c>
      <c r="EI111" s="99"/>
      <c r="EJ111" s="99">
        <v>14</v>
      </c>
      <c r="EK111" s="99">
        <v>7</v>
      </c>
      <c r="EL111" s="99">
        <v>6</v>
      </c>
      <c r="EM111" s="99">
        <v>14216</v>
      </c>
      <c r="EN111" s="99">
        <v>79</v>
      </c>
      <c r="EO111" s="99">
        <v>266</v>
      </c>
      <c r="EP111" s="99">
        <v>14</v>
      </c>
      <c r="EQ111" s="99">
        <v>1</v>
      </c>
      <c r="ER111" s="99">
        <v>1</v>
      </c>
      <c r="ES111" s="99">
        <v>63849</v>
      </c>
    </row>
    <row r="112" spans="1:149" ht="14.4" x14ac:dyDescent="0.3">
      <c r="A112" s="98">
        <v>106190317</v>
      </c>
      <c r="B112" s="98" t="s">
        <v>555</v>
      </c>
      <c r="C112" s="98" t="s">
        <v>504</v>
      </c>
      <c r="D112" s="98" t="s">
        <v>556</v>
      </c>
      <c r="E112" s="98" t="s">
        <v>504</v>
      </c>
      <c r="F112" s="98" t="s">
        <v>977</v>
      </c>
      <c r="G112" s="98" t="s">
        <v>2871</v>
      </c>
      <c r="H112" s="98" t="s">
        <v>2114</v>
      </c>
      <c r="I112" s="98" t="s">
        <v>2212</v>
      </c>
      <c r="J112" s="98" t="s">
        <v>2213</v>
      </c>
      <c r="K112" s="98" t="s">
        <v>2252</v>
      </c>
      <c r="L112" s="98" t="s">
        <v>2065</v>
      </c>
      <c r="M112" s="98" t="s">
        <v>2105</v>
      </c>
      <c r="N112" s="98" t="s">
        <v>1656</v>
      </c>
      <c r="O112" s="99"/>
      <c r="P112" s="99"/>
      <c r="Q112" s="99"/>
      <c r="R112" s="99"/>
      <c r="S112" s="99">
        <v>717</v>
      </c>
      <c r="T112" s="99"/>
      <c r="U112" s="99">
        <v>332</v>
      </c>
      <c r="V112" s="99">
        <v>385</v>
      </c>
      <c r="W112" s="99"/>
      <c r="X112" s="99"/>
      <c r="Y112" s="99">
        <v>431</v>
      </c>
      <c r="Z112" s="99">
        <v>125</v>
      </c>
      <c r="AA112" s="99">
        <v>92</v>
      </c>
      <c r="AB112" s="99">
        <v>46</v>
      </c>
      <c r="AC112" s="99">
        <v>22</v>
      </c>
      <c r="AD112" s="99">
        <v>1</v>
      </c>
      <c r="AE112" s="99"/>
      <c r="AF112" s="99"/>
      <c r="AG112" s="99"/>
      <c r="AH112" s="99"/>
      <c r="AI112" s="99"/>
      <c r="AJ112" s="99">
        <v>42</v>
      </c>
      <c r="AK112" s="99">
        <v>117</v>
      </c>
      <c r="AL112" s="99">
        <v>433</v>
      </c>
      <c r="AM112" s="99"/>
      <c r="AN112" s="99">
        <v>19</v>
      </c>
      <c r="AO112" s="99"/>
      <c r="AP112" s="99">
        <v>106</v>
      </c>
      <c r="AQ112" s="99">
        <v>717</v>
      </c>
      <c r="AR112" s="99"/>
      <c r="AS112" s="99"/>
      <c r="AT112" s="99">
        <v>5</v>
      </c>
      <c r="AU112" s="99">
        <v>712</v>
      </c>
      <c r="AV112" s="99"/>
      <c r="AW112" s="99"/>
      <c r="AX112" s="99">
        <v>717</v>
      </c>
      <c r="AY112" s="99"/>
      <c r="AZ112" s="99"/>
      <c r="BA112" s="99"/>
      <c r="BB112" s="99"/>
      <c r="BC112" s="99">
        <v>375</v>
      </c>
      <c r="BD112" s="99">
        <v>3</v>
      </c>
      <c r="BE112" s="99">
        <v>2</v>
      </c>
      <c r="BF112" s="99"/>
      <c r="BG112" s="99"/>
      <c r="BH112" s="99">
        <v>333</v>
      </c>
      <c r="BI112" s="99">
        <v>4</v>
      </c>
      <c r="BJ112" s="99"/>
      <c r="BK112" s="99">
        <v>7</v>
      </c>
      <c r="BL112" s="99">
        <v>10</v>
      </c>
      <c r="BM112" s="99"/>
      <c r="BN112" s="99"/>
      <c r="BO112" s="99"/>
      <c r="BP112" s="99"/>
      <c r="BQ112" s="99">
        <v>5</v>
      </c>
      <c r="BR112" s="99"/>
      <c r="BS112" s="99">
        <v>18</v>
      </c>
      <c r="BT112" s="99">
        <v>640</v>
      </c>
      <c r="BU112" s="99">
        <v>24</v>
      </c>
      <c r="BV112" s="99"/>
      <c r="BW112" s="99">
        <v>1</v>
      </c>
      <c r="BX112" s="99"/>
      <c r="BY112" s="99">
        <v>12</v>
      </c>
      <c r="BZ112" s="99"/>
      <c r="CA112" s="99"/>
      <c r="CB112" s="99">
        <v>297</v>
      </c>
      <c r="CC112" s="99">
        <v>1</v>
      </c>
      <c r="CD112" s="99"/>
      <c r="CE112" s="99">
        <v>3</v>
      </c>
      <c r="CF112" s="99"/>
      <c r="CG112" s="99"/>
      <c r="CH112" s="99">
        <v>416</v>
      </c>
      <c r="CI112" s="99"/>
      <c r="CJ112" s="99"/>
      <c r="CK112" s="99"/>
      <c r="CL112" s="99"/>
      <c r="CM112" s="99"/>
      <c r="CN112" s="99"/>
      <c r="CO112" s="99"/>
      <c r="CP112" s="99"/>
      <c r="CQ112" s="99"/>
      <c r="CR112" s="99"/>
      <c r="CS112" s="99"/>
      <c r="CT112" s="99"/>
      <c r="CU112" s="99"/>
      <c r="CV112" s="99">
        <v>20</v>
      </c>
      <c r="CW112" s="99">
        <v>697</v>
      </c>
      <c r="CX112" s="99"/>
      <c r="CY112" s="99"/>
      <c r="CZ112" s="99"/>
      <c r="DA112" s="99"/>
      <c r="DB112" s="99"/>
      <c r="DC112" s="99"/>
      <c r="DD112" s="99"/>
      <c r="DE112" s="99"/>
      <c r="DF112" s="99"/>
      <c r="DG112" s="99"/>
      <c r="DH112" s="99">
        <v>716</v>
      </c>
      <c r="DI112" s="99"/>
      <c r="DJ112" s="99"/>
      <c r="DK112" s="99"/>
      <c r="DL112" s="99"/>
      <c r="DM112" s="99"/>
      <c r="DN112" s="99"/>
      <c r="DO112" s="99"/>
      <c r="DP112" s="99">
        <v>1</v>
      </c>
      <c r="DQ112" s="99"/>
      <c r="DR112" s="99"/>
      <c r="DS112" s="99"/>
      <c r="DT112" s="99"/>
      <c r="DU112" s="99"/>
      <c r="DV112" s="99"/>
      <c r="DW112" s="99"/>
      <c r="DX112" s="99"/>
      <c r="DY112" s="99"/>
      <c r="DZ112" s="99"/>
      <c r="EA112" s="99"/>
      <c r="EB112" s="99"/>
      <c r="EC112" s="99"/>
      <c r="ED112" s="99"/>
      <c r="EE112" s="99">
        <v>10</v>
      </c>
      <c r="EF112" s="99">
        <v>2</v>
      </c>
      <c r="EG112" s="99">
        <v>8</v>
      </c>
      <c r="EH112" s="99">
        <v>80</v>
      </c>
      <c r="EI112" s="99"/>
      <c r="EJ112" s="99"/>
      <c r="EK112" s="99"/>
      <c r="EL112" s="99"/>
      <c r="EM112" s="99">
        <v>589</v>
      </c>
      <c r="EN112" s="99"/>
      <c r="EO112" s="99">
        <v>7</v>
      </c>
      <c r="EP112" s="99">
        <v>20</v>
      </c>
      <c r="EQ112" s="99">
        <v>1</v>
      </c>
      <c r="ER112" s="99"/>
      <c r="ES112" s="99">
        <v>11111</v>
      </c>
    </row>
    <row r="113" spans="1:149" ht="14.4" x14ac:dyDescent="0.3">
      <c r="A113" s="98">
        <v>106190323</v>
      </c>
      <c r="B113" s="98" t="s">
        <v>2772</v>
      </c>
      <c r="C113" s="98" t="s">
        <v>504</v>
      </c>
      <c r="D113" s="98" t="s">
        <v>1519</v>
      </c>
      <c r="E113" s="98" t="s">
        <v>557</v>
      </c>
      <c r="F113" s="98" t="s">
        <v>1001</v>
      </c>
      <c r="G113" s="98" t="s">
        <v>2871</v>
      </c>
      <c r="H113" s="98" t="s">
        <v>2152</v>
      </c>
      <c r="I113" s="98" t="s">
        <v>2129</v>
      </c>
      <c r="J113" s="98" t="s">
        <v>2242</v>
      </c>
      <c r="K113" s="98" t="s">
        <v>2258</v>
      </c>
      <c r="L113" s="98" t="s">
        <v>2065</v>
      </c>
      <c r="M113" s="98" t="s">
        <v>2105</v>
      </c>
      <c r="N113" s="98" t="s">
        <v>1657</v>
      </c>
      <c r="O113" s="99">
        <v>21361</v>
      </c>
      <c r="P113" s="99"/>
      <c r="Q113" s="99">
        <v>569</v>
      </c>
      <c r="R113" s="99">
        <v>2</v>
      </c>
      <c r="S113" s="99">
        <v>1585</v>
      </c>
      <c r="T113" s="99"/>
      <c r="U113" s="99">
        <v>13248</v>
      </c>
      <c r="V113" s="99">
        <v>10266</v>
      </c>
      <c r="W113" s="99">
        <v>3</v>
      </c>
      <c r="X113" s="99"/>
      <c r="Y113" s="99">
        <v>218</v>
      </c>
      <c r="Z113" s="99">
        <v>2086</v>
      </c>
      <c r="AA113" s="99">
        <v>2751</v>
      </c>
      <c r="AB113" s="99">
        <v>1968</v>
      </c>
      <c r="AC113" s="99">
        <v>3031</v>
      </c>
      <c r="AD113" s="99">
        <v>3329</v>
      </c>
      <c r="AE113" s="99">
        <v>3368</v>
      </c>
      <c r="AF113" s="99">
        <v>4309</v>
      </c>
      <c r="AG113" s="99"/>
      <c r="AH113" s="99">
        <v>2456</v>
      </c>
      <c r="AI113" s="99">
        <v>1</v>
      </c>
      <c r="AJ113" s="99">
        <v>1804</v>
      </c>
      <c r="AK113" s="99">
        <v>672</v>
      </c>
      <c r="AL113" s="99">
        <v>5260</v>
      </c>
      <c r="AM113" s="99">
        <v>23</v>
      </c>
      <c r="AN113" s="99">
        <v>610</v>
      </c>
      <c r="AO113" s="99">
        <v>271</v>
      </c>
      <c r="AP113" s="99">
        <v>14877</v>
      </c>
      <c r="AQ113" s="99">
        <v>8591</v>
      </c>
      <c r="AR113" s="99">
        <v>14821</v>
      </c>
      <c r="AS113" s="99">
        <v>105</v>
      </c>
      <c r="AT113" s="99">
        <v>6111</v>
      </c>
      <c r="AU113" s="99">
        <v>14954</v>
      </c>
      <c r="AV113" s="99">
        <v>2443</v>
      </c>
      <c r="AW113" s="99">
        <v>9</v>
      </c>
      <c r="AX113" s="99">
        <v>22784</v>
      </c>
      <c r="AY113" s="99">
        <v>733</v>
      </c>
      <c r="AZ113" s="99"/>
      <c r="BA113" s="99">
        <v>687</v>
      </c>
      <c r="BB113" s="99"/>
      <c r="BC113" s="99">
        <v>18814</v>
      </c>
      <c r="BD113" s="99">
        <v>523</v>
      </c>
      <c r="BE113" s="99">
        <v>283</v>
      </c>
      <c r="BF113" s="99">
        <v>643</v>
      </c>
      <c r="BG113" s="99">
        <v>2442</v>
      </c>
      <c r="BH113" s="99">
        <v>102</v>
      </c>
      <c r="BI113" s="99">
        <v>23</v>
      </c>
      <c r="BJ113" s="99"/>
      <c r="BK113" s="99">
        <v>427</v>
      </c>
      <c r="BL113" s="99">
        <v>717</v>
      </c>
      <c r="BM113" s="99"/>
      <c r="BN113" s="99">
        <v>440</v>
      </c>
      <c r="BO113" s="99">
        <v>5162</v>
      </c>
      <c r="BP113" s="99">
        <v>235</v>
      </c>
      <c r="BQ113" s="99">
        <v>165</v>
      </c>
      <c r="BR113" s="99">
        <v>467</v>
      </c>
      <c r="BS113" s="99">
        <v>367</v>
      </c>
      <c r="BT113" s="99">
        <v>13208</v>
      </c>
      <c r="BU113" s="99">
        <v>2278</v>
      </c>
      <c r="BV113" s="99"/>
      <c r="BW113" s="99">
        <v>2</v>
      </c>
      <c r="BX113" s="99">
        <v>5</v>
      </c>
      <c r="BY113" s="99">
        <v>12</v>
      </c>
      <c r="BZ113" s="99">
        <v>32</v>
      </c>
      <c r="CA113" s="99"/>
      <c r="CB113" s="99">
        <v>7765</v>
      </c>
      <c r="CC113" s="99">
        <v>9991</v>
      </c>
      <c r="CD113" s="99">
        <v>10</v>
      </c>
      <c r="CE113" s="99">
        <v>5114</v>
      </c>
      <c r="CF113" s="99">
        <v>366</v>
      </c>
      <c r="CG113" s="99">
        <v>66</v>
      </c>
      <c r="CH113" s="99">
        <v>205</v>
      </c>
      <c r="CI113" s="99"/>
      <c r="CJ113" s="99"/>
      <c r="CK113" s="99"/>
      <c r="CL113" s="99">
        <v>29</v>
      </c>
      <c r="CM113" s="99">
        <v>248</v>
      </c>
      <c r="CN113" s="99">
        <v>824</v>
      </c>
      <c r="CO113" s="99">
        <v>3388</v>
      </c>
      <c r="CP113" s="99">
        <v>1731</v>
      </c>
      <c r="CQ113" s="99">
        <v>41</v>
      </c>
      <c r="CR113" s="99">
        <v>571</v>
      </c>
      <c r="CS113" s="99">
        <v>9</v>
      </c>
      <c r="CT113" s="99">
        <v>1010</v>
      </c>
      <c r="CU113" s="99">
        <v>1383</v>
      </c>
      <c r="CV113" s="99">
        <v>1350</v>
      </c>
      <c r="CW113" s="99">
        <v>2441</v>
      </c>
      <c r="CX113" s="99">
        <v>1181</v>
      </c>
      <c r="CY113" s="99">
        <v>609</v>
      </c>
      <c r="CZ113" s="99">
        <v>206</v>
      </c>
      <c r="DA113" s="99">
        <v>1456</v>
      </c>
      <c r="DB113" s="99">
        <v>341</v>
      </c>
      <c r="DC113" s="99">
        <v>1536</v>
      </c>
      <c r="DD113" s="99">
        <v>2707</v>
      </c>
      <c r="DE113" s="99">
        <v>2446</v>
      </c>
      <c r="DF113" s="99">
        <v>10</v>
      </c>
      <c r="DG113" s="99">
        <v>747</v>
      </c>
      <c r="DH113" s="99">
        <v>4723</v>
      </c>
      <c r="DI113" s="99">
        <v>1301</v>
      </c>
      <c r="DJ113" s="99">
        <v>13</v>
      </c>
      <c r="DK113" s="99">
        <v>254</v>
      </c>
      <c r="DL113" s="99">
        <v>469</v>
      </c>
      <c r="DM113" s="99">
        <v>61</v>
      </c>
      <c r="DN113" s="99">
        <v>1251</v>
      </c>
      <c r="DO113" s="99">
        <v>248</v>
      </c>
      <c r="DP113" s="99">
        <v>10098</v>
      </c>
      <c r="DQ113" s="99">
        <v>235</v>
      </c>
      <c r="DR113" s="99">
        <v>433</v>
      </c>
      <c r="DS113" s="99">
        <v>252</v>
      </c>
      <c r="DT113" s="99">
        <v>368</v>
      </c>
      <c r="DU113" s="99">
        <v>41</v>
      </c>
      <c r="DV113" s="99">
        <v>1</v>
      </c>
      <c r="DW113" s="99">
        <v>331</v>
      </c>
      <c r="DX113" s="99">
        <v>186</v>
      </c>
      <c r="DY113" s="99">
        <v>29</v>
      </c>
      <c r="DZ113" s="99">
        <v>2444</v>
      </c>
      <c r="EA113" s="99">
        <v>20</v>
      </c>
      <c r="EB113" s="99">
        <v>12</v>
      </c>
      <c r="EC113" s="99"/>
      <c r="ED113" s="99">
        <v>613</v>
      </c>
      <c r="EE113" s="99">
        <v>915</v>
      </c>
      <c r="EF113" s="99">
        <v>92</v>
      </c>
      <c r="EG113" s="99">
        <v>28</v>
      </c>
      <c r="EH113" s="99">
        <v>38</v>
      </c>
      <c r="EI113" s="99">
        <v>1</v>
      </c>
      <c r="EJ113" s="99">
        <v>64</v>
      </c>
      <c r="EK113" s="99">
        <v>1</v>
      </c>
      <c r="EL113" s="99">
        <v>10</v>
      </c>
      <c r="EM113" s="99">
        <v>19829</v>
      </c>
      <c r="EN113" s="99">
        <v>273</v>
      </c>
      <c r="EO113" s="99">
        <v>1567</v>
      </c>
      <c r="EP113" s="99">
        <v>83</v>
      </c>
      <c r="EQ113" s="99">
        <v>2</v>
      </c>
      <c r="ER113" s="99">
        <v>1</v>
      </c>
      <c r="ES113" s="99">
        <v>112028</v>
      </c>
    </row>
    <row r="114" spans="1:149" ht="14.4" x14ac:dyDescent="0.3">
      <c r="A114" s="98">
        <v>106190328</v>
      </c>
      <c r="B114" s="98" t="s">
        <v>1520</v>
      </c>
      <c r="C114" s="98" t="s">
        <v>504</v>
      </c>
      <c r="D114" s="98" t="s">
        <v>558</v>
      </c>
      <c r="E114" s="98" t="s">
        <v>548</v>
      </c>
      <c r="F114" s="98" t="s">
        <v>1002</v>
      </c>
      <c r="G114" s="98" t="s">
        <v>2874</v>
      </c>
      <c r="H114" s="98" t="s">
        <v>2101</v>
      </c>
      <c r="I114" s="98" t="s">
        <v>2129</v>
      </c>
      <c r="J114" s="98" t="s">
        <v>2210</v>
      </c>
      <c r="K114" s="98" t="s">
        <v>2239</v>
      </c>
      <c r="L114" s="98" t="s">
        <v>2065</v>
      </c>
      <c r="M114" s="98" t="s">
        <v>2105</v>
      </c>
      <c r="N114" s="98" t="s">
        <v>1658</v>
      </c>
      <c r="O114" s="99">
        <v>1235</v>
      </c>
      <c r="P114" s="99"/>
      <c r="Q114" s="99"/>
      <c r="R114" s="99"/>
      <c r="S114" s="99">
        <v>581</v>
      </c>
      <c r="T114" s="99"/>
      <c r="U114" s="99">
        <v>905</v>
      </c>
      <c r="V114" s="99">
        <v>911</v>
      </c>
      <c r="W114" s="99"/>
      <c r="X114" s="99"/>
      <c r="Y114" s="99">
        <v>5</v>
      </c>
      <c r="Z114" s="99">
        <v>54</v>
      </c>
      <c r="AA114" s="99">
        <v>64</v>
      </c>
      <c r="AB114" s="99">
        <v>90</v>
      </c>
      <c r="AC114" s="99">
        <v>246</v>
      </c>
      <c r="AD114" s="99">
        <v>420</v>
      </c>
      <c r="AE114" s="99">
        <v>454</v>
      </c>
      <c r="AF114" s="99">
        <v>483</v>
      </c>
      <c r="AG114" s="99"/>
      <c r="AH114" s="99"/>
      <c r="AI114" s="99"/>
      <c r="AJ114" s="99">
        <v>111</v>
      </c>
      <c r="AK114" s="99">
        <v>165</v>
      </c>
      <c r="AL114" s="99">
        <v>604</v>
      </c>
      <c r="AM114" s="99">
        <v>4</v>
      </c>
      <c r="AN114" s="99">
        <v>100</v>
      </c>
      <c r="AO114" s="99">
        <v>12</v>
      </c>
      <c r="AP114" s="99">
        <v>820</v>
      </c>
      <c r="AQ114" s="99">
        <v>414</v>
      </c>
      <c r="AR114" s="99">
        <v>1402</v>
      </c>
      <c r="AS114" s="99"/>
      <c r="AT114" s="99">
        <v>183</v>
      </c>
      <c r="AU114" s="99">
        <v>1633</v>
      </c>
      <c r="AV114" s="99"/>
      <c r="AW114" s="99"/>
      <c r="AX114" s="99">
        <v>1739</v>
      </c>
      <c r="AY114" s="99">
        <v>77</v>
      </c>
      <c r="AZ114" s="99"/>
      <c r="BA114" s="99">
        <v>213</v>
      </c>
      <c r="BB114" s="99"/>
      <c r="BC114" s="99">
        <v>439</v>
      </c>
      <c r="BD114" s="99">
        <v>174</v>
      </c>
      <c r="BE114" s="99">
        <v>175</v>
      </c>
      <c r="BF114" s="99">
        <v>814</v>
      </c>
      <c r="BG114" s="99"/>
      <c r="BH114" s="99"/>
      <c r="BI114" s="99">
        <v>1</v>
      </c>
      <c r="BJ114" s="99"/>
      <c r="BK114" s="99">
        <v>234</v>
      </c>
      <c r="BL114" s="99">
        <v>52</v>
      </c>
      <c r="BM114" s="99"/>
      <c r="BN114" s="99">
        <v>34</v>
      </c>
      <c r="BO114" s="99">
        <v>25</v>
      </c>
      <c r="BP114" s="99">
        <v>5</v>
      </c>
      <c r="BQ114" s="99">
        <v>181</v>
      </c>
      <c r="BR114" s="99">
        <v>49</v>
      </c>
      <c r="BS114" s="99">
        <v>69</v>
      </c>
      <c r="BT114" s="99">
        <v>333</v>
      </c>
      <c r="BU114" s="99">
        <v>798</v>
      </c>
      <c r="BV114" s="99"/>
      <c r="BW114" s="99">
        <v>35</v>
      </c>
      <c r="BX114" s="99"/>
      <c r="BY114" s="99"/>
      <c r="BZ114" s="99">
        <v>1</v>
      </c>
      <c r="CA114" s="99"/>
      <c r="CB114" s="99">
        <v>269</v>
      </c>
      <c r="CC114" s="99">
        <v>1479</v>
      </c>
      <c r="CD114" s="99"/>
      <c r="CE114" s="99">
        <v>59</v>
      </c>
      <c r="CF114" s="99">
        <v>9</v>
      </c>
      <c r="CG114" s="99"/>
      <c r="CH114" s="99"/>
      <c r="CI114" s="99"/>
      <c r="CJ114" s="99"/>
      <c r="CK114" s="99"/>
      <c r="CL114" s="99"/>
      <c r="CM114" s="99">
        <v>26</v>
      </c>
      <c r="CN114" s="99">
        <v>11</v>
      </c>
      <c r="CO114" s="99">
        <v>86</v>
      </c>
      <c r="CP114" s="99">
        <v>178</v>
      </c>
      <c r="CQ114" s="99"/>
      <c r="CR114" s="99">
        <v>87</v>
      </c>
      <c r="CS114" s="99">
        <v>1</v>
      </c>
      <c r="CT114" s="99">
        <v>109</v>
      </c>
      <c r="CU114" s="99">
        <v>224</v>
      </c>
      <c r="CV114" s="99">
        <v>93</v>
      </c>
      <c r="CW114" s="99">
        <v>570</v>
      </c>
      <c r="CX114" s="99">
        <v>29</v>
      </c>
      <c r="CY114" s="99">
        <v>84</v>
      </c>
      <c r="CZ114" s="99">
        <v>5</v>
      </c>
      <c r="DA114" s="99">
        <v>165</v>
      </c>
      <c r="DB114" s="99">
        <v>61</v>
      </c>
      <c r="DC114" s="99">
        <v>84</v>
      </c>
      <c r="DD114" s="99">
        <v>3</v>
      </c>
      <c r="DE114" s="99"/>
      <c r="DF114" s="99"/>
      <c r="DG114" s="99">
        <v>17</v>
      </c>
      <c r="DH114" s="99">
        <v>346</v>
      </c>
      <c r="DI114" s="99">
        <v>174</v>
      </c>
      <c r="DJ114" s="99"/>
      <c r="DK114" s="99"/>
      <c r="DL114" s="99">
        <v>39</v>
      </c>
      <c r="DM114" s="99"/>
      <c r="DN114" s="99">
        <v>20</v>
      </c>
      <c r="DO114" s="99">
        <v>1</v>
      </c>
      <c r="DP114" s="99">
        <v>1159</v>
      </c>
      <c r="DQ114" s="99">
        <v>4</v>
      </c>
      <c r="DR114" s="99">
        <v>34</v>
      </c>
      <c r="DS114" s="99"/>
      <c r="DT114" s="99">
        <v>21</v>
      </c>
      <c r="DU114" s="99">
        <v>1</v>
      </c>
      <c r="DV114" s="99"/>
      <c r="DW114" s="99"/>
      <c r="DX114" s="99"/>
      <c r="DY114" s="99"/>
      <c r="DZ114" s="99"/>
      <c r="EA114" s="99"/>
      <c r="EB114" s="99"/>
      <c r="EC114" s="99"/>
      <c r="ED114" s="99">
        <v>66</v>
      </c>
      <c r="EE114" s="99">
        <v>80</v>
      </c>
      <c r="EF114" s="99">
        <v>1</v>
      </c>
      <c r="EG114" s="99"/>
      <c r="EH114" s="99">
        <v>3</v>
      </c>
      <c r="EI114" s="99"/>
      <c r="EJ114" s="99"/>
      <c r="EK114" s="99"/>
      <c r="EL114" s="99">
        <v>2</v>
      </c>
      <c r="EM114" s="99">
        <v>1573</v>
      </c>
      <c r="EN114" s="99">
        <v>19</v>
      </c>
      <c r="EO114" s="99">
        <v>70</v>
      </c>
      <c r="EP114" s="99">
        <v>2</v>
      </c>
      <c r="EQ114" s="99"/>
      <c r="ER114" s="99"/>
      <c r="ES114" s="99">
        <v>12616</v>
      </c>
    </row>
    <row r="115" spans="1:149" ht="14.4" x14ac:dyDescent="0.3">
      <c r="A115" s="98">
        <v>106190352</v>
      </c>
      <c r="B115" s="98" t="s">
        <v>559</v>
      </c>
      <c r="C115" s="98" t="s">
        <v>504</v>
      </c>
      <c r="D115" s="98" t="s">
        <v>560</v>
      </c>
      <c r="E115" s="98" t="s">
        <v>561</v>
      </c>
      <c r="F115" s="98" t="s">
        <v>1003</v>
      </c>
      <c r="G115" s="98" t="s">
        <v>2872</v>
      </c>
      <c r="H115" s="98" t="s">
        <v>2101</v>
      </c>
      <c r="I115" s="98" t="s">
        <v>2201</v>
      </c>
      <c r="J115" s="98" t="s">
        <v>2261</v>
      </c>
      <c r="K115" s="98" t="s">
        <v>2211</v>
      </c>
      <c r="L115" s="98" t="s">
        <v>2065</v>
      </c>
      <c r="M115" s="98" t="s">
        <v>2105</v>
      </c>
      <c r="N115" s="98" t="s">
        <v>1659</v>
      </c>
      <c r="O115" s="99">
        <v>3778</v>
      </c>
      <c r="P115" s="99">
        <v>10</v>
      </c>
      <c r="Q115" s="99"/>
      <c r="R115" s="99"/>
      <c r="S115" s="99"/>
      <c r="T115" s="99"/>
      <c r="U115" s="99">
        <v>2056</v>
      </c>
      <c r="V115" s="99">
        <v>1731</v>
      </c>
      <c r="W115" s="99">
        <v>1</v>
      </c>
      <c r="X115" s="99"/>
      <c r="Y115" s="99">
        <v>165</v>
      </c>
      <c r="Z115" s="99">
        <v>341</v>
      </c>
      <c r="AA115" s="99">
        <v>396</v>
      </c>
      <c r="AB115" s="99">
        <v>421</v>
      </c>
      <c r="AC115" s="99">
        <v>560</v>
      </c>
      <c r="AD115" s="99">
        <v>439</v>
      </c>
      <c r="AE115" s="99">
        <v>267</v>
      </c>
      <c r="AF115" s="99">
        <v>385</v>
      </c>
      <c r="AG115" s="99">
        <v>1</v>
      </c>
      <c r="AH115" s="99">
        <v>474</v>
      </c>
      <c r="AI115" s="99">
        <v>339</v>
      </c>
      <c r="AJ115" s="99">
        <v>564</v>
      </c>
      <c r="AK115" s="99">
        <v>97</v>
      </c>
      <c r="AL115" s="99">
        <v>2791</v>
      </c>
      <c r="AM115" s="99">
        <v>1</v>
      </c>
      <c r="AN115" s="99">
        <v>11</v>
      </c>
      <c r="AO115" s="99">
        <v>17</v>
      </c>
      <c r="AP115" s="99">
        <v>307</v>
      </c>
      <c r="AQ115" s="99">
        <v>1112</v>
      </c>
      <c r="AR115" s="99">
        <v>2676</v>
      </c>
      <c r="AS115" s="99"/>
      <c r="AT115" s="99">
        <v>45</v>
      </c>
      <c r="AU115" s="99">
        <v>3412</v>
      </c>
      <c r="AV115" s="99">
        <v>330</v>
      </c>
      <c r="AW115" s="99">
        <v>1</v>
      </c>
      <c r="AX115" s="99">
        <v>3755</v>
      </c>
      <c r="AY115" s="99">
        <v>31</v>
      </c>
      <c r="AZ115" s="99">
        <v>2</v>
      </c>
      <c r="BA115" s="99">
        <v>17</v>
      </c>
      <c r="BB115" s="99"/>
      <c r="BC115" s="99">
        <v>3135</v>
      </c>
      <c r="BD115" s="99"/>
      <c r="BE115" s="99">
        <v>1</v>
      </c>
      <c r="BF115" s="99">
        <v>173</v>
      </c>
      <c r="BG115" s="99">
        <v>330</v>
      </c>
      <c r="BH115" s="99">
        <v>130</v>
      </c>
      <c r="BI115" s="99">
        <v>2</v>
      </c>
      <c r="BJ115" s="99"/>
      <c r="BK115" s="99">
        <v>208</v>
      </c>
      <c r="BL115" s="99">
        <v>158</v>
      </c>
      <c r="BM115" s="99">
        <v>44</v>
      </c>
      <c r="BN115" s="99">
        <v>83</v>
      </c>
      <c r="BO115" s="99">
        <v>38</v>
      </c>
      <c r="BP115" s="99">
        <v>2</v>
      </c>
      <c r="BQ115" s="99">
        <v>3</v>
      </c>
      <c r="BR115" s="99"/>
      <c r="BS115" s="99">
        <v>3</v>
      </c>
      <c r="BT115" s="99">
        <v>2900</v>
      </c>
      <c r="BU115" s="99">
        <v>333</v>
      </c>
      <c r="BV115" s="99"/>
      <c r="BW115" s="99">
        <v>11</v>
      </c>
      <c r="BX115" s="99">
        <v>1</v>
      </c>
      <c r="BY115" s="99">
        <v>4</v>
      </c>
      <c r="BZ115" s="99"/>
      <c r="CA115" s="99"/>
      <c r="CB115" s="99">
        <v>2530</v>
      </c>
      <c r="CC115" s="99">
        <v>833</v>
      </c>
      <c r="CD115" s="99">
        <v>31</v>
      </c>
      <c r="CE115" s="99">
        <v>188</v>
      </c>
      <c r="CF115" s="99">
        <v>198</v>
      </c>
      <c r="CG115" s="99"/>
      <c r="CH115" s="99">
        <v>7</v>
      </c>
      <c r="CI115" s="99">
        <v>1</v>
      </c>
      <c r="CJ115" s="99"/>
      <c r="CK115" s="99"/>
      <c r="CL115" s="99">
        <v>1</v>
      </c>
      <c r="CM115" s="99">
        <v>43</v>
      </c>
      <c r="CN115" s="99">
        <v>28</v>
      </c>
      <c r="CO115" s="99">
        <v>252</v>
      </c>
      <c r="CP115" s="99">
        <v>508</v>
      </c>
      <c r="CQ115" s="99">
        <v>13</v>
      </c>
      <c r="CR115" s="99">
        <v>152</v>
      </c>
      <c r="CS115" s="99">
        <v>1</v>
      </c>
      <c r="CT115" s="99">
        <v>203</v>
      </c>
      <c r="CU115" s="99">
        <v>322</v>
      </c>
      <c r="CV115" s="99">
        <v>98</v>
      </c>
      <c r="CW115" s="99">
        <v>40</v>
      </c>
      <c r="CX115" s="99">
        <v>37</v>
      </c>
      <c r="CY115" s="99">
        <v>66</v>
      </c>
      <c r="CZ115" s="99">
        <v>11</v>
      </c>
      <c r="DA115" s="99">
        <v>628</v>
      </c>
      <c r="DB115" s="99">
        <v>169</v>
      </c>
      <c r="DC115" s="99">
        <v>507</v>
      </c>
      <c r="DD115" s="99">
        <v>368</v>
      </c>
      <c r="DE115" s="99">
        <v>330</v>
      </c>
      <c r="DF115" s="99">
        <v>11</v>
      </c>
      <c r="DG115" s="99">
        <v>34</v>
      </c>
      <c r="DH115" s="99">
        <v>304</v>
      </c>
      <c r="DI115" s="99">
        <v>347</v>
      </c>
      <c r="DJ115" s="99">
        <v>1</v>
      </c>
      <c r="DK115" s="99">
        <v>42</v>
      </c>
      <c r="DL115" s="99">
        <v>57</v>
      </c>
      <c r="DM115" s="99"/>
      <c r="DN115" s="99">
        <v>6</v>
      </c>
      <c r="DO115" s="99">
        <v>12</v>
      </c>
      <c r="DP115" s="99">
        <v>2444</v>
      </c>
      <c r="DQ115" s="99">
        <v>52</v>
      </c>
      <c r="DR115" s="99">
        <v>67</v>
      </c>
      <c r="DS115" s="99">
        <v>15</v>
      </c>
      <c r="DT115" s="99">
        <v>59</v>
      </c>
      <c r="DU115" s="99"/>
      <c r="DV115" s="99">
        <v>1</v>
      </c>
      <c r="DW115" s="99">
        <v>4</v>
      </c>
      <c r="DX115" s="99">
        <v>6</v>
      </c>
      <c r="DY115" s="99">
        <v>1</v>
      </c>
      <c r="DZ115" s="99">
        <v>336</v>
      </c>
      <c r="EA115" s="99"/>
      <c r="EB115" s="99"/>
      <c r="EC115" s="99"/>
      <c r="ED115" s="99">
        <v>46</v>
      </c>
      <c r="EE115" s="99">
        <v>56</v>
      </c>
      <c r="EF115" s="99">
        <v>8</v>
      </c>
      <c r="EG115" s="99">
        <v>4</v>
      </c>
      <c r="EH115" s="99">
        <v>1</v>
      </c>
      <c r="EI115" s="99"/>
      <c r="EJ115" s="99"/>
      <c r="EK115" s="99">
        <v>1</v>
      </c>
      <c r="EL115" s="99">
        <v>2</v>
      </c>
      <c r="EM115" s="99">
        <v>3558</v>
      </c>
      <c r="EN115" s="99">
        <v>30</v>
      </c>
      <c r="EO115" s="99">
        <v>73</v>
      </c>
      <c r="EP115" s="99">
        <v>8</v>
      </c>
      <c r="EQ115" s="99">
        <v>1</v>
      </c>
      <c r="ER115" s="99"/>
      <c r="ES115" s="99">
        <v>22560</v>
      </c>
    </row>
    <row r="116" spans="1:149" ht="14.4" x14ac:dyDescent="0.3">
      <c r="A116" s="98">
        <v>106190380</v>
      </c>
      <c r="B116" s="98" t="s">
        <v>1469</v>
      </c>
      <c r="C116" s="98" t="s">
        <v>504</v>
      </c>
      <c r="D116" s="98" t="s">
        <v>562</v>
      </c>
      <c r="E116" s="98" t="s">
        <v>563</v>
      </c>
      <c r="F116" s="98" t="s">
        <v>1004</v>
      </c>
      <c r="G116" s="98" t="s">
        <v>2872</v>
      </c>
      <c r="H116" s="98" t="s">
        <v>2101</v>
      </c>
      <c r="I116" s="98" t="s">
        <v>2185</v>
      </c>
      <c r="J116" s="98" t="s">
        <v>2263</v>
      </c>
      <c r="K116" s="98" t="s">
        <v>2243</v>
      </c>
      <c r="L116" s="98" t="s">
        <v>2065</v>
      </c>
      <c r="M116" s="98" t="s">
        <v>2105</v>
      </c>
      <c r="N116" s="98" t="s">
        <v>1660</v>
      </c>
      <c r="O116" s="99">
        <v>3912</v>
      </c>
      <c r="P116" s="99"/>
      <c r="Q116" s="99"/>
      <c r="R116" s="99"/>
      <c r="S116" s="99">
        <v>3325</v>
      </c>
      <c r="T116" s="99"/>
      <c r="U116" s="99">
        <v>2533</v>
      </c>
      <c r="V116" s="99">
        <v>4704</v>
      </c>
      <c r="W116" s="99"/>
      <c r="X116" s="99"/>
      <c r="Y116" s="99">
        <v>23</v>
      </c>
      <c r="Z116" s="99">
        <v>565</v>
      </c>
      <c r="AA116" s="99">
        <v>985</v>
      </c>
      <c r="AB116" s="99">
        <v>1239</v>
      </c>
      <c r="AC116" s="99">
        <v>1957</v>
      </c>
      <c r="AD116" s="99">
        <v>1322</v>
      </c>
      <c r="AE116" s="99">
        <v>610</v>
      </c>
      <c r="AF116" s="99">
        <v>536</v>
      </c>
      <c r="AG116" s="99"/>
      <c r="AH116" s="99"/>
      <c r="AI116" s="99"/>
      <c r="AJ116" s="99">
        <v>312</v>
      </c>
      <c r="AK116" s="99">
        <v>2692</v>
      </c>
      <c r="AL116" s="99">
        <v>1616</v>
      </c>
      <c r="AM116" s="99">
        <v>7</v>
      </c>
      <c r="AN116" s="99">
        <v>112</v>
      </c>
      <c r="AO116" s="99">
        <v>116</v>
      </c>
      <c r="AP116" s="99">
        <v>2382</v>
      </c>
      <c r="AQ116" s="99">
        <v>7237</v>
      </c>
      <c r="AR116" s="99"/>
      <c r="AS116" s="99"/>
      <c r="AT116" s="99">
        <v>1485</v>
      </c>
      <c r="AU116" s="99">
        <v>5752</v>
      </c>
      <c r="AV116" s="99"/>
      <c r="AW116" s="99"/>
      <c r="AX116" s="99">
        <v>6530</v>
      </c>
      <c r="AY116" s="99">
        <v>707</v>
      </c>
      <c r="AZ116" s="99"/>
      <c r="BA116" s="99">
        <v>783</v>
      </c>
      <c r="BB116" s="99"/>
      <c r="BC116" s="99">
        <v>4010</v>
      </c>
      <c r="BD116" s="99">
        <v>1282</v>
      </c>
      <c r="BE116" s="99">
        <v>58</v>
      </c>
      <c r="BF116" s="99">
        <v>1104</v>
      </c>
      <c r="BG116" s="99"/>
      <c r="BH116" s="99"/>
      <c r="BI116" s="99"/>
      <c r="BJ116" s="99"/>
      <c r="BK116" s="99">
        <v>223</v>
      </c>
      <c r="BL116" s="99">
        <v>375</v>
      </c>
      <c r="BM116" s="99">
        <v>1</v>
      </c>
      <c r="BN116" s="99">
        <v>69</v>
      </c>
      <c r="BO116" s="99">
        <v>8</v>
      </c>
      <c r="BP116" s="99">
        <v>3</v>
      </c>
      <c r="BQ116" s="99">
        <v>57</v>
      </c>
      <c r="BR116" s="99">
        <v>18</v>
      </c>
      <c r="BS116" s="99">
        <v>225</v>
      </c>
      <c r="BT116" s="99">
        <v>4690</v>
      </c>
      <c r="BU116" s="99">
        <v>1405</v>
      </c>
      <c r="BV116" s="99">
        <v>2</v>
      </c>
      <c r="BW116" s="99">
        <v>155</v>
      </c>
      <c r="BX116" s="99"/>
      <c r="BY116" s="99">
        <v>6</v>
      </c>
      <c r="BZ116" s="99"/>
      <c r="CA116" s="99"/>
      <c r="CB116" s="99">
        <v>4410</v>
      </c>
      <c r="CC116" s="99">
        <v>2692</v>
      </c>
      <c r="CD116" s="99"/>
      <c r="CE116" s="99">
        <v>116</v>
      </c>
      <c r="CF116" s="99">
        <v>16</v>
      </c>
      <c r="CG116" s="99">
        <v>1</v>
      </c>
      <c r="CH116" s="99">
        <v>2</v>
      </c>
      <c r="CI116" s="99"/>
      <c r="CJ116" s="99"/>
      <c r="CK116" s="99"/>
      <c r="CL116" s="99">
        <v>2</v>
      </c>
      <c r="CM116" s="99">
        <v>73</v>
      </c>
      <c r="CN116" s="99">
        <v>39</v>
      </c>
      <c r="CO116" s="99">
        <v>279</v>
      </c>
      <c r="CP116" s="99">
        <v>511</v>
      </c>
      <c r="CQ116" s="99">
        <v>7</v>
      </c>
      <c r="CR116" s="99">
        <v>265</v>
      </c>
      <c r="CS116" s="99">
        <v>2</v>
      </c>
      <c r="CT116" s="99">
        <v>516</v>
      </c>
      <c r="CU116" s="99">
        <v>751</v>
      </c>
      <c r="CV116" s="99">
        <v>212</v>
      </c>
      <c r="CW116" s="99">
        <v>3365</v>
      </c>
      <c r="CX116" s="99">
        <v>139</v>
      </c>
      <c r="CY116" s="99">
        <v>168</v>
      </c>
      <c r="CZ116" s="99">
        <v>43</v>
      </c>
      <c r="DA116" s="99">
        <v>306</v>
      </c>
      <c r="DB116" s="99">
        <v>280</v>
      </c>
      <c r="DC116" s="99">
        <v>279</v>
      </c>
      <c r="DD116" s="99"/>
      <c r="DE116" s="99"/>
      <c r="DF116" s="99"/>
      <c r="DG116" s="99">
        <v>11</v>
      </c>
      <c r="DH116" s="99">
        <v>3573</v>
      </c>
      <c r="DI116" s="99">
        <v>437</v>
      </c>
      <c r="DJ116" s="99"/>
      <c r="DK116" s="99">
        <v>1</v>
      </c>
      <c r="DL116" s="99">
        <v>46</v>
      </c>
      <c r="DM116" s="99">
        <v>1</v>
      </c>
      <c r="DN116" s="99">
        <v>51</v>
      </c>
      <c r="DO116" s="99">
        <v>2</v>
      </c>
      <c r="DP116" s="99">
        <v>2885</v>
      </c>
      <c r="DQ116" s="99">
        <v>12</v>
      </c>
      <c r="DR116" s="99">
        <v>69</v>
      </c>
      <c r="DS116" s="99">
        <v>31</v>
      </c>
      <c r="DT116" s="99">
        <v>95</v>
      </c>
      <c r="DU116" s="99">
        <v>1</v>
      </c>
      <c r="DV116" s="99"/>
      <c r="DW116" s="99">
        <v>3</v>
      </c>
      <c r="DX116" s="99">
        <v>18</v>
      </c>
      <c r="DY116" s="99">
        <v>1</v>
      </c>
      <c r="DZ116" s="99"/>
      <c r="EA116" s="99"/>
      <c r="EB116" s="99"/>
      <c r="EC116" s="99"/>
      <c r="ED116" s="99">
        <v>49</v>
      </c>
      <c r="EE116" s="99">
        <v>116</v>
      </c>
      <c r="EF116" s="99">
        <v>7</v>
      </c>
      <c r="EG116" s="99">
        <v>6</v>
      </c>
      <c r="EH116" s="99">
        <v>5</v>
      </c>
      <c r="EI116" s="99"/>
      <c r="EJ116" s="99">
        <v>1</v>
      </c>
      <c r="EK116" s="99"/>
      <c r="EL116" s="99"/>
      <c r="EM116" s="99">
        <v>6591</v>
      </c>
      <c r="EN116" s="99">
        <v>28</v>
      </c>
      <c r="EO116" s="99">
        <v>428</v>
      </c>
      <c r="EP116" s="99">
        <v>5</v>
      </c>
      <c r="EQ116" s="99">
        <v>1</v>
      </c>
      <c r="ER116" s="99"/>
      <c r="ES116" s="99">
        <v>39392</v>
      </c>
    </row>
    <row r="117" spans="1:149" ht="14.4" x14ac:dyDescent="0.3">
      <c r="A117" s="98">
        <v>106190382</v>
      </c>
      <c r="B117" s="98" t="s">
        <v>564</v>
      </c>
      <c r="C117" s="98" t="s">
        <v>504</v>
      </c>
      <c r="D117" s="98" t="s">
        <v>565</v>
      </c>
      <c r="E117" s="98" t="s">
        <v>504</v>
      </c>
      <c r="F117" s="98" t="s">
        <v>985</v>
      </c>
      <c r="G117" s="98" t="s">
        <v>2874</v>
      </c>
      <c r="H117" s="98" t="s">
        <v>2108</v>
      </c>
      <c r="I117" s="98" t="s">
        <v>2212</v>
      </c>
      <c r="J117" s="98" t="s">
        <v>2242</v>
      </c>
      <c r="K117" s="98" t="s">
        <v>2243</v>
      </c>
      <c r="L117" s="98" t="s">
        <v>2065</v>
      </c>
      <c r="M117" s="98" t="s">
        <v>2105</v>
      </c>
      <c r="N117" s="98" t="s">
        <v>1661</v>
      </c>
      <c r="O117" s="99">
        <v>15354</v>
      </c>
      <c r="P117" s="99">
        <v>149</v>
      </c>
      <c r="Q117" s="99">
        <v>350</v>
      </c>
      <c r="R117" s="99"/>
      <c r="S117" s="99"/>
      <c r="T117" s="99"/>
      <c r="U117" s="99">
        <v>9811</v>
      </c>
      <c r="V117" s="99">
        <v>6042</v>
      </c>
      <c r="W117" s="99"/>
      <c r="X117" s="99"/>
      <c r="Y117" s="99">
        <v>261</v>
      </c>
      <c r="Z117" s="99">
        <v>2105</v>
      </c>
      <c r="AA117" s="99">
        <v>2149</v>
      </c>
      <c r="AB117" s="99">
        <v>1020</v>
      </c>
      <c r="AC117" s="99">
        <v>1404</v>
      </c>
      <c r="AD117" s="99">
        <v>1703</v>
      </c>
      <c r="AE117" s="99">
        <v>1535</v>
      </c>
      <c r="AF117" s="99">
        <v>1993</v>
      </c>
      <c r="AG117" s="99"/>
      <c r="AH117" s="99">
        <v>3680</v>
      </c>
      <c r="AI117" s="99">
        <v>3</v>
      </c>
      <c r="AJ117" s="99">
        <v>3418</v>
      </c>
      <c r="AK117" s="99">
        <v>1483</v>
      </c>
      <c r="AL117" s="99">
        <v>7434</v>
      </c>
      <c r="AM117" s="99">
        <v>2</v>
      </c>
      <c r="AN117" s="99">
        <v>1443</v>
      </c>
      <c r="AO117" s="99">
        <v>7</v>
      </c>
      <c r="AP117" s="99">
        <v>2066</v>
      </c>
      <c r="AQ117" s="99">
        <v>9419</v>
      </c>
      <c r="AR117" s="99">
        <v>6433</v>
      </c>
      <c r="AS117" s="99">
        <v>1</v>
      </c>
      <c r="AT117" s="99">
        <v>2445</v>
      </c>
      <c r="AU117" s="99">
        <v>9787</v>
      </c>
      <c r="AV117" s="99">
        <v>3620</v>
      </c>
      <c r="AW117" s="99">
        <v>1</v>
      </c>
      <c r="AX117" s="99">
        <v>15685</v>
      </c>
      <c r="AY117" s="99">
        <v>168</v>
      </c>
      <c r="AZ117" s="99"/>
      <c r="BA117" s="99">
        <v>663</v>
      </c>
      <c r="BB117" s="99"/>
      <c r="BC117" s="99">
        <v>10539</v>
      </c>
      <c r="BD117" s="99">
        <v>33</v>
      </c>
      <c r="BE117" s="99">
        <v>97</v>
      </c>
      <c r="BF117" s="99">
        <v>897</v>
      </c>
      <c r="BG117" s="99">
        <v>3621</v>
      </c>
      <c r="BH117" s="99">
        <v>3</v>
      </c>
      <c r="BI117" s="99"/>
      <c r="BJ117" s="99"/>
      <c r="BK117" s="99">
        <v>473</v>
      </c>
      <c r="BL117" s="99">
        <v>469</v>
      </c>
      <c r="BM117" s="99"/>
      <c r="BN117" s="99">
        <v>363</v>
      </c>
      <c r="BO117" s="99">
        <v>521</v>
      </c>
      <c r="BP117" s="99">
        <v>12</v>
      </c>
      <c r="BQ117" s="99">
        <v>10</v>
      </c>
      <c r="BR117" s="99">
        <v>294</v>
      </c>
      <c r="BS117" s="99">
        <v>114</v>
      </c>
      <c r="BT117" s="99">
        <v>12063</v>
      </c>
      <c r="BU117" s="99">
        <v>1456</v>
      </c>
      <c r="BV117" s="99"/>
      <c r="BW117" s="99">
        <v>69</v>
      </c>
      <c r="BX117" s="99">
        <v>8</v>
      </c>
      <c r="BY117" s="99">
        <v>1</v>
      </c>
      <c r="BZ117" s="99"/>
      <c r="CA117" s="99"/>
      <c r="CB117" s="99">
        <v>9827</v>
      </c>
      <c r="CC117" s="99">
        <v>4059</v>
      </c>
      <c r="CD117" s="99">
        <v>54</v>
      </c>
      <c r="CE117" s="99">
        <v>1399</v>
      </c>
      <c r="CF117" s="99">
        <v>514</v>
      </c>
      <c r="CG117" s="99"/>
      <c r="CH117" s="99"/>
      <c r="CI117" s="99"/>
      <c r="CJ117" s="99"/>
      <c r="CK117" s="99"/>
      <c r="CL117" s="99">
        <v>6</v>
      </c>
      <c r="CM117" s="99">
        <v>94</v>
      </c>
      <c r="CN117" s="99">
        <v>452</v>
      </c>
      <c r="CO117" s="99">
        <v>1570</v>
      </c>
      <c r="CP117" s="99">
        <v>1171</v>
      </c>
      <c r="CQ117" s="99">
        <v>17</v>
      </c>
      <c r="CR117" s="99">
        <v>359</v>
      </c>
      <c r="CS117" s="99">
        <v>15</v>
      </c>
      <c r="CT117" s="99">
        <v>522</v>
      </c>
      <c r="CU117" s="99">
        <v>923</v>
      </c>
      <c r="CV117" s="99">
        <v>692</v>
      </c>
      <c r="CW117" s="99">
        <v>71</v>
      </c>
      <c r="CX117" s="99">
        <v>428</v>
      </c>
      <c r="CY117" s="99">
        <v>273</v>
      </c>
      <c r="CZ117" s="99">
        <v>71</v>
      </c>
      <c r="DA117" s="99">
        <v>902</v>
      </c>
      <c r="DB117" s="99">
        <v>180</v>
      </c>
      <c r="DC117" s="99">
        <v>559</v>
      </c>
      <c r="DD117" s="99">
        <v>3876</v>
      </c>
      <c r="DE117" s="99">
        <v>3623</v>
      </c>
      <c r="DF117" s="99">
        <v>49</v>
      </c>
      <c r="DG117" s="99">
        <v>280</v>
      </c>
      <c r="DH117" s="99">
        <v>2732</v>
      </c>
      <c r="DI117" s="99">
        <v>1063</v>
      </c>
      <c r="DJ117" s="99">
        <v>4</v>
      </c>
      <c r="DK117" s="99">
        <v>171</v>
      </c>
      <c r="DL117" s="99">
        <v>274</v>
      </c>
      <c r="DM117" s="99">
        <v>18</v>
      </c>
      <c r="DN117" s="99">
        <v>463</v>
      </c>
      <c r="DO117" s="99">
        <v>114</v>
      </c>
      <c r="DP117" s="99">
        <v>5991</v>
      </c>
      <c r="DQ117" s="99">
        <v>245</v>
      </c>
      <c r="DR117" s="99">
        <v>170</v>
      </c>
      <c r="DS117" s="99">
        <v>279</v>
      </c>
      <c r="DT117" s="99">
        <v>250</v>
      </c>
      <c r="DU117" s="99">
        <v>11</v>
      </c>
      <c r="DV117" s="99">
        <v>4</v>
      </c>
      <c r="DW117" s="99">
        <v>22</v>
      </c>
      <c r="DX117" s="99">
        <v>143</v>
      </c>
      <c r="DY117" s="99">
        <v>7</v>
      </c>
      <c r="DZ117" s="99">
        <v>3610</v>
      </c>
      <c r="EA117" s="99">
        <v>2</v>
      </c>
      <c r="EB117" s="99"/>
      <c r="EC117" s="99"/>
      <c r="ED117" s="99">
        <v>430</v>
      </c>
      <c r="EE117" s="99">
        <v>504</v>
      </c>
      <c r="EF117" s="99">
        <v>53</v>
      </c>
      <c r="EG117" s="99">
        <v>16</v>
      </c>
      <c r="EH117" s="99">
        <v>4</v>
      </c>
      <c r="EI117" s="99"/>
      <c r="EJ117" s="99">
        <v>9</v>
      </c>
      <c r="EK117" s="99">
        <v>5</v>
      </c>
      <c r="EL117" s="99">
        <v>10</v>
      </c>
      <c r="EM117" s="99">
        <v>14279</v>
      </c>
      <c r="EN117" s="99">
        <v>112</v>
      </c>
      <c r="EO117" s="99">
        <v>410</v>
      </c>
      <c r="EP117" s="99">
        <v>21</v>
      </c>
      <c r="EQ117" s="99"/>
      <c r="ER117" s="99"/>
      <c r="ES117" s="99">
        <v>96938</v>
      </c>
    </row>
    <row r="118" spans="1:149" ht="14.4" x14ac:dyDescent="0.3">
      <c r="A118" s="98">
        <v>106190385</v>
      </c>
      <c r="B118" s="98" t="s">
        <v>566</v>
      </c>
      <c r="C118" s="98" t="s">
        <v>504</v>
      </c>
      <c r="D118" s="98" t="s">
        <v>567</v>
      </c>
      <c r="E118" s="98" t="s">
        <v>568</v>
      </c>
      <c r="F118" s="98" t="s">
        <v>1005</v>
      </c>
      <c r="G118" s="98" t="s">
        <v>2871</v>
      </c>
      <c r="H118" s="98" t="s">
        <v>2108</v>
      </c>
      <c r="I118" s="98" t="s">
        <v>2103</v>
      </c>
      <c r="J118" s="98" t="s">
        <v>2264</v>
      </c>
      <c r="K118" s="98" t="s">
        <v>2260</v>
      </c>
      <c r="L118" s="98" t="s">
        <v>2065</v>
      </c>
      <c r="M118" s="98" t="s">
        <v>2105</v>
      </c>
      <c r="N118" s="98" t="s">
        <v>1662</v>
      </c>
      <c r="O118" s="99">
        <v>20623</v>
      </c>
      <c r="P118" s="99">
        <v>64</v>
      </c>
      <c r="Q118" s="99">
        <v>184</v>
      </c>
      <c r="R118" s="99"/>
      <c r="S118" s="99"/>
      <c r="T118" s="99">
        <v>1</v>
      </c>
      <c r="U118" s="99">
        <v>12492</v>
      </c>
      <c r="V118" s="99">
        <v>8379</v>
      </c>
      <c r="W118" s="99">
        <v>1</v>
      </c>
      <c r="X118" s="99"/>
      <c r="Y118" s="99">
        <v>419</v>
      </c>
      <c r="Z118" s="99">
        <v>2905</v>
      </c>
      <c r="AA118" s="99">
        <v>2538</v>
      </c>
      <c r="AB118" s="99">
        <v>1673</v>
      </c>
      <c r="AC118" s="99">
        <v>2297</v>
      </c>
      <c r="AD118" s="99">
        <v>2551</v>
      </c>
      <c r="AE118" s="99">
        <v>2294</v>
      </c>
      <c r="AF118" s="99">
        <v>2600</v>
      </c>
      <c r="AG118" s="99"/>
      <c r="AH118" s="99">
        <v>3595</v>
      </c>
      <c r="AI118" s="99"/>
      <c r="AJ118" s="99">
        <v>867</v>
      </c>
      <c r="AK118" s="99">
        <v>780</v>
      </c>
      <c r="AL118" s="99">
        <v>11970</v>
      </c>
      <c r="AM118" s="99">
        <v>11</v>
      </c>
      <c r="AN118" s="99">
        <v>1018</v>
      </c>
      <c r="AO118" s="99">
        <v>239</v>
      </c>
      <c r="AP118" s="99">
        <v>5987</v>
      </c>
      <c r="AQ118" s="99">
        <v>10491</v>
      </c>
      <c r="AR118" s="99">
        <v>10358</v>
      </c>
      <c r="AS118" s="99">
        <v>23</v>
      </c>
      <c r="AT118" s="99">
        <v>4085</v>
      </c>
      <c r="AU118" s="99">
        <v>13208</v>
      </c>
      <c r="AV118" s="99">
        <v>3579</v>
      </c>
      <c r="AW118" s="99"/>
      <c r="AX118" s="99">
        <v>20388</v>
      </c>
      <c r="AY118" s="99">
        <v>483</v>
      </c>
      <c r="AZ118" s="99">
        <v>1</v>
      </c>
      <c r="BA118" s="99">
        <v>494</v>
      </c>
      <c r="BB118" s="99">
        <v>25</v>
      </c>
      <c r="BC118" s="99">
        <v>15974</v>
      </c>
      <c r="BD118" s="99">
        <v>45</v>
      </c>
      <c r="BE118" s="99">
        <v>48</v>
      </c>
      <c r="BF118" s="99">
        <v>642</v>
      </c>
      <c r="BG118" s="99">
        <v>3572</v>
      </c>
      <c r="BH118" s="99">
        <v>70</v>
      </c>
      <c r="BI118" s="99">
        <v>2</v>
      </c>
      <c r="BJ118" s="99"/>
      <c r="BK118" s="99">
        <v>366</v>
      </c>
      <c r="BL118" s="99">
        <v>177</v>
      </c>
      <c r="BM118" s="99">
        <v>3</v>
      </c>
      <c r="BN118" s="99">
        <v>390</v>
      </c>
      <c r="BO118" s="99">
        <v>2052</v>
      </c>
      <c r="BP118" s="99">
        <v>227</v>
      </c>
      <c r="BQ118" s="99">
        <v>20</v>
      </c>
      <c r="BR118" s="99">
        <v>106</v>
      </c>
      <c r="BS118" s="99">
        <v>21</v>
      </c>
      <c r="BT118" s="99">
        <v>15341</v>
      </c>
      <c r="BU118" s="99">
        <v>2132</v>
      </c>
      <c r="BV118" s="99">
        <v>3</v>
      </c>
      <c r="BW118" s="99">
        <v>20</v>
      </c>
      <c r="BX118" s="99">
        <v>4</v>
      </c>
      <c r="BY118" s="99">
        <v>9</v>
      </c>
      <c r="BZ118" s="99">
        <v>1</v>
      </c>
      <c r="CA118" s="99"/>
      <c r="CB118" s="99">
        <v>8242</v>
      </c>
      <c r="CC118" s="99">
        <v>6265</v>
      </c>
      <c r="CD118" s="99">
        <v>5</v>
      </c>
      <c r="CE118" s="99">
        <v>5514</v>
      </c>
      <c r="CF118" s="99">
        <v>567</v>
      </c>
      <c r="CG118" s="99">
        <v>59</v>
      </c>
      <c r="CH118" s="99">
        <v>161</v>
      </c>
      <c r="CI118" s="99"/>
      <c r="CJ118" s="99">
        <v>57</v>
      </c>
      <c r="CK118" s="99">
        <v>2</v>
      </c>
      <c r="CL118" s="99">
        <v>25</v>
      </c>
      <c r="CM118" s="99">
        <v>168</v>
      </c>
      <c r="CN118" s="99">
        <v>859</v>
      </c>
      <c r="CO118" s="99">
        <v>2173</v>
      </c>
      <c r="CP118" s="99">
        <v>1896</v>
      </c>
      <c r="CQ118" s="99">
        <v>20</v>
      </c>
      <c r="CR118" s="99">
        <v>455</v>
      </c>
      <c r="CS118" s="99">
        <v>15</v>
      </c>
      <c r="CT118" s="99">
        <v>883</v>
      </c>
      <c r="CU118" s="99">
        <v>1470</v>
      </c>
      <c r="CV118" s="99">
        <v>1786</v>
      </c>
      <c r="CW118" s="99">
        <v>77</v>
      </c>
      <c r="CX118" s="99">
        <v>920</v>
      </c>
      <c r="CY118" s="99">
        <v>400</v>
      </c>
      <c r="CZ118" s="99">
        <v>138</v>
      </c>
      <c r="DA118" s="99">
        <v>1050</v>
      </c>
      <c r="DB118" s="99">
        <v>274</v>
      </c>
      <c r="DC118" s="99">
        <v>634</v>
      </c>
      <c r="DD118" s="99">
        <v>4036</v>
      </c>
      <c r="DE118" s="99">
        <v>3578</v>
      </c>
      <c r="DF118" s="99">
        <v>15</v>
      </c>
      <c r="DG118" s="99">
        <v>677</v>
      </c>
      <c r="DH118" s="99">
        <v>2419</v>
      </c>
      <c r="DI118" s="99">
        <v>1686</v>
      </c>
      <c r="DJ118" s="99">
        <v>10</v>
      </c>
      <c r="DK118" s="99">
        <v>411</v>
      </c>
      <c r="DL118" s="99">
        <v>689</v>
      </c>
      <c r="DM118" s="99">
        <v>53</v>
      </c>
      <c r="DN118" s="99">
        <v>1406</v>
      </c>
      <c r="DO118" s="99">
        <v>218</v>
      </c>
      <c r="DP118" s="99">
        <v>7634</v>
      </c>
      <c r="DQ118" s="99">
        <v>293</v>
      </c>
      <c r="DR118" s="99">
        <v>490</v>
      </c>
      <c r="DS118" s="99">
        <v>280</v>
      </c>
      <c r="DT118" s="99">
        <v>356</v>
      </c>
      <c r="DU118" s="99">
        <v>34</v>
      </c>
      <c r="DV118" s="99">
        <v>5</v>
      </c>
      <c r="DW118" s="99">
        <v>139</v>
      </c>
      <c r="DX118" s="99">
        <v>466</v>
      </c>
      <c r="DY118" s="99">
        <v>44</v>
      </c>
      <c r="DZ118" s="99">
        <v>3559</v>
      </c>
      <c r="EA118" s="99">
        <v>2</v>
      </c>
      <c r="EB118" s="99">
        <v>1</v>
      </c>
      <c r="EC118" s="99"/>
      <c r="ED118" s="99">
        <v>711</v>
      </c>
      <c r="EE118" s="99">
        <v>734</v>
      </c>
      <c r="EF118" s="99">
        <v>526</v>
      </c>
      <c r="EG118" s="99">
        <v>140</v>
      </c>
      <c r="EH118" s="99">
        <v>14</v>
      </c>
      <c r="EI118" s="99">
        <v>3</v>
      </c>
      <c r="EJ118" s="99">
        <v>53</v>
      </c>
      <c r="EK118" s="99">
        <v>5</v>
      </c>
      <c r="EL118" s="99">
        <v>7</v>
      </c>
      <c r="EM118" s="99">
        <v>17682</v>
      </c>
      <c r="EN118" s="99">
        <v>104</v>
      </c>
      <c r="EO118" s="99">
        <v>767</v>
      </c>
      <c r="EP118" s="99">
        <v>125</v>
      </c>
      <c r="EQ118" s="99">
        <v>1</v>
      </c>
      <c r="ER118" s="99"/>
      <c r="ES118" s="99">
        <v>88254</v>
      </c>
    </row>
    <row r="119" spans="1:149" ht="14.4" x14ac:dyDescent="0.3">
      <c r="A119" s="98">
        <v>106190392</v>
      </c>
      <c r="B119" s="98" t="s">
        <v>569</v>
      </c>
      <c r="C119" s="98" t="s">
        <v>504</v>
      </c>
      <c r="D119" s="98" t="s">
        <v>570</v>
      </c>
      <c r="E119" s="98" t="s">
        <v>504</v>
      </c>
      <c r="F119" s="98" t="s">
        <v>1006</v>
      </c>
      <c r="G119" s="98" t="s">
        <v>2871</v>
      </c>
      <c r="H119" s="98" t="s">
        <v>2108</v>
      </c>
      <c r="I119" s="98" t="s">
        <v>2212</v>
      </c>
      <c r="J119" s="98" t="s">
        <v>2226</v>
      </c>
      <c r="K119" s="98" t="s">
        <v>2227</v>
      </c>
      <c r="L119" s="98" t="s">
        <v>2065</v>
      </c>
      <c r="M119" s="98" t="s">
        <v>2105</v>
      </c>
      <c r="N119" s="98" t="s">
        <v>1663</v>
      </c>
      <c r="O119" s="99">
        <v>14169</v>
      </c>
      <c r="P119" s="99"/>
      <c r="Q119" s="99"/>
      <c r="R119" s="99"/>
      <c r="S119" s="99"/>
      <c r="T119" s="99"/>
      <c r="U119" s="99">
        <v>8582</v>
      </c>
      <c r="V119" s="99">
        <v>5585</v>
      </c>
      <c r="W119" s="99"/>
      <c r="X119" s="99">
        <v>2</v>
      </c>
      <c r="Y119" s="99">
        <v>155</v>
      </c>
      <c r="Z119" s="99">
        <v>1426</v>
      </c>
      <c r="AA119" s="99">
        <v>2110</v>
      </c>
      <c r="AB119" s="99">
        <v>879</v>
      </c>
      <c r="AC119" s="99">
        <v>1177</v>
      </c>
      <c r="AD119" s="99">
        <v>1732</v>
      </c>
      <c r="AE119" s="99">
        <v>1790</v>
      </c>
      <c r="AF119" s="99">
        <v>1897</v>
      </c>
      <c r="AG119" s="99"/>
      <c r="AH119" s="99">
        <v>3003</v>
      </c>
      <c r="AI119" s="99"/>
      <c r="AJ119" s="99">
        <v>2803</v>
      </c>
      <c r="AK119" s="99">
        <v>1731</v>
      </c>
      <c r="AL119" s="99">
        <v>6776</v>
      </c>
      <c r="AM119" s="99">
        <v>8</v>
      </c>
      <c r="AN119" s="99">
        <v>78</v>
      </c>
      <c r="AO119" s="99">
        <v>51</v>
      </c>
      <c r="AP119" s="99">
        <v>2722</v>
      </c>
      <c r="AQ119" s="99">
        <v>8233</v>
      </c>
      <c r="AR119" s="99">
        <v>5936</v>
      </c>
      <c r="AS119" s="99"/>
      <c r="AT119" s="99">
        <v>4304</v>
      </c>
      <c r="AU119" s="99">
        <v>6886</v>
      </c>
      <c r="AV119" s="99">
        <v>2979</v>
      </c>
      <c r="AW119" s="99"/>
      <c r="AX119" s="99">
        <v>13913</v>
      </c>
      <c r="AY119" s="99">
        <v>256</v>
      </c>
      <c r="AZ119" s="99"/>
      <c r="BA119" s="99">
        <v>193</v>
      </c>
      <c r="BB119" s="99">
        <v>8</v>
      </c>
      <c r="BC119" s="99">
        <v>10731</v>
      </c>
      <c r="BD119" s="99">
        <v>2</v>
      </c>
      <c r="BE119" s="99">
        <v>15</v>
      </c>
      <c r="BF119" s="99">
        <v>201</v>
      </c>
      <c r="BG119" s="99">
        <v>2973</v>
      </c>
      <c r="BH119" s="99">
        <v>46</v>
      </c>
      <c r="BI119" s="99"/>
      <c r="BJ119" s="99"/>
      <c r="BK119" s="99">
        <v>217</v>
      </c>
      <c r="BL119" s="99">
        <v>231</v>
      </c>
      <c r="BM119" s="99">
        <v>21</v>
      </c>
      <c r="BN119" s="99">
        <v>307</v>
      </c>
      <c r="BO119" s="99">
        <v>647</v>
      </c>
      <c r="BP119" s="99">
        <v>47</v>
      </c>
      <c r="BQ119" s="99">
        <v>4</v>
      </c>
      <c r="BR119" s="99">
        <v>186</v>
      </c>
      <c r="BS119" s="99">
        <v>30</v>
      </c>
      <c r="BT119" s="99">
        <v>11245</v>
      </c>
      <c r="BU119" s="99">
        <v>1113</v>
      </c>
      <c r="BV119" s="99">
        <v>3</v>
      </c>
      <c r="BW119" s="99">
        <v>115</v>
      </c>
      <c r="BX119" s="99"/>
      <c r="BY119" s="99">
        <v>3</v>
      </c>
      <c r="BZ119" s="99"/>
      <c r="CA119" s="99"/>
      <c r="CB119" s="99">
        <v>5545</v>
      </c>
      <c r="CC119" s="99">
        <v>3499</v>
      </c>
      <c r="CD119" s="99">
        <v>14</v>
      </c>
      <c r="CE119" s="99">
        <v>4704</v>
      </c>
      <c r="CF119" s="99">
        <v>115</v>
      </c>
      <c r="CG119" s="99">
        <v>60</v>
      </c>
      <c r="CH119" s="99">
        <v>131</v>
      </c>
      <c r="CI119" s="99">
        <v>101</v>
      </c>
      <c r="CJ119" s="99"/>
      <c r="CK119" s="99"/>
      <c r="CL119" s="99">
        <v>17</v>
      </c>
      <c r="CM119" s="99">
        <v>103</v>
      </c>
      <c r="CN119" s="99">
        <v>405</v>
      </c>
      <c r="CO119" s="99">
        <v>2234</v>
      </c>
      <c r="CP119" s="99">
        <v>902</v>
      </c>
      <c r="CQ119" s="99">
        <v>30</v>
      </c>
      <c r="CR119" s="99">
        <v>370</v>
      </c>
      <c r="CS119" s="99">
        <v>5</v>
      </c>
      <c r="CT119" s="99">
        <v>364</v>
      </c>
      <c r="CU119" s="99">
        <v>798</v>
      </c>
      <c r="CV119" s="99">
        <v>658</v>
      </c>
      <c r="CW119" s="99">
        <v>63</v>
      </c>
      <c r="CX119" s="99">
        <v>706</v>
      </c>
      <c r="CY119" s="99">
        <v>253</v>
      </c>
      <c r="CZ119" s="99">
        <v>40</v>
      </c>
      <c r="DA119" s="99">
        <v>595</v>
      </c>
      <c r="DB119" s="99">
        <v>136</v>
      </c>
      <c r="DC119" s="99">
        <v>405</v>
      </c>
      <c r="DD119" s="99">
        <v>3080</v>
      </c>
      <c r="DE119" s="99">
        <v>2973</v>
      </c>
      <c r="DF119" s="99">
        <v>32</v>
      </c>
      <c r="DG119" s="99">
        <v>711</v>
      </c>
      <c r="DH119" s="99">
        <v>1618</v>
      </c>
      <c r="DI119" s="99">
        <v>865</v>
      </c>
      <c r="DJ119" s="99">
        <v>3</v>
      </c>
      <c r="DK119" s="99">
        <v>116</v>
      </c>
      <c r="DL119" s="99">
        <v>262</v>
      </c>
      <c r="DM119" s="99">
        <v>32</v>
      </c>
      <c r="DN119" s="99">
        <v>772</v>
      </c>
      <c r="DO119" s="99">
        <v>117</v>
      </c>
      <c r="DP119" s="99">
        <v>5528</v>
      </c>
      <c r="DQ119" s="99">
        <v>245</v>
      </c>
      <c r="DR119" s="99">
        <v>232</v>
      </c>
      <c r="DS119" s="99">
        <v>67</v>
      </c>
      <c r="DT119" s="99">
        <v>300</v>
      </c>
      <c r="DU119" s="99">
        <v>7</v>
      </c>
      <c r="DV119" s="99">
        <v>2</v>
      </c>
      <c r="DW119" s="99">
        <v>60</v>
      </c>
      <c r="DX119" s="99">
        <v>239</v>
      </c>
      <c r="DY119" s="99">
        <v>26</v>
      </c>
      <c r="DZ119" s="99">
        <v>2950</v>
      </c>
      <c r="EA119" s="99">
        <v>16</v>
      </c>
      <c r="EB119" s="99"/>
      <c r="EC119" s="99">
        <v>1</v>
      </c>
      <c r="ED119" s="99">
        <v>509</v>
      </c>
      <c r="EE119" s="99">
        <v>391</v>
      </c>
      <c r="EF119" s="99">
        <v>24</v>
      </c>
      <c r="EG119" s="99">
        <v>25</v>
      </c>
      <c r="EH119" s="99">
        <v>4</v>
      </c>
      <c r="EI119" s="99"/>
      <c r="EJ119" s="99">
        <v>42</v>
      </c>
      <c r="EK119" s="99">
        <v>2</v>
      </c>
      <c r="EL119" s="99">
        <v>6</v>
      </c>
      <c r="EM119" s="99">
        <v>12681</v>
      </c>
      <c r="EN119" s="99">
        <v>64</v>
      </c>
      <c r="EO119" s="99">
        <v>402</v>
      </c>
      <c r="EP119" s="99">
        <v>17</v>
      </c>
      <c r="EQ119" s="99">
        <v>2</v>
      </c>
      <c r="ER119" s="99"/>
      <c r="ES119" s="99">
        <v>61172</v>
      </c>
    </row>
    <row r="120" spans="1:149" ht="14.4" x14ac:dyDescent="0.3">
      <c r="A120" s="98">
        <v>106190400</v>
      </c>
      <c r="B120" s="98" t="s">
        <v>571</v>
      </c>
      <c r="C120" s="98" t="s">
        <v>504</v>
      </c>
      <c r="D120" s="98" t="s">
        <v>572</v>
      </c>
      <c r="E120" s="98" t="s">
        <v>573</v>
      </c>
      <c r="F120" s="98" t="s">
        <v>1007</v>
      </c>
      <c r="G120" s="98" t="s">
        <v>2871</v>
      </c>
      <c r="H120" s="98" t="s">
        <v>2152</v>
      </c>
      <c r="I120" s="98" t="s">
        <v>2129</v>
      </c>
      <c r="J120" s="98" t="s">
        <v>2265</v>
      </c>
      <c r="K120" s="98" t="s">
        <v>2266</v>
      </c>
      <c r="L120" s="98" t="s">
        <v>2065</v>
      </c>
      <c r="M120" s="98" t="s">
        <v>2074</v>
      </c>
      <c r="N120" s="98" t="s">
        <v>1664</v>
      </c>
      <c r="O120" s="99">
        <v>30631</v>
      </c>
      <c r="P120" s="99"/>
      <c r="Q120" s="99">
        <v>324</v>
      </c>
      <c r="R120" s="99">
        <v>481</v>
      </c>
      <c r="S120" s="99">
        <v>909</v>
      </c>
      <c r="T120" s="99"/>
      <c r="U120" s="99">
        <v>18424</v>
      </c>
      <c r="V120" s="99">
        <v>13920</v>
      </c>
      <c r="W120" s="99"/>
      <c r="X120" s="99">
        <v>1</v>
      </c>
      <c r="Y120" s="99">
        <v>676</v>
      </c>
      <c r="Z120" s="99">
        <v>2536</v>
      </c>
      <c r="AA120" s="99">
        <v>4299</v>
      </c>
      <c r="AB120" s="99">
        <v>2854</v>
      </c>
      <c r="AC120" s="99">
        <v>3842</v>
      </c>
      <c r="AD120" s="99">
        <v>4735</v>
      </c>
      <c r="AE120" s="99">
        <v>4100</v>
      </c>
      <c r="AF120" s="99">
        <v>4896</v>
      </c>
      <c r="AG120" s="99"/>
      <c r="AH120" s="99">
        <v>3814</v>
      </c>
      <c r="AI120" s="99">
        <v>593</v>
      </c>
      <c r="AJ120" s="99">
        <v>4368</v>
      </c>
      <c r="AK120" s="99">
        <v>3209</v>
      </c>
      <c r="AL120" s="99">
        <v>8772</v>
      </c>
      <c r="AM120" s="99">
        <v>42</v>
      </c>
      <c r="AN120" s="99">
        <v>1968</v>
      </c>
      <c r="AO120" s="99">
        <v>241</v>
      </c>
      <c r="AP120" s="99">
        <v>13745</v>
      </c>
      <c r="AQ120" s="99">
        <v>14471</v>
      </c>
      <c r="AR120" s="99">
        <v>17843</v>
      </c>
      <c r="AS120" s="99">
        <v>31</v>
      </c>
      <c r="AT120" s="99">
        <v>7068</v>
      </c>
      <c r="AU120" s="99">
        <v>21852</v>
      </c>
      <c r="AV120" s="99">
        <v>3420</v>
      </c>
      <c r="AW120" s="99">
        <v>5</v>
      </c>
      <c r="AX120" s="99">
        <v>32339</v>
      </c>
      <c r="AY120" s="99">
        <v>6</v>
      </c>
      <c r="AZ120" s="99"/>
      <c r="BA120" s="99">
        <v>368</v>
      </c>
      <c r="BB120" s="99">
        <v>22</v>
      </c>
      <c r="BC120" s="99">
        <v>26345</v>
      </c>
      <c r="BD120" s="99">
        <v>790</v>
      </c>
      <c r="BE120" s="99">
        <v>230</v>
      </c>
      <c r="BF120" s="99">
        <v>1076</v>
      </c>
      <c r="BG120" s="99">
        <v>3412</v>
      </c>
      <c r="BH120" s="99">
        <v>83</v>
      </c>
      <c r="BI120" s="99">
        <v>19</v>
      </c>
      <c r="BJ120" s="99"/>
      <c r="BK120" s="99">
        <v>619</v>
      </c>
      <c r="BL120" s="99">
        <v>358</v>
      </c>
      <c r="BM120" s="99">
        <v>20</v>
      </c>
      <c r="BN120" s="99">
        <v>528</v>
      </c>
      <c r="BO120" s="99">
        <v>2278</v>
      </c>
      <c r="BP120" s="99">
        <v>270</v>
      </c>
      <c r="BQ120" s="99">
        <v>92</v>
      </c>
      <c r="BR120" s="99">
        <v>280</v>
      </c>
      <c r="BS120" s="99">
        <v>6</v>
      </c>
      <c r="BT120" s="99">
        <v>24321</v>
      </c>
      <c r="BU120" s="99">
        <v>3328</v>
      </c>
      <c r="BV120" s="99"/>
      <c r="BW120" s="99">
        <v>213</v>
      </c>
      <c r="BX120" s="99">
        <v>5</v>
      </c>
      <c r="BY120" s="99">
        <v>27</v>
      </c>
      <c r="BZ120" s="99"/>
      <c r="CA120" s="99"/>
      <c r="CB120" s="99">
        <v>4996</v>
      </c>
      <c r="CC120" s="99">
        <v>9747</v>
      </c>
      <c r="CD120" s="99">
        <v>7</v>
      </c>
      <c r="CE120" s="99">
        <v>15987</v>
      </c>
      <c r="CF120" s="99">
        <v>804</v>
      </c>
      <c r="CG120" s="99">
        <v>243</v>
      </c>
      <c r="CH120" s="99">
        <v>501</v>
      </c>
      <c r="CI120" s="99">
        <v>5</v>
      </c>
      <c r="CJ120" s="99">
        <v>14</v>
      </c>
      <c r="CK120" s="99">
        <v>41</v>
      </c>
      <c r="CL120" s="99">
        <v>122</v>
      </c>
      <c r="CM120" s="99">
        <v>368</v>
      </c>
      <c r="CN120" s="99">
        <v>1808</v>
      </c>
      <c r="CO120" s="99">
        <v>3185</v>
      </c>
      <c r="CP120" s="99">
        <v>2952</v>
      </c>
      <c r="CQ120" s="99">
        <v>55</v>
      </c>
      <c r="CR120" s="99">
        <v>1130</v>
      </c>
      <c r="CS120" s="99">
        <v>22</v>
      </c>
      <c r="CT120" s="99">
        <v>1369</v>
      </c>
      <c r="CU120" s="99">
        <v>1995</v>
      </c>
      <c r="CV120" s="99">
        <v>2984</v>
      </c>
      <c r="CW120" s="99">
        <v>1701</v>
      </c>
      <c r="CX120" s="99">
        <v>2571</v>
      </c>
      <c r="CY120" s="99">
        <v>843</v>
      </c>
      <c r="CZ120" s="99">
        <v>278</v>
      </c>
      <c r="DA120" s="99">
        <v>1865</v>
      </c>
      <c r="DB120" s="99">
        <v>543</v>
      </c>
      <c r="DC120" s="99">
        <v>1076</v>
      </c>
      <c r="DD120" s="99">
        <v>3900</v>
      </c>
      <c r="DE120" s="99">
        <v>3404</v>
      </c>
      <c r="DF120" s="99">
        <v>174</v>
      </c>
      <c r="DG120" s="99">
        <v>669</v>
      </c>
      <c r="DH120" s="99">
        <v>6550</v>
      </c>
      <c r="DI120" s="99">
        <v>2725</v>
      </c>
      <c r="DJ120" s="99">
        <v>20</v>
      </c>
      <c r="DK120" s="99">
        <v>562</v>
      </c>
      <c r="DL120" s="99">
        <v>853</v>
      </c>
      <c r="DM120" s="99">
        <v>90</v>
      </c>
      <c r="DN120" s="99">
        <v>3445</v>
      </c>
      <c r="DO120" s="99">
        <v>552</v>
      </c>
      <c r="DP120" s="99">
        <v>6917</v>
      </c>
      <c r="DQ120" s="99">
        <v>636</v>
      </c>
      <c r="DR120" s="99">
        <v>843</v>
      </c>
      <c r="DS120" s="99">
        <v>443</v>
      </c>
      <c r="DT120" s="99">
        <v>431</v>
      </c>
      <c r="DU120" s="99">
        <v>127</v>
      </c>
      <c r="DV120" s="99">
        <v>15</v>
      </c>
      <c r="DW120" s="99">
        <v>2843</v>
      </c>
      <c r="DX120" s="99">
        <v>1017</v>
      </c>
      <c r="DY120" s="99">
        <v>130</v>
      </c>
      <c r="DZ120" s="99">
        <v>3455</v>
      </c>
      <c r="EA120" s="99">
        <v>2</v>
      </c>
      <c r="EB120" s="99">
        <v>19</v>
      </c>
      <c r="EC120" s="99">
        <v>1</v>
      </c>
      <c r="ED120" s="99">
        <v>975</v>
      </c>
      <c r="EE120" s="99">
        <v>1550</v>
      </c>
      <c r="EF120" s="99">
        <v>595</v>
      </c>
      <c r="EG120" s="99">
        <v>96</v>
      </c>
      <c r="EH120" s="99">
        <v>1</v>
      </c>
      <c r="EI120" s="99">
        <v>7</v>
      </c>
      <c r="EJ120" s="99">
        <v>137</v>
      </c>
      <c r="EK120" s="99">
        <v>10</v>
      </c>
      <c r="EL120" s="99">
        <v>6</v>
      </c>
      <c r="EM120" s="99">
        <v>26503</v>
      </c>
      <c r="EN120" s="99">
        <v>173</v>
      </c>
      <c r="EO120" s="99">
        <v>2068</v>
      </c>
      <c r="EP120" s="99">
        <v>215</v>
      </c>
      <c r="EQ120" s="99">
        <v>7</v>
      </c>
      <c r="ER120" s="99">
        <v>2</v>
      </c>
      <c r="ES120" s="99">
        <v>137237</v>
      </c>
    </row>
    <row r="121" spans="1:149" ht="14.4" x14ac:dyDescent="0.3">
      <c r="A121" s="98">
        <v>106190413</v>
      </c>
      <c r="B121" s="98" t="s">
        <v>574</v>
      </c>
      <c r="C121" s="98" t="s">
        <v>504</v>
      </c>
      <c r="D121" s="98" t="s">
        <v>575</v>
      </c>
      <c r="E121" s="98" t="s">
        <v>521</v>
      </c>
      <c r="F121" s="98" t="s">
        <v>1008</v>
      </c>
      <c r="G121" s="98" t="s">
        <v>2871</v>
      </c>
      <c r="H121" s="98" t="s">
        <v>2112</v>
      </c>
      <c r="I121" s="98" t="s">
        <v>2201</v>
      </c>
      <c r="J121" s="98" t="s">
        <v>2210</v>
      </c>
      <c r="K121" s="98" t="s">
        <v>2239</v>
      </c>
      <c r="L121" s="98" t="s">
        <v>2065</v>
      </c>
      <c r="M121" s="98" t="s">
        <v>2105</v>
      </c>
      <c r="N121" s="98" t="s">
        <v>1665</v>
      </c>
      <c r="O121" s="99">
        <v>6346</v>
      </c>
      <c r="P121" s="99">
        <v>658</v>
      </c>
      <c r="Q121" s="99"/>
      <c r="R121" s="99"/>
      <c r="S121" s="99">
        <v>1519</v>
      </c>
      <c r="T121" s="99"/>
      <c r="U121" s="99">
        <v>4167</v>
      </c>
      <c r="V121" s="99">
        <v>4356</v>
      </c>
      <c r="W121" s="99"/>
      <c r="X121" s="99"/>
      <c r="Y121" s="99">
        <v>65</v>
      </c>
      <c r="Z121" s="99">
        <v>689</v>
      </c>
      <c r="AA121" s="99">
        <v>690</v>
      </c>
      <c r="AB121" s="99">
        <v>836</v>
      </c>
      <c r="AC121" s="99">
        <v>1333</v>
      </c>
      <c r="AD121" s="99">
        <v>1575</v>
      </c>
      <c r="AE121" s="99">
        <v>1580</v>
      </c>
      <c r="AF121" s="99">
        <v>1755</v>
      </c>
      <c r="AG121" s="99"/>
      <c r="AH121" s="99"/>
      <c r="AI121" s="99"/>
      <c r="AJ121" s="99">
        <v>681</v>
      </c>
      <c r="AK121" s="99">
        <v>412</v>
      </c>
      <c r="AL121" s="99">
        <v>3800</v>
      </c>
      <c r="AM121" s="99">
        <v>20</v>
      </c>
      <c r="AN121" s="99">
        <v>114</v>
      </c>
      <c r="AO121" s="99">
        <v>22</v>
      </c>
      <c r="AP121" s="99">
        <v>3474</v>
      </c>
      <c r="AQ121" s="99">
        <v>2666</v>
      </c>
      <c r="AR121" s="99">
        <v>5857</v>
      </c>
      <c r="AS121" s="99"/>
      <c r="AT121" s="99">
        <v>1697</v>
      </c>
      <c r="AU121" s="99">
        <v>6823</v>
      </c>
      <c r="AV121" s="99"/>
      <c r="AW121" s="99">
        <v>3</v>
      </c>
      <c r="AX121" s="99">
        <v>8275</v>
      </c>
      <c r="AY121" s="99">
        <v>248</v>
      </c>
      <c r="AZ121" s="99"/>
      <c r="BA121" s="99">
        <v>1141</v>
      </c>
      <c r="BB121" s="99">
        <v>10</v>
      </c>
      <c r="BC121" s="99">
        <v>6854</v>
      </c>
      <c r="BD121" s="99">
        <v>227</v>
      </c>
      <c r="BE121" s="99">
        <v>22</v>
      </c>
      <c r="BF121" s="99">
        <v>158</v>
      </c>
      <c r="BG121" s="99"/>
      <c r="BH121" s="99">
        <v>109</v>
      </c>
      <c r="BI121" s="99">
        <v>2</v>
      </c>
      <c r="BJ121" s="99"/>
      <c r="BK121" s="99">
        <v>78</v>
      </c>
      <c r="BL121" s="99">
        <v>1111</v>
      </c>
      <c r="BM121" s="99">
        <v>329</v>
      </c>
      <c r="BN121" s="99">
        <v>200</v>
      </c>
      <c r="BO121" s="99">
        <v>65</v>
      </c>
      <c r="BP121" s="99">
        <v>1188</v>
      </c>
      <c r="BQ121" s="99">
        <v>24</v>
      </c>
      <c r="BR121" s="99"/>
      <c r="BS121" s="99">
        <v>369</v>
      </c>
      <c r="BT121" s="99">
        <v>5093</v>
      </c>
      <c r="BU121" s="99">
        <v>42</v>
      </c>
      <c r="BV121" s="99"/>
      <c r="BW121" s="99"/>
      <c r="BX121" s="99"/>
      <c r="BY121" s="99">
        <v>24</v>
      </c>
      <c r="BZ121" s="99"/>
      <c r="CA121" s="99"/>
      <c r="CB121" s="99">
        <v>2721</v>
      </c>
      <c r="CC121" s="99">
        <v>4547</v>
      </c>
      <c r="CD121" s="99"/>
      <c r="CE121" s="99">
        <v>1051</v>
      </c>
      <c r="CF121" s="99">
        <v>166</v>
      </c>
      <c r="CG121" s="99">
        <v>16</v>
      </c>
      <c r="CH121" s="99">
        <v>21</v>
      </c>
      <c r="CI121" s="99"/>
      <c r="CJ121" s="99"/>
      <c r="CK121" s="99">
        <v>1</v>
      </c>
      <c r="CL121" s="99">
        <v>8</v>
      </c>
      <c r="CM121" s="99">
        <v>138</v>
      </c>
      <c r="CN121" s="99">
        <v>195</v>
      </c>
      <c r="CO121" s="99">
        <v>1746</v>
      </c>
      <c r="CP121" s="99">
        <v>916</v>
      </c>
      <c r="CQ121" s="99">
        <v>15</v>
      </c>
      <c r="CR121" s="99">
        <v>292</v>
      </c>
      <c r="CS121" s="99">
        <v>3</v>
      </c>
      <c r="CT121" s="99">
        <v>364</v>
      </c>
      <c r="CU121" s="99">
        <v>566</v>
      </c>
      <c r="CV121" s="99">
        <v>528</v>
      </c>
      <c r="CW121" s="99">
        <v>1601</v>
      </c>
      <c r="CX121" s="99">
        <v>386</v>
      </c>
      <c r="CY121" s="99">
        <v>151</v>
      </c>
      <c r="CZ121" s="99">
        <v>241</v>
      </c>
      <c r="DA121" s="99">
        <v>695</v>
      </c>
      <c r="DB121" s="99">
        <v>147</v>
      </c>
      <c r="DC121" s="99">
        <v>520</v>
      </c>
      <c r="DD121" s="99">
        <v>11</v>
      </c>
      <c r="DE121" s="99"/>
      <c r="DF121" s="99"/>
      <c r="DG121" s="99">
        <v>663</v>
      </c>
      <c r="DH121" s="99">
        <v>1167</v>
      </c>
      <c r="DI121" s="99">
        <v>656</v>
      </c>
      <c r="DJ121" s="99">
        <v>4</v>
      </c>
      <c r="DK121" s="99">
        <v>5</v>
      </c>
      <c r="DL121" s="99">
        <v>250</v>
      </c>
      <c r="DM121" s="99">
        <v>16</v>
      </c>
      <c r="DN121" s="99">
        <v>390</v>
      </c>
      <c r="DO121" s="99">
        <v>59</v>
      </c>
      <c r="DP121" s="99">
        <v>4423</v>
      </c>
      <c r="DQ121" s="99">
        <v>207</v>
      </c>
      <c r="DR121" s="99">
        <v>211</v>
      </c>
      <c r="DS121" s="99">
        <v>66</v>
      </c>
      <c r="DT121" s="99">
        <v>187</v>
      </c>
      <c r="DU121" s="99">
        <v>11</v>
      </c>
      <c r="DV121" s="99">
        <v>2</v>
      </c>
      <c r="DW121" s="99">
        <v>179</v>
      </c>
      <c r="DX121" s="99">
        <v>11</v>
      </c>
      <c r="DY121" s="99">
        <v>9</v>
      </c>
      <c r="DZ121" s="99">
        <v>4</v>
      </c>
      <c r="EA121" s="99">
        <v>3</v>
      </c>
      <c r="EB121" s="99"/>
      <c r="EC121" s="99"/>
      <c r="ED121" s="99">
        <v>366</v>
      </c>
      <c r="EE121" s="99">
        <v>314</v>
      </c>
      <c r="EF121" s="99">
        <v>19</v>
      </c>
      <c r="EG121" s="99">
        <v>15</v>
      </c>
      <c r="EH121" s="99">
        <v>28</v>
      </c>
      <c r="EI121" s="99">
        <v>2</v>
      </c>
      <c r="EJ121" s="99">
        <v>12</v>
      </c>
      <c r="EK121" s="99">
        <v>10</v>
      </c>
      <c r="EL121" s="99">
        <v>3</v>
      </c>
      <c r="EM121" s="99">
        <v>7151</v>
      </c>
      <c r="EN121" s="99">
        <v>85</v>
      </c>
      <c r="EO121" s="99">
        <v>493</v>
      </c>
      <c r="EP121" s="99">
        <v>22</v>
      </c>
      <c r="EQ121" s="99">
        <v>3</v>
      </c>
      <c r="ER121" s="99"/>
      <c r="ES121" s="99">
        <v>37245</v>
      </c>
    </row>
    <row r="122" spans="1:149" ht="14.4" x14ac:dyDescent="0.3">
      <c r="A122" s="98">
        <v>106190422</v>
      </c>
      <c r="B122" s="98" t="s">
        <v>576</v>
      </c>
      <c r="C122" s="98" t="s">
        <v>504</v>
      </c>
      <c r="D122" s="98" t="s">
        <v>2267</v>
      </c>
      <c r="E122" s="98" t="s">
        <v>537</v>
      </c>
      <c r="F122" s="98" t="s">
        <v>992</v>
      </c>
      <c r="G122" s="98" t="s">
        <v>2871</v>
      </c>
      <c r="H122" s="98" t="s">
        <v>2152</v>
      </c>
      <c r="I122" s="98" t="s">
        <v>2185</v>
      </c>
      <c r="J122" s="98" t="s">
        <v>2218</v>
      </c>
      <c r="K122" s="98" t="s">
        <v>2219</v>
      </c>
      <c r="L122" s="98" t="s">
        <v>2065</v>
      </c>
      <c r="M122" s="98" t="s">
        <v>2105</v>
      </c>
      <c r="N122" s="98" t="s">
        <v>1666</v>
      </c>
      <c r="O122" s="99">
        <v>27767</v>
      </c>
      <c r="P122" s="99">
        <v>1113</v>
      </c>
      <c r="Q122" s="99"/>
      <c r="R122" s="99"/>
      <c r="S122" s="99"/>
      <c r="T122" s="99"/>
      <c r="U122" s="99">
        <v>17512</v>
      </c>
      <c r="V122" s="99">
        <v>11368</v>
      </c>
      <c r="W122" s="99"/>
      <c r="X122" s="99"/>
      <c r="Y122" s="99">
        <v>389</v>
      </c>
      <c r="Z122" s="99">
        <v>1906</v>
      </c>
      <c r="AA122" s="99">
        <v>3150</v>
      </c>
      <c r="AB122" s="99">
        <v>2260</v>
      </c>
      <c r="AC122" s="99">
        <v>3224</v>
      </c>
      <c r="AD122" s="99">
        <v>4170</v>
      </c>
      <c r="AE122" s="99">
        <v>4430</v>
      </c>
      <c r="AF122" s="99">
        <v>5722</v>
      </c>
      <c r="AG122" s="99"/>
      <c r="AH122" s="99">
        <v>3278</v>
      </c>
      <c r="AI122" s="99">
        <v>351</v>
      </c>
      <c r="AJ122" s="99">
        <v>4320</v>
      </c>
      <c r="AK122" s="99">
        <v>2740</v>
      </c>
      <c r="AL122" s="99">
        <v>7026</v>
      </c>
      <c r="AM122" s="99">
        <v>30</v>
      </c>
      <c r="AN122" s="99">
        <v>1859</v>
      </c>
      <c r="AO122" s="99">
        <v>78</v>
      </c>
      <c r="AP122" s="99">
        <v>12827</v>
      </c>
      <c r="AQ122" s="99">
        <v>12468</v>
      </c>
      <c r="AR122" s="99">
        <v>16404</v>
      </c>
      <c r="AS122" s="99">
        <v>8</v>
      </c>
      <c r="AT122" s="99">
        <v>6842</v>
      </c>
      <c r="AU122" s="99">
        <v>18999</v>
      </c>
      <c r="AV122" s="99">
        <v>3036</v>
      </c>
      <c r="AW122" s="99">
        <v>3</v>
      </c>
      <c r="AX122" s="99">
        <v>27767</v>
      </c>
      <c r="AY122" s="99">
        <v>1062</v>
      </c>
      <c r="AZ122" s="99">
        <v>51</v>
      </c>
      <c r="BA122" s="99">
        <v>1350</v>
      </c>
      <c r="BB122" s="99">
        <v>20</v>
      </c>
      <c r="BC122" s="99">
        <v>23119</v>
      </c>
      <c r="BD122" s="99">
        <v>121</v>
      </c>
      <c r="BE122" s="99">
        <v>321</v>
      </c>
      <c r="BF122" s="99">
        <v>603</v>
      </c>
      <c r="BG122" s="99">
        <v>3031</v>
      </c>
      <c r="BH122" s="99">
        <v>302</v>
      </c>
      <c r="BI122" s="99">
        <v>13</v>
      </c>
      <c r="BJ122" s="99"/>
      <c r="BK122" s="99">
        <v>414</v>
      </c>
      <c r="BL122" s="99">
        <v>189</v>
      </c>
      <c r="BM122" s="99">
        <v>20</v>
      </c>
      <c r="BN122" s="99">
        <v>577</v>
      </c>
      <c r="BO122" s="99">
        <v>3790</v>
      </c>
      <c r="BP122" s="99">
        <v>388</v>
      </c>
      <c r="BQ122" s="99">
        <v>80</v>
      </c>
      <c r="BR122" s="99">
        <v>115</v>
      </c>
      <c r="BS122" s="99">
        <v>147</v>
      </c>
      <c r="BT122" s="99">
        <v>19903</v>
      </c>
      <c r="BU122" s="99">
        <v>3241</v>
      </c>
      <c r="BV122" s="99">
        <v>1</v>
      </c>
      <c r="BW122" s="99"/>
      <c r="BX122" s="99"/>
      <c r="BY122" s="99">
        <v>4</v>
      </c>
      <c r="BZ122" s="99">
        <v>11</v>
      </c>
      <c r="CA122" s="99"/>
      <c r="CB122" s="99">
        <v>3218</v>
      </c>
      <c r="CC122" s="99">
        <v>12770</v>
      </c>
      <c r="CD122" s="99"/>
      <c r="CE122" s="99">
        <v>12316</v>
      </c>
      <c r="CF122" s="99">
        <v>291</v>
      </c>
      <c r="CG122" s="99">
        <v>130</v>
      </c>
      <c r="CH122" s="99">
        <v>151</v>
      </c>
      <c r="CI122" s="99"/>
      <c r="CJ122" s="99"/>
      <c r="CK122" s="99">
        <v>4</v>
      </c>
      <c r="CL122" s="99">
        <v>15</v>
      </c>
      <c r="CM122" s="99">
        <v>308</v>
      </c>
      <c r="CN122" s="99">
        <v>1389</v>
      </c>
      <c r="CO122" s="99">
        <v>3791</v>
      </c>
      <c r="CP122" s="99">
        <v>3393</v>
      </c>
      <c r="CQ122" s="99">
        <v>43</v>
      </c>
      <c r="CR122" s="99">
        <v>1091</v>
      </c>
      <c r="CS122" s="99">
        <v>23</v>
      </c>
      <c r="CT122" s="99">
        <v>1344</v>
      </c>
      <c r="CU122" s="99">
        <v>1965</v>
      </c>
      <c r="CV122" s="99">
        <v>1992</v>
      </c>
      <c r="CW122" s="99">
        <v>179</v>
      </c>
      <c r="CX122" s="99">
        <v>1931</v>
      </c>
      <c r="CY122" s="99">
        <v>557</v>
      </c>
      <c r="CZ122" s="99">
        <v>430</v>
      </c>
      <c r="DA122" s="99">
        <v>1799</v>
      </c>
      <c r="DB122" s="99">
        <v>454</v>
      </c>
      <c r="DC122" s="99">
        <v>1814</v>
      </c>
      <c r="DD122" s="99">
        <v>3255</v>
      </c>
      <c r="DE122" s="99">
        <v>3037</v>
      </c>
      <c r="DF122" s="99">
        <v>70</v>
      </c>
      <c r="DG122" s="99">
        <v>1429</v>
      </c>
      <c r="DH122" s="99">
        <v>4516</v>
      </c>
      <c r="DI122" s="99">
        <v>2652</v>
      </c>
      <c r="DJ122" s="99">
        <v>18</v>
      </c>
      <c r="DK122" s="99">
        <v>623</v>
      </c>
      <c r="DL122" s="99">
        <v>870</v>
      </c>
      <c r="DM122" s="99">
        <v>76</v>
      </c>
      <c r="DN122" s="99">
        <v>2244</v>
      </c>
      <c r="DO122" s="99">
        <v>266</v>
      </c>
      <c r="DP122" s="99">
        <v>10429</v>
      </c>
      <c r="DQ122" s="99">
        <v>366</v>
      </c>
      <c r="DR122" s="99">
        <v>763</v>
      </c>
      <c r="DS122" s="99">
        <v>317</v>
      </c>
      <c r="DT122" s="99">
        <v>353</v>
      </c>
      <c r="DU122" s="99">
        <v>82</v>
      </c>
      <c r="DV122" s="99">
        <v>9</v>
      </c>
      <c r="DW122" s="99">
        <v>143</v>
      </c>
      <c r="DX122" s="99">
        <v>622</v>
      </c>
      <c r="DY122" s="99">
        <v>44</v>
      </c>
      <c r="DZ122" s="99">
        <v>2879</v>
      </c>
      <c r="EA122" s="99">
        <v>43</v>
      </c>
      <c r="EB122" s="99">
        <v>129</v>
      </c>
      <c r="EC122" s="99">
        <v>7</v>
      </c>
      <c r="ED122" s="99">
        <v>1218</v>
      </c>
      <c r="EE122" s="99">
        <v>1180</v>
      </c>
      <c r="EF122" s="99">
        <v>132</v>
      </c>
      <c r="EG122" s="99">
        <v>36</v>
      </c>
      <c r="EH122" s="99">
        <v>12</v>
      </c>
      <c r="EI122" s="99">
        <v>1</v>
      </c>
      <c r="EJ122" s="99">
        <v>116</v>
      </c>
      <c r="EK122" s="99">
        <v>29</v>
      </c>
      <c r="EL122" s="99">
        <v>150</v>
      </c>
      <c r="EM122" s="99">
        <v>24209</v>
      </c>
      <c r="EN122" s="99">
        <v>243</v>
      </c>
      <c r="EO122" s="99">
        <v>1473</v>
      </c>
      <c r="EP122" s="99">
        <v>79</v>
      </c>
      <c r="EQ122" s="99">
        <v>2</v>
      </c>
      <c r="ER122" s="99"/>
      <c r="ES122" s="99">
        <v>117313</v>
      </c>
    </row>
    <row r="123" spans="1:149" ht="14.4" x14ac:dyDescent="0.3">
      <c r="A123" s="98">
        <v>106190429</v>
      </c>
      <c r="B123" s="98" t="s">
        <v>2268</v>
      </c>
      <c r="C123" s="98" t="s">
        <v>504</v>
      </c>
      <c r="D123" s="98" t="s">
        <v>577</v>
      </c>
      <c r="E123" s="98" t="s">
        <v>504</v>
      </c>
      <c r="F123" s="98" t="s">
        <v>985</v>
      </c>
      <c r="G123" s="98" t="s">
        <v>2871</v>
      </c>
      <c r="H123" s="98" t="s">
        <v>2108</v>
      </c>
      <c r="I123" s="98" t="s">
        <v>2212</v>
      </c>
      <c r="J123" s="98" t="s">
        <v>2242</v>
      </c>
      <c r="K123" s="98" t="s">
        <v>2243</v>
      </c>
      <c r="L123" s="98" t="s">
        <v>2065</v>
      </c>
      <c r="M123" s="98" t="s">
        <v>2074</v>
      </c>
      <c r="N123" s="98" t="s">
        <v>1667</v>
      </c>
      <c r="O123" s="99">
        <v>25765</v>
      </c>
      <c r="P123" s="99"/>
      <c r="Q123" s="99"/>
      <c r="R123" s="99"/>
      <c r="S123" s="99">
        <v>2574</v>
      </c>
      <c r="T123" s="99"/>
      <c r="U123" s="99">
        <v>14352</v>
      </c>
      <c r="V123" s="99">
        <v>13986</v>
      </c>
      <c r="W123" s="99"/>
      <c r="X123" s="99">
        <v>1</v>
      </c>
      <c r="Y123" s="99">
        <v>1201</v>
      </c>
      <c r="Z123" s="99">
        <v>2729</v>
      </c>
      <c r="AA123" s="99">
        <v>3023</v>
      </c>
      <c r="AB123" s="99">
        <v>2099</v>
      </c>
      <c r="AC123" s="99">
        <v>3174</v>
      </c>
      <c r="AD123" s="99">
        <v>4750</v>
      </c>
      <c r="AE123" s="99">
        <v>4052</v>
      </c>
      <c r="AF123" s="99">
        <v>3015</v>
      </c>
      <c r="AG123" s="99">
        <v>2</v>
      </c>
      <c r="AH123" s="99">
        <v>3320</v>
      </c>
      <c r="AI123" s="99">
        <v>974</v>
      </c>
      <c r="AJ123" s="99">
        <v>3657</v>
      </c>
      <c r="AK123" s="99">
        <v>3522</v>
      </c>
      <c r="AL123" s="99">
        <v>10609</v>
      </c>
      <c r="AM123" s="99">
        <v>80</v>
      </c>
      <c r="AN123" s="99">
        <v>323</v>
      </c>
      <c r="AO123" s="99">
        <v>950</v>
      </c>
      <c r="AP123" s="99">
        <v>9198</v>
      </c>
      <c r="AQ123" s="99">
        <v>19716</v>
      </c>
      <c r="AR123" s="99">
        <v>8623</v>
      </c>
      <c r="AS123" s="99"/>
      <c r="AT123" s="99">
        <v>6928</v>
      </c>
      <c r="AU123" s="99">
        <v>18678</v>
      </c>
      <c r="AV123" s="99">
        <v>2729</v>
      </c>
      <c r="AW123" s="99">
        <v>4</v>
      </c>
      <c r="AX123" s="99">
        <v>27396</v>
      </c>
      <c r="AY123" s="99">
        <v>939</v>
      </c>
      <c r="AZ123" s="99">
        <v>4</v>
      </c>
      <c r="BA123" s="99">
        <v>4141</v>
      </c>
      <c r="BB123" s="99">
        <v>29</v>
      </c>
      <c r="BC123" s="99">
        <v>17455</v>
      </c>
      <c r="BD123" s="99">
        <v>283</v>
      </c>
      <c r="BE123" s="99">
        <v>34</v>
      </c>
      <c r="BF123" s="99">
        <v>206</v>
      </c>
      <c r="BG123" s="99">
        <v>2722</v>
      </c>
      <c r="BH123" s="99">
        <v>3468</v>
      </c>
      <c r="BI123" s="99">
        <v>1</v>
      </c>
      <c r="BJ123" s="99"/>
      <c r="BK123" s="99">
        <v>502</v>
      </c>
      <c r="BL123" s="99">
        <v>215</v>
      </c>
      <c r="BM123" s="99">
        <v>2</v>
      </c>
      <c r="BN123" s="99">
        <v>603</v>
      </c>
      <c r="BO123" s="99">
        <v>5026</v>
      </c>
      <c r="BP123" s="99">
        <v>304</v>
      </c>
      <c r="BQ123" s="99">
        <v>95</v>
      </c>
      <c r="BR123" s="99">
        <v>40</v>
      </c>
      <c r="BS123" s="99">
        <v>7</v>
      </c>
      <c r="BT123" s="99">
        <v>19892</v>
      </c>
      <c r="BU123" s="99">
        <v>1599</v>
      </c>
      <c r="BV123" s="99"/>
      <c r="BW123" s="99">
        <v>26</v>
      </c>
      <c r="BX123" s="99">
        <v>6</v>
      </c>
      <c r="BY123" s="99">
        <v>2</v>
      </c>
      <c r="BZ123" s="99">
        <v>1</v>
      </c>
      <c r="CA123" s="99">
        <v>19</v>
      </c>
      <c r="CB123" s="99">
        <v>2761</v>
      </c>
      <c r="CC123" s="99">
        <v>9581</v>
      </c>
      <c r="CD123" s="99"/>
      <c r="CE123" s="99">
        <v>15372</v>
      </c>
      <c r="CF123" s="99">
        <v>575</v>
      </c>
      <c r="CG123" s="99">
        <v>28</v>
      </c>
      <c r="CH123" s="99">
        <v>21</v>
      </c>
      <c r="CI123" s="99"/>
      <c r="CJ123" s="99">
        <v>1</v>
      </c>
      <c r="CK123" s="99"/>
      <c r="CL123" s="99">
        <v>369</v>
      </c>
      <c r="CM123" s="99">
        <v>263</v>
      </c>
      <c r="CN123" s="99">
        <v>1707</v>
      </c>
      <c r="CO123" s="99">
        <v>6001</v>
      </c>
      <c r="CP123" s="99">
        <v>1801</v>
      </c>
      <c r="CQ123" s="99">
        <v>31</v>
      </c>
      <c r="CR123" s="99">
        <v>566</v>
      </c>
      <c r="CS123" s="99">
        <v>34</v>
      </c>
      <c r="CT123" s="99">
        <v>692</v>
      </c>
      <c r="CU123" s="99">
        <v>1541</v>
      </c>
      <c r="CV123" s="99">
        <v>1700</v>
      </c>
      <c r="CW123" s="99">
        <v>2675</v>
      </c>
      <c r="CX123" s="99">
        <v>2005</v>
      </c>
      <c r="CY123" s="99">
        <v>816</v>
      </c>
      <c r="CZ123" s="99">
        <v>430</v>
      </c>
      <c r="DA123" s="99">
        <v>980</v>
      </c>
      <c r="DB123" s="99">
        <v>191</v>
      </c>
      <c r="DC123" s="99">
        <v>782</v>
      </c>
      <c r="DD123" s="99">
        <v>2920</v>
      </c>
      <c r="DE123" s="99">
        <v>2721</v>
      </c>
      <c r="DF123" s="99">
        <v>114</v>
      </c>
      <c r="DG123" s="99">
        <v>2503</v>
      </c>
      <c r="DH123" s="99">
        <v>6126</v>
      </c>
      <c r="DI123" s="99">
        <v>1642</v>
      </c>
      <c r="DJ123" s="99">
        <v>28</v>
      </c>
      <c r="DK123" s="99">
        <v>320</v>
      </c>
      <c r="DL123" s="99">
        <v>712</v>
      </c>
      <c r="DM123" s="99">
        <v>81</v>
      </c>
      <c r="DN123" s="99">
        <v>2155</v>
      </c>
      <c r="DO123" s="99">
        <v>1251</v>
      </c>
      <c r="DP123" s="99">
        <v>7568</v>
      </c>
      <c r="DQ123" s="99">
        <v>470</v>
      </c>
      <c r="DR123" s="99">
        <v>729</v>
      </c>
      <c r="DS123" s="99">
        <v>407</v>
      </c>
      <c r="DT123" s="99">
        <v>689</v>
      </c>
      <c r="DU123" s="99">
        <v>96</v>
      </c>
      <c r="DV123" s="99">
        <v>14</v>
      </c>
      <c r="DW123" s="99">
        <v>300</v>
      </c>
      <c r="DX123" s="99">
        <v>531</v>
      </c>
      <c r="DY123" s="99">
        <v>144</v>
      </c>
      <c r="DZ123" s="99">
        <v>2514</v>
      </c>
      <c r="EA123" s="99">
        <v>11</v>
      </c>
      <c r="EB123" s="99">
        <v>42</v>
      </c>
      <c r="EC123" s="99">
        <v>6</v>
      </c>
      <c r="ED123" s="99">
        <v>1385</v>
      </c>
      <c r="EE123" s="99">
        <v>654</v>
      </c>
      <c r="EF123" s="99">
        <v>141</v>
      </c>
      <c r="EG123" s="99">
        <v>31</v>
      </c>
      <c r="EH123" s="99">
        <v>26</v>
      </c>
      <c r="EI123" s="99">
        <v>1</v>
      </c>
      <c r="EJ123" s="99">
        <v>127</v>
      </c>
      <c r="EK123" s="99">
        <v>19</v>
      </c>
      <c r="EL123" s="99">
        <v>9</v>
      </c>
      <c r="EM123" s="99">
        <v>24866</v>
      </c>
      <c r="EN123" s="99">
        <v>179</v>
      </c>
      <c r="EO123" s="99">
        <v>839</v>
      </c>
      <c r="EP123" s="99">
        <v>56</v>
      </c>
      <c r="EQ123" s="99">
        <v>5</v>
      </c>
      <c r="ER123" s="99">
        <v>1</v>
      </c>
      <c r="ES123" s="99">
        <v>139638</v>
      </c>
    </row>
    <row r="124" spans="1:149" ht="14.4" x14ac:dyDescent="0.3">
      <c r="A124" s="98">
        <v>106190431</v>
      </c>
      <c r="B124" s="98" t="s">
        <v>2269</v>
      </c>
      <c r="C124" s="98" t="s">
        <v>504</v>
      </c>
      <c r="D124" s="98" t="s">
        <v>578</v>
      </c>
      <c r="E124" s="98" t="s">
        <v>579</v>
      </c>
      <c r="F124" s="98" t="s">
        <v>1009</v>
      </c>
      <c r="G124" s="98" t="s">
        <v>2871</v>
      </c>
      <c r="H124" s="98" t="s">
        <v>2108</v>
      </c>
      <c r="I124" s="98" t="s">
        <v>2217</v>
      </c>
      <c r="J124" s="98" t="s">
        <v>2218</v>
      </c>
      <c r="K124" s="98" t="s">
        <v>2219</v>
      </c>
      <c r="L124" s="98" t="s">
        <v>2065</v>
      </c>
      <c r="M124" s="98" t="s">
        <v>2105</v>
      </c>
      <c r="N124" s="98" t="s">
        <v>1668</v>
      </c>
      <c r="O124" s="99">
        <v>13267</v>
      </c>
      <c r="P124" s="99"/>
      <c r="Q124" s="99"/>
      <c r="R124" s="99"/>
      <c r="S124" s="99"/>
      <c r="T124" s="99"/>
      <c r="U124" s="99">
        <v>8462</v>
      </c>
      <c r="V124" s="99">
        <v>4805</v>
      </c>
      <c r="W124" s="99"/>
      <c r="X124" s="99"/>
      <c r="Y124" s="99">
        <v>171</v>
      </c>
      <c r="Z124" s="99">
        <v>1399</v>
      </c>
      <c r="AA124" s="99">
        <v>1914</v>
      </c>
      <c r="AB124" s="99">
        <v>1015</v>
      </c>
      <c r="AC124" s="99">
        <v>1326</v>
      </c>
      <c r="AD124" s="99">
        <v>1598</v>
      </c>
      <c r="AE124" s="99">
        <v>1583</v>
      </c>
      <c r="AF124" s="99">
        <v>1569</v>
      </c>
      <c r="AG124" s="99">
        <v>5</v>
      </c>
      <c r="AH124" s="99">
        <v>2587</v>
      </c>
      <c r="AI124" s="99">
        <v>100</v>
      </c>
      <c r="AJ124" s="99">
        <v>1663</v>
      </c>
      <c r="AK124" s="99">
        <v>3836</v>
      </c>
      <c r="AL124" s="99">
        <v>4218</v>
      </c>
      <c r="AM124" s="99">
        <v>41</v>
      </c>
      <c r="AN124" s="99">
        <v>77</v>
      </c>
      <c r="AO124" s="99">
        <v>102</v>
      </c>
      <c r="AP124" s="99">
        <v>3330</v>
      </c>
      <c r="AQ124" s="99">
        <v>8153</v>
      </c>
      <c r="AR124" s="99">
        <v>5114</v>
      </c>
      <c r="AS124" s="99"/>
      <c r="AT124" s="99">
        <v>2769</v>
      </c>
      <c r="AU124" s="99">
        <v>7997</v>
      </c>
      <c r="AV124" s="99">
        <v>2501</v>
      </c>
      <c r="AW124" s="99"/>
      <c r="AX124" s="99">
        <v>12677</v>
      </c>
      <c r="AY124" s="99">
        <v>590</v>
      </c>
      <c r="AZ124" s="99"/>
      <c r="BA124" s="99">
        <v>339</v>
      </c>
      <c r="BB124" s="99">
        <v>18</v>
      </c>
      <c r="BC124" s="99">
        <v>9778</v>
      </c>
      <c r="BD124" s="99">
        <v>147</v>
      </c>
      <c r="BE124" s="99">
        <v>39</v>
      </c>
      <c r="BF124" s="99">
        <v>87</v>
      </c>
      <c r="BG124" s="99">
        <v>2496</v>
      </c>
      <c r="BH124" s="99">
        <v>363</v>
      </c>
      <c r="BI124" s="99"/>
      <c r="BJ124" s="99"/>
      <c r="BK124" s="99">
        <v>255</v>
      </c>
      <c r="BL124" s="99">
        <v>46</v>
      </c>
      <c r="BM124" s="99">
        <v>1</v>
      </c>
      <c r="BN124" s="99">
        <v>315</v>
      </c>
      <c r="BO124" s="99">
        <v>1779</v>
      </c>
      <c r="BP124" s="99">
        <v>268</v>
      </c>
      <c r="BQ124" s="99">
        <v>7</v>
      </c>
      <c r="BR124" s="99">
        <v>10</v>
      </c>
      <c r="BS124" s="99">
        <v>2</v>
      </c>
      <c r="BT124" s="99">
        <v>9877</v>
      </c>
      <c r="BU124" s="99">
        <v>691</v>
      </c>
      <c r="BV124" s="99">
        <v>3</v>
      </c>
      <c r="BW124" s="99">
        <v>12</v>
      </c>
      <c r="BX124" s="99"/>
      <c r="BY124" s="99"/>
      <c r="BZ124" s="99">
        <v>1</v>
      </c>
      <c r="CA124" s="99"/>
      <c r="CB124" s="99">
        <v>1286</v>
      </c>
      <c r="CC124" s="99">
        <v>4073</v>
      </c>
      <c r="CD124" s="99"/>
      <c r="CE124" s="99">
        <v>7757</v>
      </c>
      <c r="CF124" s="99">
        <v>145</v>
      </c>
      <c r="CG124" s="99">
        <v>3</v>
      </c>
      <c r="CH124" s="99">
        <v>3</v>
      </c>
      <c r="CI124" s="99"/>
      <c r="CJ124" s="99"/>
      <c r="CK124" s="99"/>
      <c r="CL124" s="99">
        <v>11</v>
      </c>
      <c r="CM124" s="99">
        <v>119</v>
      </c>
      <c r="CN124" s="99">
        <v>471</v>
      </c>
      <c r="CO124" s="99">
        <v>1044</v>
      </c>
      <c r="CP124" s="99">
        <v>1195</v>
      </c>
      <c r="CQ124" s="99">
        <v>5</v>
      </c>
      <c r="CR124" s="99">
        <v>1226</v>
      </c>
      <c r="CS124" s="99">
        <v>5</v>
      </c>
      <c r="CT124" s="99">
        <v>352</v>
      </c>
      <c r="CU124" s="99">
        <v>1339</v>
      </c>
      <c r="CV124" s="99">
        <v>492</v>
      </c>
      <c r="CW124" s="99">
        <v>67</v>
      </c>
      <c r="CX124" s="99">
        <v>709</v>
      </c>
      <c r="CY124" s="99">
        <v>141</v>
      </c>
      <c r="CZ124" s="99">
        <v>66</v>
      </c>
      <c r="DA124" s="99">
        <v>606</v>
      </c>
      <c r="DB124" s="99">
        <v>89</v>
      </c>
      <c r="DC124" s="99">
        <v>177</v>
      </c>
      <c r="DD124" s="99">
        <v>2608</v>
      </c>
      <c r="DE124" s="99">
        <v>2494</v>
      </c>
      <c r="DF124" s="99">
        <v>51</v>
      </c>
      <c r="DG124" s="99">
        <v>190</v>
      </c>
      <c r="DH124" s="99">
        <v>2721</v>
      </c>
      <c r="DI124" s="99">
        <v>1847</v>
      </c>
      <c r="DJ124" s="99">
        <v>5</v>
      </c>
      <c r="DK124" s="99">
        <v>133</v>
      </c>
      <c r="DL124" s="99">
        <v>418</v>
      </c>
      <c r="DM124" s="99">
        <v>35</v>
      </c>
      <c r="DN124" s="99">
        <v>949</v>
      </c>
      <c r="DO124" s="99">
        <v>99</v>
      </c>
      <c r="DP124" s="99">
        <v>2918</v>
      </c>
      <c r="DQ124" s="99">
        <v>183</v>
      </c>
      <c r="DR124" s="99">
        <v>236</v>
      </c>
      <c r="DS124" s="99">
        <v>220</v>
      </c>
      <c r="DT124" s="99">
        <v>238</v>
      </c>
      <c r="DU124" s="99">
        <v>33</v>
      </c>
      <c r="DV124" s="99">
        <v>4</v>
      </c>
      <c r="DW124" s="99">
        <v>38</v>
      </c>
      <c r="DX124" s="99">
        <v>666</v>
      </c>
      <c r="DY124" s="99">
        <v>14</v>
      </c>
      <c r="DZ124" s="99">
        <v>2296</v>
      </c>
      <c r="EA124" s="99">
        <v>4</v>
      </c>
      <c r="EB124" s="99">
        <v>20</v>
      </c>
      <c r="EC124" s="99"/>
      <c r="ED124" s="99">
        <v>482</v>
      </c>
      <c r="EE124" s="99">
        <v>303</v>
      </c>
      <c r="EF124" s="99">
        <v>50</v>
      </c>
      <c r="EG124" s="99">
        <v>13</v>
      </c>
      <c r="EH124" s="99">
        <v>4</v>
      </c>
      <c r="EI124" s="99">
        <v>1</v>
      </c>
      <c r="EJ124" s="99">
        <v>50</v>
      </c>
      <c r="EK124" s="99">
        <v>3</v>
      </c>
      <c r="EL124" s="99">
        <v>6</v>
      </c>
      <c r="EM124" s="99">
        <v>11839</v>
      </c>
      <c r="EN124" s="99">
        <v>76</v>
      </c>
      <c r="EO124" s="99">
        <v>414</v>
      </c>
      <c r="EP124" s="99">
        <v>26</v>
      </c>
      <c r="EQ124" s="99"/>
      <c r="ER124" s="99"/>
      <c r="ES124" s="99">
        <v>44552</v>
      </c>
    </row>
    <row r="125" spans="1:149" ht="14.4" x14ac:dyDescent="0.3">
      <c r="A125" s="98">
        <v>106190432</v>
      </c>
      <c r="B125" s="98" t="s">
        <v>2270</v>
      </c>
      <c r="C125" s="98" t="s">
        <v>504</v>
      </c>
      <c r="D125" s="98" t="s">
        <v>580</v>
      </c>
      <c r="E125" s="98" t="s">
        <v>581</v>
      </c>
      <c r="F125" s="98" t="s">
        <v>1010</v>
      </c>
      <c r="G125" s="98" t="s">
        <v>2871</v>
      </c>
      <c r="H125" s="98" t="s">
        <v>2120</v>
      </c>
      <c r="I125" s="98" t="s">
        <v>2103</v>
      </c>
      <c r="J125" s="98" t="s">
        <v>2271</v>
      </c>
      <c r="K125" s="98" t="s">
        <v>2272</v>
      </c>
      <c r="L125" s="98" t="s">
        <v>2065</v>
      </c>
      <c r="M125" s="98" t="s">
        <v>2105</v>
      </c>
      <c r="N125" s="98" t="s">
        <v>1669</v>
      </c>
      <c r="O125" s="99">
        <v>11176</v>
      </c>
      <c r="P125" s="99"/>
      <c r="Q125" s="99"/>
      <c r="R125" s="99"/>
      <c r="S125" s="99"/>
      <c r="T125" s="99"/>
      <c r="U125" s="99">
        <v>6843</v>
      </c>
      <c r="V125" s="99">
        <v>4333</v>
      </c>
      <c r="W125" s="99"/>
      <c r="X125" s="99"/>
      <c r="Y125" s="99">
        <v>253</v>
      </c>
      <c r="Z125" s="99">
        <v>1160</v>
      </c>
      <c r="AA125" s="99">
        <v>1581</v>
      </c>
      <c r="AB125" s="99">
        <v>528</v>
      </c>
      <c r="AC125" s="99">
        <v>839</v>
      </c>
      <c r="AD125" s="99">
        <v>1385</v>
      </c>
      <c r="AE125" s="99">
        <v>1352</v>
      </c>
      <c r="AF125" s="99">
        <v>1316</v>
      </c>
      <c r="AG125" s="99"/>
      <c r="AH125" s="99">
        <v>2540</v>
      </c>
      <c r="AI125" s="99">
        <v>222</v>
      </c>
      <c r="AJ125" s="99">
        <v>1154</v>
      </c>
      <c r="AK125" s="99">
        <v>570</v>
      </c>
      <c r="AL125" s="99">
        <v>4618</v>
      </c>
      <c r="AM125" s="99">
        <v>21</v>
      </c>
      <c r="AN125" s="99">
        <v>154</v>
      </c>
      <c r="AO125" s="99">
        <v>147</v>
      </c>
      <c r="AP125" s="99">
        <v>4512</v>
      </c>
      <c r="AQ125" s="99">
        <v>7283</v>
      </c>
      <c r="AR125" s="99">
        <v>3893</v>
      </c>
      <c r="AS125" s="99"/>
      <c r="AT125" s="99">
        <v>1908</v>
      </c>
      <c r="AU125" s="99">
        <v>6884</v>
      </c>
      <c r="AV125" s="99">
        <v>2382</v>
      </c>
      <c r="AW125" s="99">
        <v>2</v>
      </c>
      <c r="AX125" s="99">
        <v>10451</v>
      </c>
      <c r="AY125" s="99">
        <v>725</v>
      </c>
      <c r="AZ125" s="99"/>
      <c r="BA125" s="99">
        <v>239</v>
      </c>
      <c r="BB125" s="99">
        <v>4</v>
      </c>
      <c r="BC125" s="99">
        <v>7789</v>
      </c>
      <c r="BD125" s="99">
        <v>215</v>
      </c>
      <c r="BE125" s="99">
        <v>67</v>
      </c>
      <c r="BF125" s="99">
        <v>121</v>
      </c>
      <c r="BG125" s="99">
        <v>2376</v>
      </c>
      <c r="BH125" s="99">
        <v>365</v>
      </c>
      <c r="BI125" s="99"/>
      <c r="BJ125" s="99"/>
      <c r="BK125" s="99">
        <v>216</v>
      </c>
      <c r="BL125" s="99">
        <v>27</v>
      </c>
      <c r="BM125" s="99">
        <v>2</v>
      </c>
      <c r="BN125" s="99">
        <v>201</v>
      </c>
      <c r="BO125" s="99">
        <v>1619</v>
      </c>
      <c r="BP125" s="99">
        <v>174</v>
      </c>
      <c r="BQ125" s="99">
        <v>29</v>
      </c>
      <c r="BR125" s="99">
        <v>8</v>
      </c>
      <c r="BS125" s="99"/>
      <c r="BT125" s="99">
        <v>8031</v>
      </c>
      <c r="BU125" s="99">
        <v>857</v>
      </c>
      <c r="BV125" s="99">
        <v>1</v>
      </c>
      <c r="BW125" s="99">
        <v>8</v>
      </c>
      <c r="BX125" s="99">
        <v>1</v>
      </c>
      <c r="BY125" s="99"/>
      <c r="BZ125" s="99"/>
      <c r="CA125" s="99">
        <v>2</v>
      </c>
      <c r="CB125" s="99">
        <v>1062</v>
      </c>
      <c r="CC125" s="99">
        <v>3476</v>
      </c>
      <c r="CD125" s="99"/>
      <c r="CE125" s="99">
        <v>6103</v>
      </c>
      <c r="CF125" s="99">
        <v>523</v>
      </c>
      <c r="CG125" s="99">
        <v>8</v>
      </c>
      <c r="CH125" s="99">
        <v>3</v>
      </c>
      <c r="CI125" s="99"/>
      <c r="CJ125" s="99"/>
      <c r="CK125" s="99">
        <v>1</v>
      </c>
      <c r="CL125" s="99">
        <v>13</v>
      </c>
      <c r="CM125" s="99">
        <v>60</v>
      </c>
      <c r="CN125" s="99">
        <v>379</v>
      </c>
      <c r="CO125" s="99">
        <v>832</v>
      </c>
      <c r="CP125" s="99">
        <v>952</v>
      </c>
      <c r="CQ125" s="99">
        <v>5</v>
      </c>
      <c r="CR125" s="99">
        <v>223</v>
      </c>
      <c r="CS125" s="99">
        <v>8</v>
      </c>
      <c r="CT125" s="99">
        <v>245</v>
      </c>
      <c r="CU125" s="99">
        <v>1068</v>
      </c>
      <c r="CV125" s="99">
        <v>631</v>
      </c>
      <c r="CW125" s="99">
        <v>42</v>
      </c>
      <c r="CX125" s="99">
        <v>849</v>
      </c>
      <c r="CY125" s="99">
        <v>89</v>
      </c>
      <c r="CZ125" s="99">
        <v>55</v>
      </c>
      <c r="DA125" s="99">
        <v>557</v>
      </c>
      <c r="DB125" s="99">
        <v>73</v>
      </c>
      <c r="DC125" s="99">
        <v>162</v>
      </c>
      <c r="DD125" s="99">
        <v>2485</v>
      </c>
      <c r="DE125" s="99">
        <v>2378</v>
      </c>
      <c r="DF125" s="99">
        <v>70</v>
      </c>
      <c r="DG125" s="99">
        <v>164</v>
      </c>
      <c r="DH125" s="99">
        <v>2497</v>
      </c>
      <c r="DI125" s="99">
        <v>788</v>
      </c>
      <c r="DJ125" s="99">
        <v>2</v>
      </c>
      <c r="DK125" s="99">
        <v>160</v>
      </c>
      <c r="DL125" s="99">
        <v>264</v>
      </c>
      <c r="DM125" s="99">
        <v>25</v>
      </c>
      <c r="DN125" s="99">
        <v>1204</v>
      </c>
      <c r="DO125" s="99">
        <v>63</v>
      </c>
      <c r="DP125" s="99">
        <v>2669</v>
      </c>
      <c r="DQ125" s="99">
        <v>283</v>
      </c>
      <c r="DR125" s="99">
        <v>163</v>
      </c>
      <c r="DS125" s="99">
        <v>102</v>
      </c>
      <c r="DT125" s="99">
        <v>160</v>
      </c>
      <c r="DU125" s="99">
        <v>7</v>
      </c>
      <c r="DV125" s="99">
        <v>1</v>
      </c>
      <c r="DW125" s="99">
        <v>33</v>
      </c>
      <c r="DX125" s="99">
        <v>392</v>
      </c>
      <c r="DY125" s="99">
        <v>8</v>
      </c>
      <c r="DZ125" s="99">
        <v>2179</v>
      </c>
      <c r="EA125" s="99">
        <v>1</v>
      </c>
      <c r="EB125" s="99">
        <v>11</v>
      </c>
      <c r="EC125" s="99"/>
      <c r="ED125" s="99">
        <v>298</v>
      </c>
      <c r="EE125" s="99">
        <v>347</v>
      </c>
      <c r="EF125" s="99">
        <v>83</v>
      </c>
      <c r="EG125" s="99">
        <v>7</v>
      </c>
      <c r="EH125" s="99">
        <v>1</v>
      </c>
      <c r="EI125" s="99"/>
      <c r="EJ125" s="99">
        <v>27</v>
      </c>
      <c r="EK125" s="99">
        <v>4</v>
      </c>
      <c r="EL125" s="99">
        <v>4</v>
      </c>
      <c r="EM125" s="99">
        <v>9995</v>
      </c>
      <c r="EN125" s="99">
        <v>80</v>
      </c>
      <c r="EO125" s="99">
        <v>309</v>
      </c>
      <c r="EP125" s="99">
        <v>20</v>
      </c>
      <c r="EQ125" s="99">
        <v>1</v>
      </c>
      <c r="ER125" s="99"/>
      <c r="ES125" s="99">
        <v>34993</v>
      </c>
    </row>
    <row r="126" spans="1:149" ht="14.4" x14ac:dyDescent="0.3">
      <c r="A126" s="98">
        <v>106190434</v>
      </c>
      <c r="B126" s="98" t="s">
        <v>2273</v>
      </c>
      <c r="C126" s="98" t="s">
        <v>504</v>
      </c>
      <c r="D126" s="98" t="s">
        <v>582</v>
      </c>
      <c r="E126" s="98" t="s">
        <v>504</v>
      </c>
      <c r="F126" s="98" t="s">
        <v>1011</v>
      </c>
      <c r="G126" s="98" t="s">
        <v>2871</v>
      </c>
      <c r="H126" s="98" t="s">
        <v>2120</v>
      </c>
      <c r="I126" s="98" t="s">
        <v>2223</v>
      </c>
      <c r="J126" s="98" t="s">
        <v>2224</v>
      </c>
      <c r="K126" s="98" t="s">
        <v>2274</v>
      </c>
      <c r="L126" s="98" t="s">
        <v>2065</v>
      </c>
      <c r="M126" s="98" t="s">
        <v>2105</v>
      </c>
      <c r="N126" s="98" t="s">
        <v>1670</v>
      </c>
      <c r="O126" s="99">
        <v>10465</v>
      </c>
      <c r="P126" s="99"/>
      <c r="Q126" s="99"/>
      <c r="R126" s="99"/>
      <c r="S126" s="99"/>
      <c r="T126" s="99"/>
      <c r="U126" s="99">
        <v>6597</v>
      </c>
      <c r="V126" s="99">
        <v>3867</v>
      </c>
      <c r="W126" s="99">
        <v>1</v>
      </c>
      <c r="X126" s="99"/>
      <c r="Y126" s="99">
        <v>117</v>
      </c>
      <c r="Z126" s="99">
        <v>1109</v>
      </c>
      <c r="AA126" s="99">
        <v>1595</v>
      </c>
      <c r="AB126" s="99">
        <v>812</v>
      </c>
      <c r="AC126" s="99">
        <v>1000</v>
      </c>
      <c r="AD126" s="99">
        <v>1335</v>
      </c>
      <c r="AE126" s="99">
        <v>1256</v>
      </c>
      <c r="AF126" s="99">
        <v>1315</v>
      </c>
      <c r="AG126" s="99">
        <v>1</v>
      </c>
      <c r="AH126" s="99">
        <v>1918</v>
      </c>
      <c r="AI126" s="99">
        <v>7</v>
      </c>
      <c r="AJ126" s="99">
        <v>729</v>
      </c>
      <c r="AK126" s="99">
        <v>4262</v>
      </c>
      <c r="AL126" s="99">
        <v>2936</v>
      </c>
      <c r="AM126" s="99">
        <v>20</v>
      </c>
      <c r="AN126" s="99">
        <v>82</v>
      </c>
      <c r="AO126" s="99">
        <v>95</v>
      </c>
      <c r="AP126" s="99">
        <v>2341</v>
      </c>
      <c r="AQ126" s="99">
        <v>7255</v>
      </c>
      <c r="AR126" s="99">
        <v>3210</v>
      </c>
      <c r="AS126" s="99"/>
      <c r="AT126" s="99">
        <v>3177</v>
      </c>
      <c r="AU126" s="99">
        <v>5384</v>
      </c>
      <c r="AV126" s="99">
        <v>1901</v>
      </c>
      <c r="AW126" s="99">
        <v>3</v>
      </c>
      <c r="AX126" s="99">
        <v>9953</v>
      </c>
      <c r="AY126" s="99">
        <v>512</v>
      </c>
      <c r="AZ126" s="99"/>
      <c r="BA126" s="99">
        <v>548</v>
      </c>
      <c r="BB126" s="99">
        <v>16</v>
      </c>
      <c r="BC126" s="99">
        <v>7391</v>
      </c>
      <c r="BD126" s="99">
        <v>92</v>
      </c>
      <c r="BE126" s="99">
        <v>21</v>
      </c>
      <c r="BF126" s="99">
        <v>95</v>
      </c>
      <c r="BG126" s="99">
        <v>1903</v>
      </c>
      <c r="BH126" s="99">
        <v>399</v>
      </c>
      <c r="BI126" s="99"/>
      <c r="BJ126" s="99"/>
      <c r="BK126" s="99">
        <v>230</v>
      </c>
      <c r="BL126" s="99">
        <v>34</v>
      </c>
      <c r="BM126" s="99">
        <v>1</v>
      </c>
      <c r="BN126" s="99">
        <v>286</v>
      </c>
      <c r="BO126" s="99">
        <v>1557</v>
      </c>
      <c r="BP126" s="99">
        <v>199</v>
      </c>
      <c r="BQ126" s="99">
        <v>11</v>
      </c>
      <c r="BR126" s="99">
        <v>15</v>
      </c>
      <c r="BS126" s="99">
        <v>3</v>
      </c>
      <c r="BT126" s="99">
        <v>7457</v>
      </c>
      <c r="BU126" s="99">
        <v>653</v>
      </c>
      <c r="BV126" s="99">
        <v>1</v>
      </c>
      <c r="BW126" s="99">
        <v>9</v>
      </c>
      <c r="BX126" s="99">
        <v>4</v>
      </c>
      <c r="BY126" s="99">
        <v>1</v>
      </c>
      <c r="BZ126" s="99">
        <v>1</v>
      </c>
      <c r="CA126" s="99">
        <v>3</v>
      </c>
      <c r="CB126" s="99">
        <v>1349</v>
      </c>
      <c r="CC126" s="99">
        <v>3180</v>
      </c>
      <c r="CD126" s="99"/>
      <c r="CE126" s="99">
        <v>5722</v>
      </c>
      <c r="CF126" s="99">
        <v>207</v>
      </c>
      <c r="CG126" s="99">
        <v>1</v>
      </c>
      <c r="CH126" s="99">
        <v>6</v>
      </c>
      <c r="CI126" s="99"/>
      <c r="CJ126" s="99"/>
      <c r="CK126" s="99"/>
      <c r="CL126" s="99">
        <v>37</v>
      </c>
      <c r="CM126" s="99">
        <v>154</v>
      </c>
      <c r="CN126" s="99">
        <v>674</v>
      </c>
      <c r="CO126" s="99">
        <v>883</v>
      </c>
      <c r="CP126" s="99">
        <v>764</v>
      </c>
      <c r="CQ126" s="99"/>
      <c r="CR126" s="99">
        <v>929</v>
      </c>
      <c r="CS126" s="99">
        <v>1</v>
      </c>
      <c r="CT126" s="99">
        <v>303</v>
      </c>
      <c r="CU126" s="99">
        <v>1030</v>
      </c>
      <c r="CV126" s="99">
        <v>387</v>
      </c>
      <c r="CW126" s="99">
        <v>26</v>
      </c>
      <c r="CX126" s="99">
        <v>575</v>
      </c>
      <c r="CY126" s="99">
        <v>107</v>
      </c>
      <c r="CZ126" s="99">
        <v>100</v>
      </c>
      <c r="DA126" s="99">
        <v>375</v>
      </c>
      <c r="DB126" s="99">
        <v>45</v>
      </c>
      <c r="DC126" s="99">
        <v>140</v>
      </c>
      <c r="DD126" s="99">
        <v>2018</v>
      </c>
      <c r="DE126" s="99">
        <v>1900</v>
      </c>
      <c r="DF126" s="99">
        <v>17</v>
      </c>
      <c r="DG126" s="99">
        <v>124</v>
      </c>
      <c r="DH126" s="99">
        <v>1986</v>
      </c>
      <c r="DI126" s="99">
        <v>1553</v>
      </c>
      <c r="DJ126" s="99">
        <v>8</v>
      </c>
      <c r="DK126" s="99">
        <v>136</v>
      </c>
      <c r="DL126" s="99">
        <v>359</v>
      </c>
      <c r="DM126" s="99">
        <v>22</v>
      </c>
      <c r="DN126" s="99">
        <v>754</v>
      </c>
      <c r="DO126" s="99">
        <v>38</v>
      </c>
      <c r="DP126" s="99">
        <v>2043</v>
      </c>
      <c r="DQ126" s="99">
        <v>288</v>
      </c>
      <c r="DR126" s="99">
        <v>143</v>
      </c>
      <c r="DS126" s="99">
        <v>221</v>
      </c>
      <c r="DT126" s="99">
        <v>193</v>
      </c>
      <c r="DU126" s="99">
        <v>21</v>
      </c>
      <c r="DV126" s="99">
        <v>2</v>
      </c>
      <c r="DW126" s="99">
        <v>40</v>
      </c>
      <c r="DX126" s="99">
        <v>714</v>
      </c>
      <c r="DY126" s="99">
        <v>28</v>
      </c>
      <c r="DZ126" s="99">
        <v>1761</v>
      </c>
      <c r="EA126" s="99">
        <v>2</v>
      </c>
      <c r="EB126" s="99">
        <v>27</v>
      </c>
      <c r="EC126" s="99">
        <v>2</v>
      </c>
      <c r="ED126" s="99">
        <v>329</v>
      </c>
      <c r="EE126" s="99">
        <v>210</v>
      </c>
      <c r="EF126" s="99">
        <v>53</v>
      </c>
      <c r="EG126" s="99">
        <v>7</v>
      </c>
      <c r="EH126" s="99">
        <v>2</v>
      </c>
      <c r="EI126" s="99"/>
      <c r="EJ126" s="99">
        <v>27</v>
      </c>
      <c r="EK126" s="99">
        <v>5</v>
      </c>
      <c r="EL126" s="99">
        <v>4</v>
      </c>
      <c r="EM126" s="99">
        <v>9518</v>
      </c>
      <c r="EN126" s="99">
        <v>52</v>
      </c>
      <c r="EO126" s="99">
        <v>227</v>
      </c>
      <c r="EP126" s="99">
        <v>30</v>
      </c>
      <c r="EQ126" s="99">
        <v>1</v>
      </c>
      <c r="ER126" s="99"/>
      <c r="ES126" s="99">
        <v>34132</v>
      </c>
    </row>
    <row r="127" spans="1:149" ht="14.4" x14ac:dyDescent="0.3">
      <c r="A127" s="98">
        <v>106190449</v>
      </c>
      <c r="B127" s="98" t="s">
        <v>583</v>
      </c>
      <c r="C127" s="98" t="s">
        <v>504</v>
      </c>
      <c r="D127" s="98" t="s">
        <v>2275</v>
      </c>
      <c r="E127" s="98" t="s">
        <v>584</v>
      </c>
      <c r="F127" s="98" t="s">
        <v>2276</v>
      </c>
      <c r="G127" s="98" t="s">
        <v>2872</v>
      </c>
      <c r="H127" s="98" t="s">
        <v>2101</v>
      </c>
      <c r="I127" s="98" t="s">
        <v>2188</v>
      </c>
      <c r="J127" s="98" t="s">
        <v>2261</v>
      </c>
      <c r="K127" s="98" t="s">
        <v>2277</v>
      </c>
      <c r="L127" s="98" t="s">
        <v>2065</v>
      </c>
      <c r="M127" s="98" t="s">
        <v>2105</v>
      </c>
      <c r="N127" s="98" t="s">
        <v>1671</v>
      </c>
      <c r="O127" s="99">
        <v>1984</v>
      </c>
      <c r="P127" s="99"/>
      <c r="Q127" s="99"/>
      <c r="R127" s="99"/>
      <c r="S127" s="99"/>
      <c r="T127" s="99"/>
      <c r="U127" s="99">
        <v>921</v>
      </c>
      <c r="V127" s="99">
        <v>1063</v>
      </c>
      <c r="W127" s="99"/>
      <c r="X127" s="99"/>
      <c r="Y127" s="99">
        <v>1</v>
      </c>
      <c r="Z127" s="99">
        <v>20</v>
      </c>
      <c r="AA127" s="99">
        <v>68</v>
      </c>
      <c r="AB127" s="99">
        <v>116</v>
      </c>
      <c r="AC127" s="99">
        <v>266</v>
      </c>
      <c r="AD127" s="99">
        <v>456</v>
      </c>
      <c r="AE127" s="99">
        <v>485</v>
      </c>
      <c r="AF127" s="99">
        <v>572</v>
      </c>
      <c r="AG127" s="99"/>
      <c r="AH127" s="99"/>
      <c r="AI127" s="99"/>
      <c r="AJ127" s="99">
        <v>277</v>
      </c>
      <c r="AK127" s="99">
        <v>148</v>
      </c>
      <c r="AL127" s="99">
        <v>319</v>
      </c>
      <c r="AM127" s="99">
        <v>11</v>
      </c>
      <c r="AN127" s="99">
        <v>50</v>
      </c>
      <c r="AO127" s="99"/>
      <c r="AP127" s="99">
        <v>1179</v>
      </c>
      <c r="AQ127" s="99">
        <v>1984</v>
      </c>
      <c r="AR127" s="99"/>
      <c r="AS127" s="99"/>
      <c r="AT127" s="99">
        <v>1983</v>
      </c>
      <c r="AU127" s="99"/>
      <c r="AV127" s="99"/>
      <c r="AW127" s="99">
        <v>1</v>
      </c>
      <c r="AX127" s="99">
        <v>1937</v>
      </c>
      <c r="AY127" s="99">
        <v>47</v>
      </c>
      <c r="AZ127" s="99"/>
      <c r="BA127" s="99">
        <v>1979</v>
      </c>
      <c r="BB127" s="99"/>
      <c r="BC127" s="99"/>
      <c r="BD127" s="99"/>
      <c r="BE127" s="99"/>
      <c r="BF127" s="99">
        <v>5</v>
      </c>
      <c r="BG127" s="99"/>
      <c r="BH127" s="99"/>
      <c r="BI127" s="99"/>
      <c r="BJ127" s="99"/>
      <c r="BK127" s="99">
        <v>204</v>
      </c>
      <c r="BL127" s="99">
        <v>36</v>
      </c>
      <c r="BM127" s="99"/>
      <c r="BN127" s="99">
        <v>369</v>
      </c>
      <c r="BO127" s="99">
        <v>261</v>
      </c>
      <c r="BP127" s="99">
        <v>33</v>
      </c>
      <c r="BQ127" s="99">
        <v>2</v>
      </c>
      <c r="BR127" s="99">
        <v>36</v>
      </c>
      <c r="BS127" s="99">
        <v>2</v>
      </c>
      <c r="BT127" s="99">
        <v>89</v>
      </c>
      <c r="BU127" s="99">
        <v>952</v>
      </c>
      <c r="BV127" s="99"/>
      <c r="BW127" s="99"/>
      <c r="BX127" s="99"/>
      <c r="BY127" s="99"/>
      <c r="BZ127" s="99"/>
      <c r="CA127" s="99"/>
      <c r="CB127" s="99">
        <v>145</v>
      </c>
      <c r="CC127" s="99">
        <v>1563</v>
      </c>
      <c r="CD127" s="99"/>
      <c r="CE127" s="99">
        <v>227</v>
      </c>
      <c r="CF127" s="99"/>
      <c r="CG127" s="99">
        <v>10</v>
      </c>
      <c r="CH127" s="99">
        <v>39</v>
      </c>
      <c r="CI127" s="99"/>
      <c r="CJ127" s="99"/>
      <c r="CK127" s="99"/>
      <c r="CL127" s="99"/>
      <c r="CM127" s="99">
        <v>8</v>
      </c>
      <c r="CN127" s="99">
        <v>12</v>
      </c>
      <c r="CO127" s="99">
        <v>98</v>
      </c>
      <c r="CP127" s="99">
        <v>103</v>
      </c>
      <c r="CQ127" s="99">
        <v>1</v>
      </c>
      <c r="CR127" s="99">
        <v>44</v>
      </c>
      <c r="CS127" s="99">
        <v>1</v>
      </c>
      <c r="CT127" s="99">
        <v>96</v>
      </c>
      <c r="CU127" s="99">
        <v>490</v>
      </c>
      <c r="CV127" s="99">
        <v>165</v>
      </c>
      <c r="CW127" s="99">
        <v>1</v>
      </c>
      <c r="CX127" s="99">
        <v>65</v>
      </c>
      <c r="CY127" s="99">
        <v>15</v>
      </c>
      <c r="CZ127" s="99">
        <v>50</v>
      </c>
      <c r="DA127" s="99">
        <v>728</v>
      </c>
      <c r="DB127" s="99">
        <v>102</v>
      </c>
      <c r="DC127" s="99">
        <v>4</v>
      </c>
      <c r="DD127" s="99">
        <v>1</v>
      </c>
      <c r="DE127" s="99"/>
      <c r="DF127" s="99"/>
      <c r="DG127" s="99">
        <v>94</v>
      </c>
      <c r="DH127" s="99">
        <v>352</v>
      </c>
      <c r="DI127" s="99">
        <v>157</v>
      </c>
      <c r="DJ127" s="99"/>
      <c r="DK127" s="99"/>
      <c r="DL127" s="99">
        <v>31</v>
      </c>
      <c r="DM127" s="99"/>
      <c r="DN127" s="99">
        <v>21</v>
      </c>
      <c r="DO127" s="99">
        <v>1</v>
      </c>
      <c r="DP127" s="99">
        <v>1091</v>
      </c>
      <c r="DQ127" s="99">
        <v>48</v>
      </c>
      <c r="DR127" s="99">
        <v>65</v>
      </c>
      <c r="DS127" s="99">
        <v>1</v>
      </c>
      <c r="DT127" s="99">
        <v>116</v>
      </c>
      <c r="DU127" s="99"/>
      <c r="DV127" s="99"/>
      <c r="DW127" s="99">
        <v>5</v>
      </c>
      <c r="DX127" s="99"/>
      <c r="DY127" s="99">
        <v>2</v>
      </c>
      <c r="DZ127" s="99"/>
      <c r="EA127" s="99"/>
      <c r="EB127" s="99"/>
      <c r="EC127" s="99"/>
      <c r="ED127" s="99">
        <v>329</v>
      </c>
      <c r="EE127" s="99">
        <v>41</v>
      </c>
      <c r="EF127" s="99">
        <v>24</v>
      </c>
      <c r="EG127" s="99">
        <v>4</v>
      </c>
      <c r="EH127" s="99"/>
      <c r="EI127" s="99"/>
      <c r="EJ127" s="99">
        <v>28</v>
      </c>
      <c r="EK127" s="99">
        <v>3</v>
      </c>
      <c r="EL127" s="99">
        <v>1</v>
      </c>
      <c r="EM127" s="99">
        <v>1384</v>
      </c>
      <c r="EN127" s="99">
        <v>45</v>
      </c>
      <c r="EO127" s="99">
        <v>115</v>
      </c>
      <c r="EP127" s="99">
        <v>10</v>
      </c>
      <c r="EQ127" s="99"/>
      <c r="ER127" s="99"/>
      <c r="ES127" s="99">
        <v>56550</v>
      </c>
    </row>
    <row r="128" spans="1:149" ht="14.4" x14ac:dyDescent="0.3">
      <c r="A128" s="98">
        <v>106190462</v>
      </c>
      <c r="B128" s="98" t="s">
        <v>1521</v>
      </c>
      <c r="C128" s="98" t="s">
        <v>504</v>
      </c>
      <c r="D128" s="98" t="s">
        <v>585</v>
      </c>
      <c r="E128" s="98" t="s">
        <v>573</v>
      </c>
      <c r="F128" s="98" t="s">
        <v>1012</v>
      </c>
      <c r="G128" s="98" t="s">
        <v>2873</v>
      </c>
      <c r="H128" s="98" t="s">
        <v>2101</v>
      </c>
      <c r="I128" s="98" t="s">
        <v>2129</v>
      </c>
      <c r="J128" s="98" t="s">
        <v>2265</v>
      </c>
      <c r="K128" s="98" t="s">
        <v>2266</v>
      </c>
      <c r="L128" s="98" t="s">
        <v>2065</v>
      </c>
      <c r="M128" s="98" t="s">
        <v>2105</v>
      </c>
      <c r="N128" s="98" t="s">
        <v>1672</v>
      </c>
      <c r="O128" s="99"/>
      <c r="P128" s="99"/>
      <c r="Q128" s="99"/>
      <c r="R128" s="99">
        <v>471</v>
      </c>
      <c r="S128" s="99">
        <v>4949</v>
      </c>
      <c r="T128" s="99"/>
      <c r="U128" s="99">
        <v>2200</v>
      </c>
      <c r="V128" s="99">
        <v>3220</v>
      </c>
      <c r="W128" s="99"/>
      <c r="X128" s="99"/>
      <c r="Y128" s="99">
        <v>355</v>
      </c>
      <c r="Z128" s="99">
        <v>1749</v>
      </c>
      <c r="AA128" s="99">
        <v>1173</v>
      </c>
      <c r="AB128" s="99">
        <v>1005</v>
      </c>
      <c r="AC128" s="99">
        <v>770</v>
      </c>
      <c r="AD128" s="99">
        <v>316</v>
      </c>
      <c r="AE128" s="99">
        <v>50</v>
      </c>
      <c r="AF128" s="99">
        <v>2</v>
      </c>
      <c r="AG128" s="99"/>
      <c r="AH128" s="99"/>
      <c r="AI128" s="99"/>
      <c r="AJ128" s="99">
        <v>307</v>
      </c>
      <c r="AK128" s="99">
        <v>832</v>
      </c>
      <c r="AL128" s="99">
        <v>1298</v>
      </c>
      <c r="AM128" s="99">
        <v>8</v>
      </c>
      <c r="AN128" s="99">
        <v>235</v>
      </c>
      <c r="AO128" s="99">
        <v>5</v>
      </c>
      <c r="AP128" s="99">
        <v>2735</v>
      </c>
      <c r="AQ128" s="99">
        <v>5420</v>
      </c>
      <c r="AR128" s="99"/>
      <c r="AS128" s="99"/>
      <c r="AT128" s="99">
        <v>1139</v>
      </c>
      <c r="AU128" s="99">
        <v>4272</v>
      </c>
      <c r="AV128" s="99"/>
      <c r="AW128" s="99">
        <v>9</v>
      </c>
      <c r="AX128" s="99">
        <v>5420</v>
      </c>
      <c r="AY128" s="99"/>
      <c r="AZ128" s="99"/>
      <c r="BA128" s="99">
        <v>3569</v>
      </c>
      <c r="BB128" s="99">
        <v>1</v>
      </c>
      <c r="BC128" s="99">
        <v>1693</v>
      </c>
      <c r="BD128" s="99">
        <v>40</v>
      </c>
      <c r="BE128" s="99">
        <v>51</v>
      </c>
      <c r="BF128" s="99">
        <v>4</v>
      </c>
      <c r="BG128" s="99"/>
      <c r="BH128" s="99">
        <v>62</v>
      </c>
      <c r="BI128" s="99"/>
      <c r="BJ128" s="99"/>
      <c r="BK128" s="99">
        <v>52</v>
      </c>
      <c r="BL128" s="99">
        <v>193</v>
      </c>
      <c r="BM128" s="99"/>
      <c r="BN128" s="99"/>
      <c r="BO128" s="99"/>
      <c r="BP128" s="99">
        <v>1</v>
      </c>
      <c r="BQ128" s="99">
        <v>14</v>
      </c>
      <c r="BR128" s="99">
        <v>205</v>
      </c>
      <c r="BS128" s="99"/>
      <c r="BT128" s="99">
        <v>4372</v>
      </c>
      <c r="BU128" s="99">
        <v>100</v>
      </c>
      <c r="BV128" s="99"/>
      <c r="BW128" s="99">
        <v>473</v>
      </c>
      <c r="BX128" s="99">
        <v>3</v>
      </c>
      <c r="BY128" s="99">
        <v>7</v>
      </c>
      <c r="BZ128" s="99"/>
      <c r="CA128" s="99"/>
      <c r="CB128" s="99">
        <v>308</v>
      </c>
      <c r="CC128" s="99">
        <v>1214</v>
      </c>
      <c r="CD128" s="99">
        <v>391</v>
      </c>
      <c r="CE128" s="99">
        <v>1973</v>
      </c>
      <c r="CF128" s="99">
        <v>87</v>
      </c>
      <c r="CG128" s="99">
        <v>5</v>
      </c>
      <c r="CH128" s="99">
        <v>47</v>
      </c>
      <c r="CI128" s="99">
        <v>1387</v>
      </c>
      <c r="CJ128" s="99">
        <v>7</v>
      </c>
      <c r="CK128" s="99">
        <v>1</v>
      </c>
      <c r="CL128" s="99"/>
      <c r="CM128" s="99"/>
      <c r="CN128" s="99"/>
      <c r="CO128" s="99"/>
      <c r="CP128" s="99">
        <v>1</v>
      </c>
      <c r="CQ128" s="99"/>
      <c r="CR128" s="99"/>
      <c r="CS128" s="99"/>
      <c r="CT128" s="99"/>
      <c r="CU128" s="99"/>
      <c r="CV128" s="99"/>
      <c r="CW128" s="99">
        <v>5407</v>
      </c>
      <c r="CX128" s="99"/>
      <c r="CY128" s="99">
        <v>10</v>
      </c>
      <c r="CZ128" s="99"/>
      <c r="DA128" s="99"/>
      <c r="DB128" s="99"/>
      <c r="DC128" s="99">
        <v>2</v>
      </c>
      <c r="DD128" s="99"/>
      <c r="DE128" s="99"/>
      <c r="DF128" s="99"/>
      <c r="DG128" s="99"/>
      <c r="DH128" s="99">
        <v>818</v>
      </c>
      <c r="DI128" s="99"/>
      <c r="DJ128" s="99"/>
      <c r="DK128" s="99"/>
      <c r="DL128" s="99"/>
      <c r="DM128" s="99"/>
      <c r="DN128" s="99"/>
      <c r="DO128" s="99"/>
      <c r="DP128" s="99">
        <v>4602</v>
      </c>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v>5420</v>
      </c>
      <c r="EN128" s="99"/>
      <c r="EO128" s="99"/>
      <c r="EP128" s="99"/>
      <c r="EQ128" s="99"/>
      <c r="ER128" s="99"/>
      <c r="ES128" s="99">
        <v>28620</v>
      </c>
    </row>
    <row r="129" spans="1:149" ht="14.4" x14ac:dyDescent="0.3">
      <c r="A129" s="98">
        <v>106190468</v>
      </c>
      <c r="B129" s="98" t="s">
        <v>286</v>
      </c>
      <c r="C129" s="98" t="s">
        <v>504</v>
      </c>
      <c r="D129" s="98" t="s">
        <v>586</v>
      </c>
      <c r="E129" s="98" t="s">
        <v>504</v>
      </c>
      <c r="F129" s="98" t="s">
        <v>1013</v>
      </c>
      <c r="G129" s="98" t="s">
        <v>2874</v>
      </c>
      <c r="H129" s="98" t="s">
        <v>2122</v>
      </c>
      <c r="I129" s="98" t="s">
        <v>2212</v>
      </c>
      <c r="J129" s="98" t="s">
        <v>2226</v>
      </c>
      <c r="K129" s="98" t="s">
        <v>2279</v>
      </c>
      <c r="L129" s="98" t="s">
        <v>2065</v>
      </c>
      <c r="M129" s="98" t="s">
        <v>2105</v>
      </c>
      <c r="N129" s="98" t="s">
        <v>1673</v>
      </c>
      <c r="O129" s="99">
        <v>1386</v>
      </c>
      <c r="P129" s="99"/>
      <c r="Q129" s="99"/>
      <c r="R129" s="99"/>
      <c r="S129" s="99"/>
      <c r="T129" s="99"/>
      <c r="U129" s="99">
        <v>617</v>
      </c>
      <c r="V129" s="99">
        <v>769</v>
      </c>
      <c r="W129" s="99"/>
      <c r="X129" s="99"/>
      <c r="Y129" s="99"/>
      <c r="Z129" s="99">
        <v>11</v>
      </c>
      <c r="AA129" s="99">
        <v>38</v>
      </c>
      <c r="AB129" s="99">
        <v>68</v>
      </c>
      <c r="AC129" s="99">
        <v>220</v>
      </c>
      <c r="AD129" s="99">
        <v>330</v>
      </c>
      <c r="AE129" s="99">
        <v>366</v>
      </c>
      <c r="AF129" s="99">
        <v>353</v>
      </c>
      <c r="AG129" s="99"/>
      <c r="AH129" s="99"/>
      <c r="AI129" s="99"/>
      <c r="AJ129" s="99">
        <v>83</v>
      </c>
      <c r="AK129" s="99">
        <v>305</v>
      </c>
      <c r="AL129" s="99">
        <v>410</v>
      </c>
      <c r="AM129" s="99">
        <v>32</v>
      </c>
      <c r="AN129" s="99">
        <v>17</v>
      </c>
      <c r="AO129" s="99">
        <v>100</v>
      </c>
      <c r="AP129" s="99">
        <v>439</v>
      </c>
      <c r="AQ129" s="99">
        <v>1386</v>
      </c>
      <c r="AR129" s="99"/>
      <c r="AS129" s="99"/>
      <c r="AT129" s="99">
        <v>1386</v>
      </c>
      <c r="AU129" s="99"/>
      <c r="AV129" s="99"/>
      <c r="AW129" s="99"/>
      <c r="AX129" s="99">
        <v>1354</v>
      </c>
      <c r="AY129" s="99">
        <v>32</v>
      </c>
      <c r="AZ129" s="99"/>
      <c r="BA129" s="99">
        <v>1274</v>
      </c>
      <c r="BB129" s="99"/>
      <c r="BC129" s="99">
        <v>82</v>
      </c>
      <c r="BD129" s="99">
        <v>4</v>
      </c>
      <c r="BE129" s="99"/>
      <c r="BF129" s="99">
        <v>17</v>
      </c>
      <c r="BG129" s="99"/>
      <c r="BH129" s="99">
        <v>9</v>
      </c>
      <c r="BI129" s="99"/>
      <c r="BJ129" s="99"/>
      <c r="BK129" s="99">
        <v>30</v>
      </c>
      <c r="BL129" s="99">
        <v>23</v>
      </c>
      <c r="BM129" s="99"/>
      <c r="BN129" s="99">
        <v>233</v>
      </c>
      <c r="BO129" s="99">
        <v>170</v>
      </c>
      <c r="BP129" s="99">
        <v>1</v>
      </c>
      <c r="BQ129" s="99"/>
      <c r="BR129" s="99">
        <v>30</v>
      </c>
      <c r="BS129" s="99">
        <v>1</v>
      </c>
      <c r="BT129" s="99">
        <v>202</v>
      </c>
      <c r="BU129" s="99">
        <v>641</v>
      </c>
      <c r="BV129" s="99"/>
      <c r="BW129" s="99">
        <v>55</v>
      </c>
      <c r="BX129" s="99"/>
      <c r="BY129" s="99"/>
      <c r="BZ129" s="99"/>
      <c r="CA129" s="99"/>
      <c r="CB129" s="99">
        <v>56</v>
      </c>
      <c r="CC129" s="99">
        <v>1163</v>
      </c>
      <c r="CD129" s="99">
        <v>17</v>
      </c>
      <c r="CE129" s="99">
        <v>73</v>
      </c>
      <c r="CF129" s="99">
        <v>2</v>
      </c>
      <c r="CG129" s="99">
        <v>74</v>
      </c>
      <c r="CH129" s="99">
        <v>1</v>
      </c>
      <c r="CI129" s="99"/>
      <c r="CJ129" s="99"/>
      <c r="CK129" s="99"/>
      <c r="CL129" s="99">
        <v>1</v>
      </c>
      <c r="CM129" s="99">
        <v>4</v>
      </c>
      <c r="CN129" s="99">
        <v>6</v>
      </c>
      <c r="CO129" s="99">
        <v>51</v>
      </c>
      <c r="CP129" s="99">
        <v>60</v>
      </c>
      <c r="CQ129" s="99">
        <v>1</v>
      </c>
      <c r="CR129" s="99">
        <v>26</v>
      </c>
      <c r="CS129" s="99"/>
      <c r="CT129" s="99">
        <v>62</v>
      </c>
      <c r="CU129" s="99">
        <v>673</v>
      </c>
      <c r="CV129" s="99">
        <v>66</v>
      </c>
      <c r="CW129" s="99"/>
      <c r="CX129" s="99">
        <v>72</v>
      </c>
      <c r="CY129" s="99">
        <v>21</v>
      </c>
      <c r="CZ129" s="99">
        <v>7</v>
      </c>
      <c r="DA129" s="99">
        <v>270</v>
      </c>
      <c r="DB129" s="99">
        <v>52</v>
      </c>
      <c r="DC129" s="99">
        <v>14</v>
      </c>
      <c r="DD129" s="99"/>
      <c r="DE129" s="99"/>
      <c r="DF129" s="99"/>
      <c r="DG129" s="99">
        <v>12</v>
      </c>
      <c r="DH129" s="99">
        <v>441</v>
      </c>
      <c r="DI129" s="99">
        <v>62</v>
      </c>
      <c r="DJ129" s="99"/>
      <c r="DK129" s="99"/>
      <c r="DL129" s="99">
        <v>25</v>
      </c>
      <c r="DM129" s="99">
        <v>1</v>
      </c>
      <c r="DN129" s="99">
        <v>93</v>
      </c>
      <c r="DO129" s="99">
        <v>25</v>
      </c>
      <c r="DP129" s="99">
        <v>402</v>
      </c>
      <c r="DQ129" s="99">
        <v>30</v>
      </c>
      <c r="DR129" s="99">
        <v>69</v>
      </c>
      <c r="DS129" s="99">
        <v>2</v>
      </c>
      <c r="DT129" s="99">
        <v>222</v>
      </c>
      <c r="DU129" s="99"/>
      <c r="DV129" s="99"/>
      <c r="DW129" s="99">
        <v>2</v>
      </c>
      <c r="DX129" s="99"/>
      <c r="DY129" s="99"/>
      <c r="DZ129" s="99"/>
      <c r="EA129" s="99"/>
      <c r="EB129" s="99"/>
      <c r="EC129" s="99"/>
      <c r="ED129" s="99">
        <v>185</v>
      </c>
      <c r="EE129" s="99">
        <v>23</v>
      </c>
      <c r="EF129" s="99">
        <v>4</v>
      </c>
      <c r="EG129" s="99"/>
      <c r="EH129" s="99">
        <v>1</v>
      </c>
      <c r="EI129" s="99"/>
      <c r="EJ129" s="99">
        <v>1</v>
      </c>
      <c r="EK129" s="99">
        <v>3</v>
      </c>
      <c r="EL129" s="99">
        <v>2</v>
      </c>
      <c r="EM129" s="99">
        <v>1057</v>
      </c>
      <c r="EN129" s="99">
        <v>39</v>
      </c>
      <c r="EO129" s="99">
        <v>67</v>
      </c>
      <c r="EP129" s="99">
        <v>3</v>
      </c>
      <c r="EQ129" s="99">
        <v>1</v>
      </c>
      <c r="ER129" s="99"/>
      <c r="ES129" s="99">
        <v>43797</v>
      </c>
    </row>
    <row r="130" spans="1:149" ht="14.4" x14ac:dyDescent="0.3">
      <c r="A130" s="98">
        <v>106190470</v>
      </c>
      <c r="B130" s="98" t="s">
        <v>2280</v>
      </c>
      <c r="C130" s="98" t="s">
        <v>504</v>
      </c>
      <c r="D130" s="98" t="s">
        <v>587</v>
      </c>
      <c r="E130" s="98" t="s">
        <v>537</v>
      </c>
      <c r="F130" s="98" t="s">
        <v>1014</v>
      </c>
      <c r="G130" s="98" t="s">
        <v>2871</v>
      </c>
      <c r="H130" s="98" t="s">
        <v>2108</v>
      </c>
      <c r="I130" s="98" t="s">
        <v>2185</v>
      </c>
      <c r="J130" s="98" t="s">
        <v>2218</v>
      </c>
      <c r="K130" s="98" t="s">
        <v>2281</v>
      </c>
      <c r="L130" s="98" t="s">
        <v>2065</v>
      </c>
      <c r="M130" s="98" t="s">
        <v>2105</v>
      </c>
      <c r="N130" s="98" t="s">
        <v>1674</v>
      </c>
      <c r="O130" s="99">
        <v>20968</v>
      </c>
      <c r="P130" s="99">
        <v>1858</v>
      </c>
      <c r="Q130" s="99">
        <v>38</v>
      </c>
      <c r="R130" s="99">
        <v>2</v>
      </c>
      <c r="S130" s="99"/>
      <c r="T130" s="99">
        <v>5</v>
      </c>
      <c r="U130" s="99">
        <v>13680</v>
      </c>
      <c r="V130" s="99">
        <v>9191</v>
      </c>
      <c r="W130" s="99"/>
      <c r="X130" s="99"/>
      <c r="Y130" s="99">
        <v>300</v>
      </c>
      <c r="Z130" s="99">
        <v>1642</v>
      </c>
      <c r="AA130" s="99">
        <v>2514</v>
      </c>
      <c r="AB130" s="99">
        <v>1785</v>
      </c>
      <c r="AC130" s="99">
        <v>2637</v>
      </c>
      <c r="AD130" s="99">
        <v>3065</v>
      </c>
      <c r="AE130" s="99">
        <v>3205</v>
      </c>
      <c r="AF130" s="99">
        <v>4559</v>
      </c>
      <c r="AG130" s="99"/>
      <c r="AH130" s="99">
        <v>2897</v>
      </c>
      <c r="AI130" s="99">
        <v>267</v>
      </c>
      <c r="AJ130" s="99">
        <v>3163</v>
      </c>
      <c r="AK130" s="99">
        <v>3438</v>
      </c>
      <c r="AL130" s="99">
        <v>6107</v>
      </c>
      <c r="AM130" s="99">
        <v>39</v>
      </c>
      <c r="AN130" s="99">
        <v>1130</v>
      </c>
      <c r="AO130" s="99">
        <v>126</v>
      </c>
      <c r="AP130" s="99">
        <v>8868</v>
      </c>
      <c r="AQ130" s="99">
        <v>9800</v>
      </c>
      <c r="AR130" s="99">
        <v>13065</v>
      </c>
      <c r="AS130" s="99">
        <v>6</v>
      </c>
      <c r="AT130" s="99">
        <v>6048</v>
      </c>
      <c r="AU130" s="99">
        <v>14180</v>
      </c>
      <c r="AV130" s="99">
        <v>2637</v>
      </c>
      <c r="AW130" s="99">
        <v>6</v>
      </c>
      <c r="AX130" s="99">
        <v>22101</v>
      </c>
      <c r="AY130" s="99">
        <v>770</v>
      </c>
      <c r="AZ130" s="99"/>
      <c r="BA130" s="99">
        <v>2034</v>
      </c>
      <c r="BB130" s="99">
        <v>16</v>
      </c>
      <c r="BC130" s="99">
        <v>17149</v>
      </c>
      <c r="BD130" s="99">
        <v>106</v>
      </c>
      <c r="BE130" s="99">
        <v>75</v>
      </c>
      <c r="BF130" s="99">
        <v>702</v>
      </c>
      <c r="BG130" s="99">
        <v>2635</v>
      </c>
      <c r="BH130" s="99">
        <v>148</v>
      </c>
      <c r="BI130" s="99">
        <v>2</v>
      </c>
      <c r="BJ130" s="99">
        <v>4</v>
      </c>
      <c r="BK130" s="99">
        <v>621</v>
      </c>
      <c r="BL130" s="99">
        <v>246</v>
      </c>
      <c r="BM130" s="99">
        <v>9</v>
      </c>
      <c r="BN130" s="99">
        <v>560</v>
      </c>
      <c r="BO130" s="99">
        <v>2763</v>
      </c>
      <c r="BP130" s="99">
        <v>467</v>
      </c>
      <c r="BQ130" s="99">
        <v>34</v>
      </c>
      <c r="BR130" s="99">
        <v>110</v>
      </c>
      <c r="BS130" s="99">
        <v>45</v>
      </c>
      <c r="BT130" s="99">
        <v>15140</v>
      </c>
      <c r="BU130" s="99">
        <v>2834</v>
      </c>
      <c r="BV130" s="99">
        <v>5</v>
      </c>
      <c r="BW130" s="99">
        <v>23</v>
      </c>
      <c r="BX130" s="99">
        <v>11</v>
      </c>
      <c r="BY130" s="99">
        <v>3</v>
      </c>
      <c r="BZ130" s="99"/>
      <c r="CA130" s="99"/>
      <c r="CB130" s="99">
        <v>4625</v>
      </c>
      <c r="CC130" s="99">
        <v>9544</v>
      </c>
      <c r="CD130" s="99">
        <v>9</v>
      </c>
      <c r="CE130" s="99">
        <v>7504</v>
      </c>
      <c r="CF130" s="99">
        <v>884</v>
      </c>
      <c r="CG130" s="99">
        <v>112</v>
      </c>
      <c r="CH130" s="99">
        <v>192</v>
      </c>
      <c r="CI130" s="99"/>
      <c r="CJ130" s="99"/>
      <c r="CK130" s="99">
        <v>1</v>
      </c>
      <c r="CL130" s="99">
        <v>19</v>
      </c>
      <c r="CM130" s="99">
        <v>251</v>
      </c>
      <c r="CN130" s="99">
        <v>962</v>
      </c>
      <c r="CO130" s="99">
        <v>3175</v>
      </c>
      <c r="CP130" s="99">
        <v>2458</v>
      </c>
      <c r="CQ130" s="99">
        <v>35</v>
      </c>
      <c r="CR130" s="99">
        <v>638</v>
      </c>
      <c r="CS130" s="99">
        <v>24</v>
      </c>
      <c r="CT130" s="99">
        <v>1200</v>
      </c>
      <c r="CU130" s="99">
        <v>1623</v>
      </c>
      <c r="CV130" s="99">
        <v>1477</v>
      </c>
      <c r="CW130" s="99">
        <v>216</v>
      </c>
      <c r="CX130" s="99">
        <v>1212</v>
      </c>
      <c r="CY130" s="99">
        <v>524</v>
      </c>
      <c r="CZ130" s="99">
        <v>293</v>
      </c>
      <c r="DA130" s="99">
        <v>1611</v>
      </c>
      <c r="DB130" s="99">
        <v>485</v>
      </c>
      <c r="DC130" s="99">
        <v>1097</v>
      </c>
      <c r="DD130" s="99">
        <v>2814</v>
      </c>
      <c r="DE130" s="99">
        <v>2639</v>
      </c>
      <c r="DF130" s="99">
        <v>118</v>
      </c>
      <c r="DG130" s="99">
        <v>663</v>
      </c>
      <c r="DH130" s="99">
        <v>2903</v>
      </c>
      <c r="DI130" s="99">
        <v>2026</v>
      </c>
      <c r="DJ130" s="99">
        <v>5</v>
      </c>
      <c r="DK130" s="99">
        <v>358</v>
      </c>
      <c r="DL130" s="99">
        <v>539</v>
      </c>
      <c r="DM130" s="99">
        <v>76</v>
      </c>
      <c r="DN130" s="99">
        <v>1272</v>
      </c>
      <c r="DO130" s="99">
        <v>198</v>
      </c>
      <c r="DP130" s="99">
        <v>10257</v>
      </c>
      <c r="DQ130" s="99">
        <v>251</v>
      </c>
      <c r="DR130" s="99">
        <v>438</v>
      </c>
      <c r="DS130" s="99">
        <v>221</v>
      </c>
      <c r="DT130" s="99">
        <v>326</v>
      </c>
      <c r="DU130" s="99">
        <v>28</v>
      </c>
      <c r="DV130" s="99">
        <v>4</v>
      </c>
      <c r="DW130" s="99">
        <v>210</v>
      </c>
      <c r="DX130" s="99">
        <v>455</v>
      </c>
      <c r="DY130" s="99">
        <v>46</v>
      </c>
      <c r="DZ130" s="99">
        <v>2591</v>
      </c>
      <c r="EA130" s="99">
        <v>1</v>
      </c>
      <c r="EB130" s="99">
        <v>2</v>
      </c>
      <c r="EC130" s="99">
        <v>1</v>
      </c>
      <c r="ED130" s="99">
        <v>681</v>
      </c>
      <c r="EE130" s="99">
        <v>1160</v>
      </c>
      <c r="EF130" s="99">
        <v>98</v>
      </c>
      <c r="EG130" s="99">
        <v>23</v>
      </c>
      <c r="EH130" s="99">
        <v>3</v>
      </c>
      <c r="EI130" s="99">
        <v>1</v>
      </c>
      <c r="EJ130" s="99">
        <v>45</v>
      </c>
      <c r="EK130" s="99">
        <v>9</v>
      </c>
      <c r="EL130" s="99">
        <v>7</v>
      </c>
      <c r="EM130" s="99">
        <v>19733</v>
      </c>
      <c r="EN130" s="99">
        <v>144</v>
      </c>
      <c r="EO130" s="99">
        <v>904</v>
      </c>
      <c r="EP130" s="99">
        <v>60</v>
      </c>
      <c r="EQ130" s="99">
        <v>3</v>
      </c>
      <c r="ER130" s="99"/>
      <c r="ES130" s="99">
        <v>100510</v>
      </c>
    </row>
    <row r="131" spans="1:149" ht="14.4" x14ac:dyDescent="0.3">
      <c r="A131" s="98">
        <v>106190475</v>
      </c>
      <c r="B131" s="98" t="s">
        <v>1522</v>
      </c>
      <c r="C131" s="98" t="s">
        <v>504</v>
      </c>
      <c r="D131" s="98" t="s">
        <v>588</v>
      </c>
      <c r="E131" s="98" t="s">
        <v>505</v>
      </c>
      <c r="F131" s="98" t="s">
        <v>1015</v>
      </c>
      <c r="G131" s="98" t="s">
        <v>2871</v>
      </c>
      <c r="H131" s="98" t="s">
        <v>2112</v>
      </c>
      <c r="I131" s="98" t="s">
        <v>2215</v>
      </c>
      <c r="J131" s="98" t="s">
        <v>2208</v>
      </c>
      <c r="K131" s="98" t="s">
        <v>2282</v>
      </c>
      <c r="L131" s="98" t="s">
        <v>2065</v>
      </c>
      <c r="M131" s="98" t="s">
        <v>2105</v>
      </c>
      <c r="N131" s="98" t="s">
        <v>1675</v>
      </c>
      <c r="O131" s="99">
        <v>3434</v>
      </c>
      <c r="P131" s="99"/>
      <c r="Q131" s="99"/>
      <c r="R131" s="99"/>
      <c r="S131" s="99">
        <v>1930</v>
      </c>
      <c r="T131" s="99"/>
      <c r="U131" s="99">
        <v>2556</v>
      </c>
      <c r="V131" s="99">
        <v>2808</v>
      </c>
      <c r="W131" s="99"/>
      <c r="X131" s="99"/>
      <c r="Y131" s="99">
        <v>93</v>
      </c>
      <c r="Z131" s="99">
        <v>679</v>
      </c>
      <c r="AA131" s="99">
        <v>729</v>
      </c>
      <c r="AB131" s="99">
        <v>720</v>
      </c>
      <c r="AC131" s="99">
        <v>831</v>
      </c>
      <c r="AD131" s="99">
        <v>772</v>
      </c>
      <c r="AE131" s="99">
        <v>676</v>
      </c>
      <c r="AF131" s="99">
        <v>864</v>
      </c>
      <c r="AG131" s="99"/>
      <c r="AH131" s="99"/>
      <c r="AI131" s="99"/>
      <c r="AJ131" s="99">
        <v>364</v>
      </c>
      <c r="AK131" s="99">
        <v>942</v>
      </c>
      <c r="AL131" s="99">
        <v>986</v>
      </c>
      <c r="AM131" s="99">
        <v>6</v>
      </c>
      <c r="AN131" s="99">
        <v>139</v>
      </c>
      <c r="AO131" s="99">
        <v>13</v>
      </c>
      <c r="AP131" s="99">
        <v>2914</v>
      </c>
      <c r="AQ131" s="99">
        <v>758</v>
      </c>
      <c r="AR131" s="99">
        <v>4606</v>
      </c>
      <c r="AS131" s="99"/>
      <c r="AT131" s="99">
        <v>38</v>
      </c>
      <c r="AU131" s="99">
        <v>5325</v>
      </c>
      <c r="AV131" s="99"/>
      <c r="AW131" s="99">
        <v>1</v>
      </c>
      <c r="AX131" s="99">
        <v>5216</v>
      </c>
      <c r="AY131" s="99">
        <v>148</v>
      </c>
      <c r="AZ131" s="99"/>
      <c r="BA131" s="99">
        <v>670</v>
      </c>
      <c r="BB131" s="99">
        <v>1</v>
      </c>
      <c r="BC131" s="99">
        <v>4587</v>
      </c>
      <c r="BD131" s="99">
        <v>50</v>
      </c>
      <c r="BE131" s="99"/>
      <c r="BF131" s="99">
        <v>13</v>
      </c>
      <c r="BG131" s="99"/>
      <c r="BH131" s="99">
        <v>43</v>
      </c>
      <c r="BI131" s="99"/>
      <c r="BJ131" s="99"/>
      <c r="BK131" s="99">
        <v>287</v>
      </c>
      <c r="BL131" s="99"/>
      <c r="BM131" s="99"/>
      <c r="BN131" s="99">
        <v>174</v>
      </c>
      <c r="BO131" s="99">
        <v>313</v>
      </c>
      <c r="BP131" s="99">
        <v>14</v>
      </c>
      <c r="BQ131" s="99">
        <v>60</v>
      </c>
      <c r="BR131" s="99">
        <v>35</v>
      </c>
      <c r="BS131" s="99"/>
      <c r="BT131" s="99">
        <v>3434</v>
      </c>
      <c r="BU131" s="99">
        <v>1043</v>
      </c>
      <c r="BV131" s="99">
        <v>2</v>
      </c>
      <c r="BW131" s="99">
        <v>1</v>
      </c>
      <c r="BX131" s="99"/>
      <c r="BY131" s="99">
        <v>1</v>
      </c>
      <c r="BZ131" s="99"/>
      <c r="CA131" s="99"/>
      <c r="CB131" s="99">
        <v>1876</v>
      </c>
      <c r="CC131" s="99">
        <v>2448</v>
      </c>
      <c r="CD131" s="99"/>
      <c r="CE131" s="99">
        <v>788</v>
      </c>
      <c r="CF131" s="99">
        <v>223</v>
      </c>
      <c r="CG131" s="99">
        <v>4</v>
      </c>
      <c r="CH131" s="99">
        <v>25</v>
      </c>
      <c r="CI131" s="99"/>
      <c r="CJ131" s="99"/>
      <c r="CK131" s="99"/>
      <c r="CL131" s="99">
        <v>2</v>
      </c>
      <c r="CM131" s="99">
        <v>37</v>
      </c>
      <c r="CN131" s="99">
        <v>61</v>
      </c>
      <c r="CO131" s="99">
        <v>440</v>
      </c>
      <c r="CP131" s="99">
        <v>430</v>
      </c>
      <c r="CQ131" s="99">
        <v>9</v>
      </c>
      <c r="CR131" s="99">
        <v>198</v>
      </c>
      <c r="CS131" s="99">
        <v>4</v>
      </c>
      <c r="CT131" s="99">
        <v>187</v>
      </c>
      <c r="CU131" s="99">
        <v>583</v>
      </c>
      <c r="CV131" s="99">
        <v>305</v>
      </c>
      <c r="CW131" s="99">
        <v>2114</v>
      </c>
      <c r="CX131" s="99">
        <v>63</v>
      </c>
      <c r="CY131" s="99">
        <v>112</v>
      </c>
      <c r="CZ131" s="99">
        <v>25</v>
      </c>
      <c r="DA131" s="99">
        <v>387</v>
      </c>
      <c r="DB131" s="99">
        <v>73</v>
      </c>
      <c r="DC131" s="99">
        <v>301</v>
      </c>
      <c r="DD131" s="99">
        <v>33</v>
      </c>
      <c r="DE131" s="99"/>
      <c r="DF131" s="99"/>
      <c r="DG131" s="99">
        <v>129</v>
      </c>
      <c r="DH131" s="99">
        <v>1517</v>
      </c>
      <c r="DI131" s="99">
        <v>389</v>
      </c>
      <c r="DJ131" s="99"/>
      <c r="DK131" s="99">
        <v>8</v>
      </c>
      <c r="DL131" s="99">
        <v>92</v>
      </c>
      <c r="DM131" s="99">
        <v>5</v>
      </c>
      <c r="DN131" s="99">
        <v>121</v>
      </c>
      <c r="DO131" s="99">
        <v>25</v>
      </c>
      <c r="DP131" s="99">
        <v>2884</v>
      </c>
      <c r="DQ131" s="99">
        <v>53</v>
      </c>
      <c r="DR131" s="99">
        <v>62</v>
      </c>
      <c r="DS131" s="99">
        <v>27</v>
      </c>
      <c r="DT131" s="99">
        <v>29</v>
      </c>
      <c r="DU131" s="99">
        <v>1</v>
      </c>
      <c r="DV131" s="99">
        <v>1</v>
      </c>
      <c r="DW131" s="99">
        <v>4</v>
      </c>
      <c r="DX131" s="99">
        <v>5</v>
      </c>
      <c r="DY131" s="99">
        <v>5</v>
      </c>
      <c r="DZ131" s="99">
        <v>7</v>
      </c>
      <c r="EA131" s="99"/>
      <c r="EB131" s="99"/>
      <c r="EC131" s="99"/>
      <c r="ED131" s="99">
        <v>94</v>
      </c>
      <c r="EE131" s="99">
        <v>195</v>
      </c>
      <c r="EF131" s="99">
        <v>22</v>
      </c>
      <c r="EG131" s="99">
        <v>13</v>
      </c>
      <c r="EH131" s="99">
        <v>43</v>
      </c>
      <c r="EI131" s="99">
        <v>1</v>
      </c>
      <c r="EJ131" s="99">
        <v>5</v>
      </c>
      <c r="EK131" s="99"/>
      <c r="EL131" s="99">
        <v>1</v>
      </c>
      <c r="EM131" s="99">
        <v>4399</v>
      </c>
      <c r="EN131" s="99">
        <v>78</v>
      </c>
      <c r="EO131" s="99">
        <v>499</v>
      </c>
      <c r="EP131" s="99">
        <v>14</v>
      </c>
      <c r="EQ131" s="99"/>
      <c r="ER131" s="99"/>
      <c r="ES131" s="99">
        <v>24703</v>
      </c>
    </row>
    <row r="132" spans="1:149" ht="14.4" x14ac:dyDescent="0.3">
      <c r="A132" s="98">
        <v>106190500</v>
      </c>
      <c r="B132" s="98" t="s">
        <v>1016</v>
      </c>
      <c r="C132" s="98" t="s">
        <v>504</v>
      </c>
      <c r="D132" s="98" t="s">
        <v>589</v>
      </c>
      <c r="E132" s="98" t="s">
        <v>590</v>
      </c>
      <c r="F132" s="98" t="s">
        <v>1470</v>
      </c>
      <c r="G132" s="98" t="s">
        <v>2871</v>
      </c>
      <c r="H132" s="98" t="s">
        <v>2101</v>
      </c>
      <c r="I132" s="98" t="s">
        <v>2185</v>
      </c>
      <c r="J132" s="98" t="s">
        <v>2231</v>
      </c>
      <c r="K132" s="98" t="s">
        <v>2256</v>
      </c>
      <c r="L132" s="98" t="s">
        <v>2065</v>
      </c>
      <c r="M132" s="98" t="s">
        <v>2105</v>
      </c>
      <c r="N132" s="98" t="s">
        <v>1676</v>
      </c>
      <c r="O132" s="99">
        <v>3801</v>
      </c>
      <c r="P132" s="99"/>
      <c r="Q132" s="99"/>
      <c r="R132" s="99"/>
      <c r="S132" s="99"/>
      <c r="T132" s="99"/>
      <c r="U132" s="99">
        <v>2015</v>
      </c>
      <c r="V132" s="99">
        <v>1786</v>
      </c>
      <c r="W132" s="99"/>
      <c r="X132" s="99"/>
      <c r="Y132" s="99">
        <v>19</v>
      </c>
      <c r="Z132" s="99">
        <v>181</v>
      </c>
      <c r="AA132" s="99">
        <v>355</v>
      </c>
      <c r="AB132" s="99">
        <v>466</v>
      </c>
      <c r="AC132" s="99">
        <v>640</v>
      </c>
      <c r="AD132" s="99">
        <v>715</v>
      </c>
      <c r="AE132" s="99">
        <v>602</v>
      </c>
      <c r="AF132" s="99">
        <v>823</v>
      </c>
      <c r="AG132" s="99"/>
      <c r="AH132" s="99"/>
      <c r="AI132" s="99"/>
      <c r="AJ132" s="99">
        <v>146</v>
      </c>
      <c r="AK132" s="99">
        <v>688</v>
      </c>
      <c r="AL132" s="99">
        <v>486</v>
      </c>
      <c r="AM132" s="99">
        <v>4</v>
      </c>
      <c r="AN132" s="99">
        <v>118</v>
      </c>
      <c r="AO132" s="99">
        <v>5</v>
      </c>
      <c r="AP132" s="99">
        <v>2354</v>
      </c>
      <c r="AQ132" s="99">
        <v>1519</v>
      </c>
      <c r="AR132" s="99">
        <v>2282</v>
      </c>
      <c r="AS132" s="99"/>
      <c r="AT132" s="99">
        <v>1309</v>
      </c>
      <c r="AU132" s="99">
        <v>2492</v>
      </c>
      <c r="AV132" s="99"/>
      <c r="AW132" s="99"/>
      <c r="AX132" s="99">
        <v>3656</v>
      </c>
      <c r="AY132" s="99">
        <v>145</v>
      </c>
      <c r="AZ132" s="99"/>
      <c r="BA132" s="99">
        <v>13</v>
      </c>
      <c r="BB132" s="99">
        <v>10</v>
      </c>
      <c r="BC132" s="99">
        <v>3613</v>
      </c>
      <c r="BD132" s="99">
        <v>9</v>
      </c>
      <c r="BE132" s="99">
        <v>3</v>
      </c>
      <c r="BF132" s="99">
        <v>151</v>
      </c>
      <c r="BG132" s="99"/>
      <c r="BH132" s="99">
        <v>2</v>
      </c>
      <c r="BI132" s="99"/>
      <c r="BJ132" s="99"/>
      <c r="BK132" s="99">
        <v>252</v>
      </c>
      <c r="BL132" s="99">
        <v>99</v>
      </c>
      <c r="BM132" s="99">
        <v>1</v>
      </c>
      <c r="BN132" s="99">
        <v>72</v>
      </c>
      <c r="BO132" s="99">
        <v>167</v>
      </c>
      <c r="BP132" s="99">
        <v>30</v>
      </c>
      <c r="BQ132" s="99">
        <v>10</v>
      </c>
      <c r="BR132" s="99">
        <v>100</v>
      </c>
      <c r="BS132" s="99">
        <v>4</v>
      </c>
      <c r="BT132" s="99">
        <v>2557</v>
      </c>
      <c r="BU132" s="99">
        <v>509</v>
      </c>
      <c r="BV132" s="99"/>
      <c r="BW132" s="99"/>
      <c r="BX132" s="99"/>
      <c r="BY132" s="99"/>
      <c r="BZ132" s="99"/>
      <c r="CA132" s="99"/>
      <c r="CB132" s="99">
        <v>432</v>
      </c>
      <c r="CC132" s="99">
        <v>1935</v>
      </c>
      <c r="CD132" s="99"/>
      <c r="CE132" s="99">
        <v>1153</v>
      </c>
      <c r="CF132" s="99">
        <v>44</v>
      </c>
      <c r="CG132" s="99">
        <v>219</v>
      </c>
      <c r="CH132" s="99">
        <v>13</v>
      </c>
      <c r="CI132" s="99">
        <v>5</v>
      </c>
      <c r="CJ132" s="99"/>
      <c r="CK132" s="99"/>
      <c r="CL132" s="99"/>
      <c r="CM132" s="99">
        <v>52</v>
      </c>
      <c r="CN132" s="99">
        <v>73</v>
      </c>
      <c r="CO132" s="99">
        <v>399</v>
      </c>
      <c r="CP132" s="99">
        <v>498</v>
      </c>
      <c r="CQ132" s="99"/>
      <c r="CR132" s="99">
        <v>483</v>
      </c>
      <c r="CS132" s="99">
        <v>3</v>
      </c>
      <c r="CT132" s="99">
        <v>183</v>
      </c>
      <c r="CU132" s="99">
        <v>311</v>
      </c>
      <c r="CV132" s="99">
        <v>333</v>
      </c>
      <c r="CW132" s="99">
        <v>29</v>
      </c>
      <c r="CX132" s="99">
        <v>819</v>
      </c>
      <c r="CY132" s="99">
        <v>75</v>
      </c>
      <c r="CZ132" s="99">
        <v>2</v>
      </c>
      <c r="DA132" s="99">
        <v>332</v>
      </c>
      <c r="DB132" s="99">
        <v>94</v>
      </c>
      <c r="DC132" s="99">
        <v>112</v>
      </c>
      <c r="DD132" s="99">
        <v>3</v>
      </c>
      <c r="DE132" s="99"/>
      <c r="DF132" s="99"/>
      <c r="DG132" s="99">
        <v>38</v>
      </c>
      <c r="DH132" s="99">
        <v>313</v>
      </c>
      <c r="DI132" s="99">
        <v>732</v>
      </c>
      <c r="DJ132" s="99"/>
      <c r="DK132" s="99">
        <v>9</v>
      </c>
      <c r="DL132" s="99">
        <v>70</v>
      </c>
      <c r="DM132" s="99">
        <v>5</v>
      </c>
      <c r="DN132" s="99">
        <v>818</v>
      </c>
      <c r="DO132" s="99">
        <v>165</v>
      </c>
      <c r="DP132" s="99">
        <v>1290</v>
      </c>
      <c r="DQ132" s="99">
        <v>67</v>
      </c>
      <c r="DR132" s="99">
        <v>57</v>
      </c>
      <c r="DS132" s="99">
        <v>99</v>
      </c>
      <c r="DT132" s="99">
        <v>119</v>
      </c>
      <c r="DU132" s="99">
        <v>1</v>
      </c>
      <c r="DV132" s="99">
        <v>1</v>
      </c>
      <c r="DW132" s="99">
        <v>10</v>
      </c>
      <c r="DX132" s="99">
        <v>6</v>
      </c>
      <c r="DY132" s="99">
        <v>1</v>
      </c>
      <c r="DZ132" s="99"/>
      <c r="EA132" s="99"/>
      <c r="EB132" s="99"/>
      <c r="EC132" s="99"/>
      <c r="ED132" s="99">
        <v>227</v>
      </c>
      <c r="EE132" s="99">
        <v>221</v>
      </c>
      <c r="EF132" s="99">
        <v>9</v>
      </c>
      <c r="EG132" s="99">
        <v>3</v>
      </c>
      <c r="EH132" s="99"/>
      <c r="EI132" s="99"/>
      <c r="EJ132" s="99">
        <v>3</v>
      </c>
      <c r="EK132" s="99">
        <v>1</v>
      </c>
      <c r="EL132" s="99">
        <v>1</v>
      </c>
      <c r="EM132" s="99">
        <v>3185</v>
      </c>
      <c r="EN132" s="99">
        <v>20</v>
      </c>
      <c r="EO132" s="99">
        <v>117</v>
      </c>
      <c r="EP132" s="99">
        <v>13</v>
      </c>
      <c r="EQ132" s="99"/>
      <c r="ER132" s="99">
        <v>1</v>
      </c>
      <c r="ES132" s="99">
        <v>12628</v>
      </c>
    </row>
    <row r="133" spans="1:149" ht="14.4" x14ac:dyDescent="0.3">
      <c r="A133" s="98">
        <v>106190517</v>
      </c>
      <c r="B133" s="98" t="s">
        <v>1017</v>
      </c>
      <c r="C133" s="98" t="s">
        <v>504</v>
      </c>
      <c r="D133" s="98" t="s">
        <v>591</v>
      </c>
      <c r="E133" s="98" t="s">
        <v>592</v>
      </c>
      <c r="F133" s="98" t="s">
        <v>1018</v>
      </c>
      <c r="G133" s="98" t="s">
        <v>2871</v>
      </c>
      <c r="H133" s="98" t="s">
        <v>2120</v>
      </c>
      <c r="I133" s="98" t="s">
        <v>2253</v>
      </c>
      <c r="J133" s="98" t="s">
        <v>2254</v>
      </c>
      <c r="K133" s="98" t="s">
        <v>2255</v>
      </c>
      <c r="L133" s="98" t="s">
        <v>2065</v>
      </c>
      <c r="M133" s="98" t="s">
        <v>2105</v>
      </c>
      <c r="N133" s="98" t="s">
        <v>1677</v>
      </c>
      <c r="O133" s="99">
        <v>15656</v>
      </c>
      <c r="P133" s="99"/>
      <c r="Q133" s="99"/>
      <c r="R133" s="99"/>
      <c r="S133" s="99"/>
      <c r="T133" s="99"/>
      <c r="U133" s="99">
        <v>9278</v>
      </c>
      <c r="V133" s="99">
        <v>6378</v>
      </c>
      <c r="W133" s="99"/>
      <c r="X133" s="99"/>
      <c r="Y133" s="99">
        <v>507</v>
      </c>
      <c r="Z133" s="99">
        <v>1192</v>
      </c>
      <c r="AA133" s="99">
        <v>1909</v>
      </c>
      <c r="AB133" s="99">
        <v>823</v>
      </c>
      <c r="AC133" s="99">
        <v>1102</v>
      </c>
      <c r="AD133" s="99">
        <v>1558</v>
      </c>
      <c r="AE133" s="99">
        <v>1797</v>
      </c>
      <c r="AF133" s="99">
        <v>3028</v>
      </c>
      <c r="AG133" s="99"/>
      <c r="AH133" s="99">
        <v>3034</v>
      </c>
      <c r="AI133" s="99">
        <v>706</v>
      </c>
      <c r="AJ133" s="99">
        <v>681</v>
      </c>
      <c r="AK133" s="99">
        <v>444</v>
      </c>
      <c r="AL133" s="99">
        <v>3223</v>
      </c>
      <c r="AM133" s="99">
        <v>10</v>
      </c>
      <c r="AN133" s="99">
        <v>508</v>
      </c>
      <c r="AO133" s="99">
        <v>61</v>
      </c>
      <c r="AP133" s="99">
        <v>10729</v>
      </c>
      <c r="AQ133" s="99">
        <v>7964</v>
      </c>
      <c r="AR133" s="99">
        <v>7692</v>
      </c>
      <c r="AS133" s="99"/>
      <c r="AT133" s="99">
        <v>3204</v>
      </c>
      <c r="AU133" s="99">
        <v>9912</v>
      </c>
      <c r="AV133" s="99">
        <v>2538</v>
      </c>
      <c r="AW133" s="99">
        <v>2</v>
      </c>
      <c r="AX133" s="99">
        <v>15375</v>
      </c>
      <c r="AY133" s="99">
        <v>281</v>
      </c>
      <c r="AZ133" s="99"/>
      <c r="BA133" s="99">
        <v>138</v>
      </c>
      <c r="BB133" s="99">
        <v>10</v>
      </c>
      <c r="BC133" s="99">
        <v>11512</v>
      </c>
      <c r="BD133" s="99">
        <v>13</v>
      </c>
      <c r="BE133" s="99">
        <v>121</v>
      </c>
      <c r="BF133" s="99">
        <v>659</v>
      </c>
      <c r="BG133" s="99">
        <v>2531</v>
      </c>
      <c r="BH133" s="99">
        <v>671</v>
      </c>
      <c r="BI133" s="99">
        <v>1</v>
      </c>
      <c r="BJ133" s="99"/>
      <c r="BK133" s="99">
        <v>173</v>
      </c>
      <c r="BL133" s="99">
        <v>112</v>
      </c>
      <c r="BM133" s="99">
        <v>12</v>
      </c>
      <c r="BN133" s="99">
        <v>253</v>
      </c>
      <c r="BO133" s="99">
        <v>2031</v>
      </c>
      <c r="BP133" s="99">
        <v>103</v>
      </c>
      <c r="BQ133" s="99">
        <v>24</v>
      </c>
      <c r="BR133" s="99">
        <v>38</v>
      </c>
      <c r="BS133" s="99">
        <v>11</v>
      </c>
      <c r="BT133" s="99">
        <v>11155</v>
      </c>
      <c r="BU133" s="99">
        <v>1735</v>
      </c>
      <c r="BV133" s="99">
        <v>1</v>
      </c>
      <c r="BW133" s="99">
        <v>8</v>
      </c>
      <c r="BX133" s="99"/>
      <c r="BY133" s="99"/>
      <c r="BZ133" s="99"/>
      <c r="CA133" s="99"/>
      <c r="CB133" s="99">
        <v>3593</v>
      </c>
      <c r="CC133" s="99">
        <v>5662</v>
      </c>
      <c r="CD133" s="99"/>
      <c r="CE133" s="99">
        <v>5737</v>
      </c>
      <c r="CF133" s="99">
        <v>472</v>
      </c>
      <c r="CG133" s="99">
        <v>30</v>
      </c>
      <c r="CH133" s="99">
        <v>162</v>
      </c>
      <c r="CI133" s="99"/>
      <c r="CJ133" s="99"/>
      <c r="CK133" s="99"/>
      <c r="CL133" s="99">
        <v>36</v>
      </c>
      <c r="CM133" s="99">
        <v>173</v>
      </c>
      <c r="CN133" s="99">
        <v>554</v>
      </c>
      <c r="CO133" s="99">
        <v>1728</v>
      </c>
      <c r="CP133" s="99">
        <v>1546</v>
      </c>
      <c r="CQ133" s="99">
        <v>25</v>
      </c>
      <c r="CR133" s="99">
        <v>437</v>
      </c>
      <c r="CS133" s="99">
        <v>9</v>
      </c>
      <c r="CT133" s="99">
        <v>752</v>
      </c>
      <c r="CU133" s="99">
        <v>1249</v>
      </c>
      <c r="CV133" s="99">
        <v>894</v>
      </c>
      <c r="CW133" s="99">
        <v>60</v>
      </c>
      <c r="CX133" s="99">
        <v>523</v>
      </c>
      <c r="CY133" s="99">
        <v>213</v>
      </c>
      <c r="CZ133" s="99">
        <v>96</v>
      </c>
      <c r="DA133" s="99">
        <v>1252</v>
      </c>
      <c r="DB133" s="99">
        <v>255</v>
      </c>
      <c r="DC133" s="99">
        <v>484</v>
      </c>
      <c r="DD133" s="99">
        <v>2702</v>
      </c>
      <c r="DE133" s="99">
        <v>2532</v>
      </c>
      <c r="DF133" s="99">
        <v>136</v>
      </c>
      <c r="DG133" s="99">
        <v>553</v>
      </c>
      <c r="DH133" s="99">
        <v>1658</v>
      </c>
      <c r="DI133" s="99">
        <v>1220</v>
      </c>
      <c r="DJ133" s="99">
        <v>9</v>
      </c>
      <c r="DK133" s="99">
        <v>266</v>
      </c>
      <c r="DL133" s="99">
        <v>375</v>
      </c>
      <c r="DM133" s="99">
        <v>40</v>
      </c>
      <c r="DN133" s="99">
        <v>750</v>
      </c>
      <c r="DO133" s="99">
        <v>157</v>
      </c>
      <c r="DP133" s="99">
        <v>6405</v>
      </c>
      <c r="DQ133" s="99">
        <v>130</v>
      </c>
      <c r="DR133" s="99">
        <v>305</v>
      </c>
      <c r="DS133" s="99">
        <v>219</v>
      </c>
      <c r="DT133" s="99">
        <v>353</v>
      </c>
      <c r="DU133" s="99">
        <v>37</v>
      </c>
      <c r="DV133" s="99">
        <v>1</v>
      </c>
      <c r="DW133" s="99">
        <v>103</v>
      </c>
      <c r="DX133" s="99">
        <v>533</v>
      </c>
      <c r="DY133" s="99">
        <v>47</v>
      </c>
      <c r="DZ133" s="99">
        <v>2495</v>
      </c>
      <c r="EA133" s="99"/>
      <c r="EB133" s="99"/>
      <c r="EC133" s="99"/>
      <c r="ED133" s="99">
        <v>603</v>
      </c>
      <c r="EE133" s="99">
        <v>618</v>
      </c>
      <c r="EF133" s="99">
        <v>48</v>
      </c>
      <c r="EG133" s="99">
        <v>6</v>
      </c>
      <c r="EH133" s="99">
        <v>1</v>
      </c>
      <c r="EI133" s="99"/>
      <c r="EJ133" s="99">
        <v>53</v>
      </c>
      <c r="EK133" s="99">
        <v>5</v>
      </c>
      <c r="EL133" s="99">
        <v>6</v>
      </c>
      <c r="EM133" s="99">
        <v>13535</v>
      </c>
      <c r="EN133" s="99">
        <v>86</v>
      </c>
      <c r="EO133" s="99">
        <v>652</v>
      </c>
      <c r="EP133" s="99">
        <v>39</v>
      </c>
      <c r="EQ133" s="99">
        <v>1</v>
      </c>
      <c r="ER133" s="99">
        <v>3</v>
      </c>
      <c r="ES133" s="99">
        <v>58649</v>
      </c>
    </row>
    <row r="134" spans="1:149" ht="14.4" x14ac:dyDescent="0.3">
      <c r="A134" s="98">
        <v>106190521</v>
      </c>
      <c r="B134" s="98" t="s">
        <v>593</v>
      </c>
      <c r="C134" s="98" t="s">
        <v>504</v>
      </c>
      <c r="D134" s="98" t="s">
        <v>594</v>
      </c>
      <c r="E134" s="98" t="s">
        <v>527</v>
      </c>
      <c r="F134" s="98" t="s">
        <v>987</v>
      </c>
      <c r="G134" s="98" t="s">
        <v>2874</v>
      </c>
      <c r="H134" s="98" t="s">
        <v>2112</v>
      </c>
      <c r="I134" s="98" t="s">
        <v>2217</v>
      </c>
      <c r="J134" s="98" t="s">
        <v>2218</v>
      </c>
      <c r="K134" s="98" t="s">
        <v>2247</v>
      </c>
      <c r="L134" s="98" t="s">
        <v>2065</v>
      </c>
      <c r="M134" s="98" t="s">
        <v>2105</v>
      </c>
      <c r="N134" s="98" t="s">
        <v>1678</v>
      </c>
      <c r="O134" s="99">
        <v>7276</v>
      </c>
      <c r="P134" s="99">
        <v>103</v>
      </c>
      <c r="Q134" s="99"/>
      <c r="R134" s="99"/>
      <c r="S134" s="99"/>
      <c r="T134" s="99"/>
      <c r="U134" s="99">
        <v>4396</v>
      </c>
      <c r="V134" s="99">
        <v>2983</v>
      </c>
      <c r="W134" s="99"/>
      <c r="X134" s="99"/>
      <c r="Y134" s="99">
        <v>122</v>
      </c>
      <c r="Z134" s="99">
        <v>895</v>
      </c>
      <c r="AA134" s="99">
        <v>869</v>
      </c>
      <c r="AB134" s="99">
        <v>726</v>
      </c>
      <c r="AC134" s="99">
        <v>1212</v>
      </c>
      <c r="AD134" s="99">
        <v>1197</v>
      </c>
      <c r="AE134" s="99">
        <v>708</v>
      </c>
      <c r="AF134" s="99">
        <v>782</v>
      </c>
      <c r="AG134" s="99"/>
      <c r="AH134" s="99">
        <v>868</v>
      </c>
      <c r="AI134" s="99"/>
      <c r="AJ134" s="99">
        <v>318</v>
      </c>
      <c r="AK134" s="99">
        <v>3059</v>
      </c>
      <c r="AL134" s="99">
        <v>2920</v>
      </c>
      <c r="AM134" s="99">
        <v>8</v>
      </c>
      <c r="AN134" s="99">
        <v>406</v>
      </c>
      <c r="AO134" s="99">
        <v>83</v>
      </c>
      <c r="AP134" s="99">
        <v>585</v>
      </c>
      <c r="AQ134" s="99">
        <v>2332</v>
      </c>
      <c r="AR134" s="99">
        <v>5047</v>
      </c>
      <c r="AS134" s="99"/>
      <c r="AT134" s="99">
        <v>945</v>
      </c>
      <c r="AU134" s="99">
        <v>5566</v>
      </c>
      <c r="AV134" s="99">
        <v>868</v>
      </c>
      <c r="AW134" s="99"/>
      <c r="AX134" s="99">
        <v>7292</v>
      </c>
      <c r="AY134" s="99">
        <v>87</v>
      </c>
      <c r="AZ134" s="99"/>
      <c r="BA134" s="99">
        <v>134</v>
      </c>
      <c r="BB134" s="99"/>
      <c r="BC134" s="99">
        <v>5942</v>
      </c>
      <c r="BD134" s="99">
        <v>5</v>
      </c>
      <c r="BE134" s="99">
        <v>9</v>
      </c>
      <c r="BF134" s="99">
        <v>422</v>
      </c>
      <c r="BG134" s="99">
        <v>867</v>
      </c>
      <c r="BH134" s="99"/>
      <c r="BI134" s="99"/>
      <c r="BJ134" s="99"/>
      <c r="BK134" s="99">
        <v>427</v>
      </c>
      <c r="BL134" s="99">
        <v>454</v>
      </c>
      <c r="BM134" s="99"/>
      <c r="BN134" s="99">
        <v>140</v>
      </c>
      <c r="BO134" s="99">
        <v>201</v>
      </c>
      <c r="BP134" s="99"/>
      <c r="BQ134" s="99"/>
      <c r="BR134" s="99"/>
      <c r="BS134" s="99"/>
      <c r="BT134" s="99">
        <v>5203</v>
      </c>
      <c r="BU134" s="99">
        <v>953</v>
      </c>
      <c r="BV134" s="99">
        <v>1</v>
      </c>
      <c r="BW134" s="99"/>
      <c r="BX134" s="99"/>
      <c r="BY134" s="99"/>
      <c r="BZ134" s="99"/>
      <c r="CA134" s="99"/>
      <c r="CB134" s="99">
        <v>4771</v>
      </c>
      <c r="CC134" s="99">
        <v>2048</v>
      </c>
      <c r="CD134" s="99"/>
      <c r="CE134" s="99">
        <v>373</v>
      </c>
      <c r="CF134" s="99">
        <v>136</v>
      </c>
      <c r="CG134" s="99">
        <v>3</v>
      </c>
      <c r="CH134" s="99">
        <v>9</v>
      </c>
      <c r="CI134" s="99"/>
      <c r="CJ134" s="99">
        <v>39</v>
      </c>
      <c r="CK134" s="99"/>
      <c r="CL134" s="99">
        <v>2</v>
      </c>
      <c r="CM134" s="99">
        <v>102</v>
      </c>
      <c r="CN134" s="99">
        <v>208</v>
      </c>
      <c r="CO134" s="99">
        <v>802</v>
      </c>
      <c r="CP134" s="99">
        <v>845</v>
      </c>
      <c r="CQ134" s="99">
        <v>4</v>
      </c>
      <c r="CR134" s="99">
        <v>317</v>
      </c>
      <c r="CS134" s="99">
        <v>5</v>
      </c>
      <c r="CT134" s="99">
        <v>336</v>
      </c>
      <c r="CU134" s="99">
        <v>892</v>
      </c>
      <c r="CV134" s="99">
        <v>351</v>
      </c>
      <c r="CW134" s="99">
        <v>64</v>
      </c>
      <c r="CX134" s="99">
        <v>110</v>
      </c>
      <c r="CY134" s="99">
        <v>257</v>
      </c>
      <c r="CZ134" s="99">
        <v>108</v>
      </c>
      <c r="DA134" s="99">
        <v>615</v>
      </c>
      <c r="DB134" s="99">
        <v>183</v>
      </c>
      <c r="DC134" s="99">
        <v>287</v>
      </c>
      <c r="DD134" s="99">
        <v>1024</v>
      </c>
      <c r="DE134" s="99">
        <v>867</v>
      </c>
      <c r="DF134" s="99"/>
      <c r="DG134" s="99">
        <v>94</v>
      </c>
      <c r="DH134" s="99">
        <v>1714</v>
      </c>
      <c r="DI134" s="99">
        <v>366</v>
      </c>
      <c r="DJ134" s="99">
        <v>2</v>
      </c>
      <c r="DK134" s="99">
        <v>96</v>
      </c>
      <c r="DL134" s="99">
        <v>159</v>
      </c>
      <c r="DM134" s="99">
        <v>5</v>
      </c>
      <c r="DN134" s="99">
        <v>127</v>
      </c>
      <c r="DO134" s="99">
        <v>7</v>
      </c>
      <c r="DP134" s="99">
        <v>3334</v>
      </c>
      <c r="DQ134" s="99">
        <v>85</v>
      </c>
      <c r="DR134" s="99">
        <v>91</v>
      </c>
      <c r="DS134" s="99">
        <v>14</v>
      </c>
      <c r="DT134" s="99">
        <v>361</v>
      </c>
      <c r="DU134" s="99">
        <v>11</v>
      </c>
      <c r="DV134" s="99">
        <v>5</v>
      </c>
      <c r="DW134" s="99">
        <v>2</v>
      </c>
      <c r="DX134" s="99">
        <v>12</v>
      </c>
      <c r="DY134" s="99">
        <v>4</v>
      </c>
      <c r="DZ134" s="99">
        <v>890</v>
      </c>
      <c r="EA134" s="99"/>
      <c r="EB134" s="99"/>
      <c r="EC134" s="99"/>
      <c r="ED134" s="99">
        <v>266</v>
      </c>
      <c r="EE134" s="99">
        <v>168</v>
      </c>
      <c r="EF134" s="99">
        <v>41</v>
      </c>
      <c r="EG134" s="99">
        <v>21</v>
      </c>
      <c r="EH134" s="99">
        <v>2</v>
      </c>
      <c r="EI134" s="99"/>
      <c r="EJ134" s="99">
        <v>32</v>
      </c>
      <c r="EK134" s="99">
        <v>2</v>
      </c>
      <c r="EL134" s="99">
        <v>2</v>
      </c>
      <c r="EM134" s="99">
        <v>6521</v>
      </c>
      <c r="EN134" s="99">
        <v>110</v>
      </c>
      <c r="EO134" s="99">
        <v>192</v>
      </c>
      <c r="EP134" s="99">
        <v>18</v>
      </c>
      <c r="EQ134" s="99">
        <v>3</v>
      </c>
      <c r="ER134" s="99">
        <v>1</v>
      </c>
      <c r="ES134" s="99">
        <v>47225</v>
      </c>
    </row>
    <row r="135" spans="1:149" ht="14.4" x14ac:dyDescent="0.3">
      <c r="A135" s="98">
        <v>106190522</v>
      </c>
      <c r="B135" s="98" t="s">
        <v>595</v>
      </c>
      <c r="C135" s="98" t="s">
        <v>504</v>
      </c>
      <c r="D135" s="98" t="s">
        <v>596</v>
      </c>
      <c r="E135" s="98" t="s">
        <v>557</v>
      </c>
      <c r="F135" s="98" t="s">
        <v>1019</v>
      </c>
      <c r="G135" s="98" t="s">
        <v>2871</v>
      </c>
      <c r="H135" s="98" t="s">
        <v>2108</v>
      </c>
      <c r="I135" s="98" t="s">
        <v>2129</v>
      </c>
      <c r="J135" s="98" t="s">
        <v>2242</v>
      </c>
      <c r="K135" s="98" t="s">
        <v>2258</v>
      </c>
      <c r="L135" s="98" t="s">
        <v>2065</v>
      </c>
      <c r="M135" s="98" t="s">
        <v>2105</v>
      </c>
      <c r="N135" s="98" t="s">
        <v>1679</v>
      </c>
      <c r="O135" s="99">
        <v>10247</v>
      </c>
      <c r="P135" s="99">
        <v>1</v>
      </c>
      <c r="Q135" s="99">
        <v>293</v>
      </c>
      <c r="R135" s="99"/>
      <c r="S135" s="99">
        <v>964</v>
      </c>
      <c r="T135" s="99"/>
      <c r="U135" s="99">
        <v>6646</v>
      </c>
      <c r="V135" s="99">
        <v>4859</v>
      </c>
      <c r="W135" s="99"/>
      <c r="X135" s="99"/>
      <c r="Y135" s="99">
        <v>153</v>
      </c>
      <c r="Z135" s="99">
        <v>1518</v>
      </c>
      <c r="AA135" s="99">
        <v>1329</v>
      </c>
      <c r="AB135" s="99">
        <v>819</v>
      </c>
      <c r="AC135" s="99">
        <v>1200</v>
      </c>
      <c r="AD135" s="99">
        <v>1311</v>
      </c>
      <c r="AE135" s="99">
        <v>1468</v>
      </c>
      <c r="AF135" s="99">
        <v>1871</v>
      </c>
      <c r="AG135" s="99"/>
      <c r="AH135" s="99">
        <v>1836</v>
      </c>
      <c r="AI135" s="99"/>
      <c r="AJ135" s="99">
        <v>708</v>
      </c>
      <c r="AK135" s="99">
        <v>532</v>
      </c>
      <c r="AL135" s="99">
        <v>3381</v>
      </c>
      <c r="AM135" s="99">
        <v>2</v>
      </c>
      <c r="AN135" s="99">
        <v>2383</v>
      </c>
      <c r="AO135" s="99">
        <v>198</v>
      </c>
      <c r="AP135" s="99">
        <v>4301</v>
      </c>
      <c r="AQ135" s="99">
        <v>5905</v>
      </c>
      <c r="AR135" s="99">
        <v>5600</v>
      </c>
      <c r="AS135" s="99"/>
      <c r="AT135" s="99">
        <v>3300</v>
      </c>
      <c r="AU135" s="99">
        <v>6416</v>
      </c>
      <c r="AV135" s="99">
        <v>1789</v>
      </c>
      <c r="AW135" s="99"/>
      <c r="AX135" s="99">
        <v>11358</v>
      </c>
      <c r="AY135" s="99">
        <v>147</v>
      </c>
      <c r="AZ135" s="99"/>
      <c r="BA135" s="99">
        <v>590</v>
      </c>
      <c r="BB135" s="99"/>
      <c r="BC135" s="99">
        <v>8962</v>
      </c>
      <c r="BD135" s="99">
        <v>53</v>
      </c>
      <c r="BE135" s="99">
        <v>67</v>
      </c>
      <c r="BF135" s="99">
        <v>39</v>
      </c>
      <c r="BG135" s="99">
        <v>1786</v>
      </c>
      <c r="BH135" s="99">
        <v>7</v>
      </c>
      <c r="BI135" s="99">
        <v>1</v>
      </c>
      <c r="BJ135" s="99"/>
      <c r="BK135" s="99">
        <v>298</v>
      </c>
      <c r="BL135" s="99">
        <v>1253</v>
      </c>
      <c r="BM135" s="99"/>
      <c r="BN135" s="99">
        <v>193</v>
      </c>
      <c r="BO135" s="99">
        <v>1360</v>
      </c>
      <c r="BP135" s="99">
        <v>107</v>
      </c>
      <c r="BQ135" s="99">
        <v>12</v>
      </c>
      <c r="BR135" s="99">
        <v>256</v>
      </c>
      <c r="BS135" s="99">
        <v>6</v>
      </c>
      <c r="BT135" s="99">
        <v>7974</v>
      </c>
      <c r="BU135" s="99">
        <v>5</v>
      </c>
      <c r="BV135" s="99"/>
      <c r="BW135" s="99">
        <v>37</v>
      </c>
      <c r="BX135" s="99"/>
      <c r="BY135" s="99">
        <v>4</v>
      </c>
      <c r="BZ135" s="99"/>
      <c r="CA135" s="99"/>
      <c r="CB135" s="99">
        <v>5830</v>
      </c>
      <c r="CC135" s="99">
        <v>4163</v>
      </c>
      <c r="CD135" s="99"/>
      <c r="CE135" s="99">
        <v>1343</v>
      </c>
      <c r="CF135" s="99">
        <v>124</v>
      </c>
      <c r="CG135" s="99">
        <v>10</v>
      </c>
      <c r="CH135" s="99">
        <v>26</v>
      </c>
      <c r="CI135" s="99">
        <v>9</v>
      </c>
      <c r="CJ135" s="99"/>
      <c r="CK135" s="99"/>
      <c r="CL135" s="99">
        <v>8</v>
      </c>
      <c r="CM135" s="99">
        <v>78</v>
      </c>
      <c r="CN135" s="99">
        <v>326</v>
      </c>
      <c r="CO135" s="99">
        <v>1669</v>
      </c>
      <c r="CP135" s="99">
        <v>876</v>
      </c>
      <c r="CQ135" s="99">
        <v>18</v>
      </c>
      <c r="CR135" s="99">
        <v>238</v>
      </c>
      <c r="CS135" s="99">
        <v>5</v>
      </c>
      <c r="CT135" s="99">
        <v>389</v>
      </c>
      <c r="CU135" s="99">
        <v>598</v>
      </c>
      <c r="CV135" s="99">
        <v>453</v>
      </c>
      <c r="CW135" s="99">
        <v>1243</v>
      </c>
      <c r="CX135" s="99">
        <v>405</v>
      </c>
      <c r="CY135" s="99">
        <v>191</v>
      </c>
      <c r="CZ135" s="99">
        <v>31</v>
      </c>
      <c r="DA135" s="99">
        <v>701</v>
      </c>
      <c r="DB135" s="99">
        <v>162</v>
      </c>
      <c r="DC135" s="99">
        <v>367</v>
      </c>
      <c r="DD135" s="99">
        <v>1915</v>
      </c>
      <c r="DE135" s="99">
        <v>1789</v>
      </c>
      <c r="DF135" s="99">
        <v>43</v>
      </c>
      <c r="DG135" s="99">
        <v>389</v>
      </c>
      <c r="DH135" s="99">
        <v>2519</v>
      </c>
      <c r="DI135" s="99">
        <v>715</v>
      </c>
      <c r="DJ135" s="99">
        <v>3</v>
      </c>
      <c r="DK135" s="99">
        <v>104</v>
      </c>
      <c r="DL135" s="99">
        <v>226</v>
      </c>
      <c r="DM135" s="99">
        <v>23</v>
      </c>
      <c r="DN135" s="99">
        <v>473</v>
      </c>
      <c r="DO135" s="99">
        <v>79</v>
      </c>
      <c r="DP135" s="99">
        <v>4297</v>
      </c>
      <c r="DQ135" s="99">
        <v>242</v>
      </c>
      <c r="DR135" s="99">
        <v>152</v>
      </c>
      <c r="DS135" s="99">
        <v>83</v>
      </c>
      <c r="DT135" s="99">
        <v>265</v>
      </c>
      <c r="DU135" s="99">
        <v>2</v>
      </c>
      <c r="DV135" s="99"/>
      <c r="DW135" s="99">
        <v>126</v>
      </c>
      <c r="DX135" s="99">
        <v>52</v>
      </c>
      <c r="DY135" s="99">
        <v>4</v>
      </c>
      <c r="DZ135" s="99">
        <v>1749</v>
      </c>
      <c r="EA135" s="99"/>
      <c r="EB135" s="99">
        <v>1</v>
      </c>
      <c r="EC135" s="99">
        <v>1</v>
      </c>
      <c r="ED135" s="99">
        <v>249</v>
      </c>
      <c r="EE135" s="99">
        <v>348</v>
      </c>
      <c r="EF135" s="99">
        <v>31</v>
      </c>
      <c r="EG135" s="99">
        <v>11</v>
      </c>
      <c r="EH135" s="99">
        <v>19</v>
      </c>
      <c r="EI135" s="99">
        <v>2</v>
      </c>
      <c r="EJ135" s="99">
        <v>2</v>
      </c>
      <c r="EK135" s="99">
        <v>3</v>
      </c>
      <c r="EL135" s="99">
        <v>5</v>
      </c>
      <c r="EM135" s="99">
        <v>10526</v>
      </c>
      <c r="EN135" s="99">
        <v>94</v>
      </c>
      <c r="EO135" s="99">
        <v>192</v>
      </c>
      <c r="EP135" s="99">
        <v>21</v>
      </c>
      <c r="EQ135" s="99">
        <v>2</v>
      </c>
      <c r="ER135" s="99"/>
      <c r="ES135" s="99">
        <v>53079</v>
      </c>
    </row>
    <row r="136" spans="1:149" ht="14.4" x14ac:dyDescent="0.3">
      <c r="A136" s="98">
        <v>106190524</v>
      </c>
      <c r="B136" s="98" t="s">
        <v>597</v>
      </c>
      <c r="C136" s="98" t="s">
        <v>504</v>
      </c>
      <c r="D136" s="98" t="s">
        <v>598</v>
      </c>
      <c r="E136" s="98" t="s">
        <v>581</v>
      </c>
      <c r="F136" s="98" t="s">
        <v>1010</v>
      </c>
      <c r="G136" s="98" t="s">
        <v>2873</v>
      </c>
      <c r="H136" s="98" t="s">
        <v>2101</v>
      </c>
      <c r="I136" s="98" t="s">
        <v>2103</v>
      </c>
      <c r="J136" s="98" t="s">
        <v>2271</v>
      </c>
      <c r="K136" s="98" t="s">
        <v>2272</v>
      </c>
      <c r="L136" s="98" t="s">
        <v>2065</v>
      </c>
      <c r="M136" s="98" t="s">
        <v>2105</v>
      </c>
      <c r="N136" s="98" t="s">
        <v>1680</v>
      </c>
      <c r="O136" s="99">
        <v>4099</v>
      </c>
      <c r="P136" s="99"/>
      <c r="Q136" s="99"/>
      <c r="R136" s="99"/>
      <c r="S136" s="99">
        <v>3112</v>
      </c>
      <c r="T136" s="99"/>
      <c r="U136" s="99">
        <v>2900</v>
      </c>
      <c r="V136" s="99">
        <v>4311</v>
      </c>
      <c r="W136" s="99"/>
      <c r="X136" s="99"/>
      <c r="Y136" s="99">
        <v>43</v>
      </c>
      <c r="Z136" s="99">
        <v>866</v>
      </c>
      <c r="AA136" s="99">
        <v>960</v>
      </c>
      <c r="AB136" s="99">
        <v>1064</v>
      </c>
      <c r="AC136" s="99">
        <v>1346</v>
      </c>
      <c r="AD136" s="99">
        <v>1213</v>
      </c>
      <c r="AE136" s="99">
        <v>848</v>
      </c>
      <c r="AF136" s="99">
        <v>871</v>
      </c>
      <c r="AG136" s="99"/>
      <c r="AH136" s="99"/>
      <c r="AI136" s="99"/>
      <c r="AJ136" s="99">
        <v>489</v>
      </c>
      <c r="AK136" s="99">
        <v>1260</v>
      </c>
      <c r="AL136" s="99">
        <v>2347</v>
      </c>
      <c r="AM136" s="99">
        <v>19</v>
      </c>
      <c r="AN136" s="99">
        <v>27</v>
      </c>
      <c r="AO136" s="99">
        <v>14</v>
      </c>
      <c r="AP136" s="99">
        <v>3055</v>
      </c>
      <c r="AQ136" s="99">
        <v>1378</v>
      </c>
      <c r="AR136" s="99">
        <v>5832</v>
      </c>
      <c r="AS136" s="99">
        <v>1</v>
      </c>
      <c r="AT136" s="99">
        <v>647</v>
      </c>
      <c r="AU136" s="99">
        <v>6564</v>
      </c>
      <c r="AV136" s="99"/>
      <c r="AW136" s="99"/>
      <c r="AX136" s="99">
        <v>7156</v>
      </c>
      <c r="AY136" s="99">
        <v>55</v>
      </c>
      <c r="AZ136" s="99"/>
      <c r="BA136" s="99">
        <v>158</v>
      </c>
      <c r="BB136" s="99">
        <v>1</v>
      </c>
      <c r="BC136" s="99">
        <v>5416</v>
      </c>
      <c r="BD136" s="99">
        <v>14</v>
      </c>
      <c r="BE136" s="99">
        <v>250</v>
      </c>
      <c r="BF136" s="99">
        <v>1321</v>
      </c>
      <c r="BG136" s="99"/>
      <c r="BH136" s="99">
        <v>18</v>
      </c>
      <c r="BI136" s="99">
        <v>33</v>
      </c>
      <c r="BJ136" s="99"/>
      <c r="BK136" s="99">
        <v>156</v>
      </c>
      <c r="BL136" s="99">
        <v>315</v>
      </c>
      <c r="BM136" s="99"/>
      <c r="BN136" s="99">
        <v>103</v>
      </c>
      <c r="BO136" s="99">
        <v>273</v>
      </c>
      <c r="BP136" s="99">
        <v>36</v>
      </c>
      <c r="BQ136" s="99">
        <v>28</v>
      </c>
      <c r="BR136" s="99">
        <v>30</v>
      </c>
      <c r="BS136" s="99">
        <v>66</v>
      </c>
      <c r="BT136" s="99">
        <v>4469</v>
      </c>
      <c r="BU136" s="99">
        <v>1715</v>
      </c>
      <c r="BV136" s="99">
        <v>1</v>
      </c>
      <c r="BW136" s="99">
        <v>7</v>
      </c>
      <c r="BX136" s="99"/>
      <c r="BY136" s="99">
        <v>2</v>
      </c>
      <c r="BZ136" s="99">
        <v>10</v>
      </c>
      <c r="CA136" s="99"/>
      <c r="CB136" s="99">
        <v>3336</v>
      </c>
      <c r="CC136" s="99">
        <v>2805</v>
      </c>
      <c r="CD136" s="99">
        <v>3</v>
      </c>
      <c r="CE136" s="99">
        <v>866</v>
      </c>
      <c r="CF136" s="99">
        <v>101</v>
      </c>
      <c r="CG136" s="99">
        <v>78</v>
      </c>
      <c r="CH136" s="99">
        <v>19</v>
      </c>
      <c r="CI136" s="99"/>
      <c r="CJ136" s="99">
        <v>1</v>
      </c>
      <c r="CK136" s="99">
        <v>2</v>
      </c>
      <c r="CL136" s="99">
        <v>1</v>
      </c>
      <c r="CM136" s="99">
        <v>52</v>
      </c>
      <c r="CN136" s="99">
        <v>82</v>
      </c>
      <c r="CO136" s="99">
        <v>483</v>
      </c>
      <c r="CP136" s="99">
        <v>445</v>
      </c>
      <c r="CQ136" s="99">
        <v>7</v>
      </c>
      <c r="CR136" s="99">
        <v>182</v>
      </c>
      <c r="CS136" s="99"/>
      <c r="CT136" s="99">
        <v>294</v>
      </c>
      <c r="CU136" s="99">
        <v>579</v>
      </c>
      <c r="CV136" s="99">
        <v>250</v>
      </c>
      <c r="CW136" s="99">
        <v>3246</v>
      </c>
      <c r="CX136" s="99">
        <v>430</v>
      </c>
      <c r="CY136" s="99">
        <v>251</v>
      </c>
      <c r="CZ136" s="99">
        <v>7</v>
      </c>
      <c r="DA136" s="99">
        <v>505</v>
      </c>
      <c r="DB136" s="99">
        <v>125</v>
      </c>
      <c r="DC136" s="99">
        <v>271</v>
      </c>
      <c r="DD136" s="99">
        <v>1</v>
      </c>
      <c r="DE136" s="99"/>
      <c r="DF136" s="99"/>
      <c r="DG136" s="99">
        <v>68</v>
      </c>
      <c r="DH136" s="99">
        <v>1567</v>
      </c>
      <c r="DI136" s="99">
        <v>275</v>
      </c>
      <c r="DJ136" s="99"/>
      <c r="DK136" s="99">
        <v>24</v>
      </c>
      <c r="DL136" s="99">
        <v>82</v>
      </c>
      <c r="DM136" s="99">
        <v>3</v>
      </c>
      <c r="DN136" s="99">
        <v>438</v>
      </c>
      <c r="DO136" s="99">
        <v>77</v>
      </c>
      <c r="DP136" s="99">
        <v>4354</v>
      </c>
      <c r="DQ136" s="99">
        <v>26</v>
      </c>
      <c r="DR136" s="99">
        <v>37</v>
      </c>
      <c r="DS136" s="99">
        <v>9</v>
      </c>
      <c r="DT136" s="99">
        <v>67</v>
      </c>
      <c r="DU136" s="99">
        <v>25</v>
      </c>
      <c r="DV136" s="99"/>
      <c r="DW136" s="99">
        <v>150</v>
      </c>
      <c r="DX136" s="99">
        <v>6</v>
      </c>
      <c r="DY136" s="99">
        <v>1</v>
      </c>
      <c r="DZ136" s="99"/>
      <c r="EA136" s="99"/>
      <c r="EB136" s="99">
        <v>2</v>
      </c>
      <c r="EC136" s="99"/>
      <c r="ED136" s="99">
        <v>302</v>
      </c>
      <c r="EE136" s="99">
        <v>170</v>
      </c>
      <c r="EF136" s="99">
        <v>42</v>
      </c>
      <c r="EG136" s="99">
        <v>15</v>
      </c>
      <c r="EH136" s="99">
        <v>54</v>
      </c>
      <c r="EI136" s="99"/>
      <c r="EJ136" s="99">
        <v>1</v>
      </c>
      <c r="EK136" s="99"/>
      <c r="EL136" s="99">
        <v>7</v>
      </c>
      <c r="EM136" s="99">
        <v>5766</v>
      </c>
      <c r="EN136" s="99">
        <v>220</v>
      </c>
      <c r="EO136" s="99">
        <v>623</v>
      </c>
      <c r="EP136" s="99">
        <v>6</v>
      </c>
      <c r="EQ136" s="99">
        <v>5</v>
      </c>
      <c r="ER136" s="99"/>
      <c r="ES136" s="99">
        <v>37506</v>
      </c>
    </row>
    <row r="137" spans="1:149" ht="14.4" x14ac:dyDescent="0.3">
      <c r="A137" s="98">
        <v>106190525</v>
      </c>
      <c r="B137" s="98" t="s">
        <v>599</v>
      </c>
      <c r="C137" s="98" t="s">
        <v>504</v>
      </c>
      <c r="D137" s="98" t="s">
        <v>600</v>
      </c>
      <c r="E137" s="98" t="s">
        <v>505</v>
      </c>
      <c r="F137" s="98" t="s">
        <v>1020</v>
      </c>
      <c r="G137" s="98" t="s">
        <v>2871</v>
      </c>
      <c r="H137" s="98" t="s">
        <v>2108</v>
      </c>
      <c r="I137" s="98" t="s">
        <v>2215</v>
      </c>
      <c r="J137" s="98" t="s">
        <v>2208</v>
      </c>
      <c r="K137" s="98" t="s">
        <v>2282</v>
      </c>
      <c r="L137" s="98" t="s">
        <v>2065</v>
      </c>
      <c r="M137" s="98" t="s">
        <v>2074</v>
      </c>
      <c r="N137" s="98" t="s">
        <v>1681</v>
      </c>
      <c r="O137" s="99">
        <v>19492</v>
      </c>
      <c r="P137" s="99"/>
      <c r="Q137" s="99">
        <v>455</v>
      </c>
      <c r="R137" s="99"/>
      <c r="S137" s="99"/>
      <c r="T137" s="99"/>
      <c r="U137" s="99">
        <v>10892</v>
      </c>
      <c r="V137" s="99">
        <v>9055</v>
      </c>
      <c r="W137" s="99"/>
      <c r="X137" s="99"/>
      <c r="Y137" s="99">
        <v>194</v>
      </c>
      <c r="Z137" s="99">
        <v>1761</v>
      </c>
      <c r="AA137" s="99">
        <v>1815</v>
      </c>
      <c r="AB137" s="99">
        <v>2369</v>
      </c>
      <c r="AC137" s="99">
        <v>3526</v>
      </c>
      <c r="AD137" s="99">
        <v>4106</v>
      </c>
      <c r="AE137" s="99">
        <v>3324</v>
      </c>
      <c r="AF137" s="99">
        <v>2838</v>
      </c>
      <c r="AG137" s="99"/>
      <c r="AH137" s="99">
        <v>2</v>
      </c>
      <c r="AI137" s="99">
        <v>12</v>
      </c>
      <c r="AJ137" s="99">
        <v>2387</v>
      </c>
      <c r="AK137" s="99">
        <v>3627</v>
      </c>
      <c r="AL137" s="99">
        <v>5617</v>
      </c>
      <c r="AM137" s="99">
        <v>24</v>
      </c>
      <c r="AN137" s="99">
        <v>771</v>
      </c>
      <c r="AO137" s="99">
        <v>101</v>
      </c>
      <c r="AP137" s="99">
        <v>7420</v>
      </c>
      <c r="AQ137" s="99">
        <v>5294</v>
      </c>
      <c r="AR137" s="99">
        <v>14653</v>
      </c>
      <c r="AS137" s="99"/>
      <c r="AT137" s="99">
        <v>3968</v>
      </c>
      <c r="AU137" s="99">
        <v>15977</v>
      </c>
      <c r="AV137" s="99"/>
      <c r="AW137" s="99">
        <v>2</v>
      </c>
      <c r="AX137" s="99">
        <v>19251</v>
      </c>
      <c r="AY137" s="99">
        <v>696</v>
      </c>
      <c r="AZ137" s="99"/>
      <c r="BA137" s="99">
        <v>819</v>
      </c>
      <c r="BB137" s="99">
        <v>31</v>
      </c>
      <c r="BC137" s="99">
        <v>18704</v>
      </c>
      <c r="BD137" s="99">
        <v>37</v>
      </c>
      <c r="BE137" s="99">
        <v>13</v>
      </c>
      <c r="BF137" s="99">
        <v>231</v>
      </c>
      <c r="BG137" s="99"/>
      <c r="BH137" s="99">
        <v>112</v>
      </c>
      <c r="BI137" s="99"/>
      <c r="BJ137" s="99"/>
      <c r="BK137" s="99">
        <v>574</v>
      </c>
      <c r="BL137" s="99"/>
      <c r="BM137" s="99">
        <v>58</v>
      </c>
      <c r="BN137" s="99">
        <v>527</v>
      </c>
      <c r="BO137" s="99">
        <v>2267</v>
      </c>
      <c r="BP137" s="99">
        <v>152</v>
      </c>
      <c r="BQ137" s="99">
        <v>42</v>
      </c>
      <c r="BR137" s="99">
        <v>314</v>
      </c>
      <c r="BS137" s="99">
        <v>1</v>
      </c>
      <c r="BT137" s="99">
        <v>13519</v>
      </c>
      <c r="BU137" s="99">
        <v>2465</v>
      </c>
      <c r="BV137" s="99">
        <v>3</v>
      </c>
      <c r="BW137" s="99">
        <v>2</v>
      </c>
      <c r="BX137" s="99">
        <v>18</v>
      </c>
      <c r="BY137" s="99">
        <v>5</v>
      </c>
      <c r="BZ137" s="99"/>
      <c r="CA137" s="99"/>
      <c r="CB137" s="99">
        <v>5778</v>
      </c>
      <c r="CC137" s="99">
        <v>8985</v>
      </c>
      <c r="CD137" s="99"/>
      <c r="CE137" s="99">
        <v>4567</v>
      </c>
      <c r="CF137" s="99">
        <v>263</v>
      </c>
      <c r="CG137" s="99">
        <v>190</v>
      </c>
      <c r="CH137" s="99">
        <v>160</v>
      </c>
      <c r="CI137" s="99"/>
      <c r="CJ137" s="99">
        <v>4</v>
      </c>
      <c r="CK137" s="99"/>
      <c r="CL137" s="99">
        <v>22</v>
      </c>
      <c r="CM137" s="99">
        <v>466</v>
      </c>
      <c r="CN137" s="99">
        <v>1542</v>
      </c>
      <c r="CO137" s="99">
        <v>3660</v>
      </c>
      <c r="CP137" s="99">
        <v>2403</v>
      </c>
      <c r="CQ137" s="99">
        <v>57</v>
      </c>
      <c r="CR137" s="99">
        <v>954</v>
      </c>
      <c r="CS137" s="99">
        <v>48</v>
      </c>
      <c r="CT137" s="99">
        <v>1058</v>
      </c>
      <c r="CU137" s="99">
        <v>1623</v>
      </c>
      <c r="CV137" s="99">
        <v>2339</v>
      </c>
      <c r="CW137" s="99">
        <v>135</v>
      </c>
      <c r="CX137" s="99">
        <v>1640</v>
      </c>
      <c r="CY137" s="99">
        <v>683</v>
      </c>
      <c r="CZ137" s="99">
        <v>396</v>
      </c>
      <c r="DA137" s="99">
        <v>1232</v>
      </c>
      <c r="DB137" s="99">
        <v>394</v>
      </c>
      <c r="DC137" s="99">
        <v>1044</v>
      </c>
      <c r="DD137" s="99">
        <v>251</v>
      </c>
      <c r="DE137" s="99"/>
      <c r="DF137" s="99"/>
      <c r="DG137" s="99">
        <v>1145</v>
      </c>
      <c r="DH137" s="99">
        <v>3144</v>
      </c>
      <c r="DI137" s="99">
        <v>1940</v>
      </c>
      <c r="DJ137" s="99">
        <v>50</v>
      </c>
      <c r="DK137" s="99">
        <v>558</v>
      </c>
      <c r="DL137" s="99">
        <v>830</v>
      </c>
      <c r="DM137" s="99">
        <v>114</v>
      </c>
      <c r="DN137" s="99">
        <v>2024</v>
      </c>
      <c r="DO137" s="99">
        <v>471</v>
      </c>
      <c r="DP137" s="99">
        <v>6854</v>
      </c>
      <c r="DQ137" s="99">
        <v>468</v>
      </c>
      <c r="DR137" s="99">
        <v>805</v>
      </c>
      <c r="DS137" s="99">
        <v>285</v>
      </c>
      <c r="DT137" s="99">
        <v>591</v>
      </c>
      <c r="DU137" s="99">
        <v>186</v>
      </c>
      <c r="DV137" s="99">
        <v>25</v>
      </c>
      <c r="DW137" s="99">
        <v>141</v>
      </c>
      <c r="DX137" s="99">
        <v>88</v>
      </c>
      <c r="DY137" s="99">
        <v>111</v>
      </c>
      <c r="DZ137" s="99">
        <v>77</v>
      </c>
      <c r="EA137" s="99">
        <v>29</v>
      </c>
      <c r="EB137" s="99">
        <v>10</v>
      </c>
      <c r="EC137" s="99">
        <v>1</v>
      </c>
      <c r="ED137" s="99">
        <v>1342</v>
      </c>
      <c r="EE137" s="99">
        <v>836</v>
      </c>
      <c r="EF137" s="99">
        <v>515</v>
      </c>
      <c r="EG137" s="99">
        <v>132</v>
      </c>
      <c r="EH137" s="99">
        <v>11</v>
      </c>
      <c r="EI137" s="99">
        <v>4</v>
      </c>
      <c r="EJ137" s="99">
        <v>157</v>
      </c>
      <c r="EK137" s="99">
        <v>29</v>
      </c>
      <c r="EL137" s="99">
        <v>13</v>
      </c>
      <c r="EM137" s="99">
        <v>15392</v>
      </c>
      <c r="EN137" s="99">
        <v>223</v>
      </c>
      <c r="EO137" s="99">
        <v>1175</v>
      </c>
      <c r="EP137" s="99">
        <v>112</v>
      </c>
      <c r="EQ137" s="99">
        <v>4</v>
      </c>
      <c r="ER137" s="99">
        <v>2</v>
      </c>
      <c r="ES137" s="99">
        <v>104851</v>
      </c>
    </row>
    <row r="138" spans="1:149" ht="14.4" x14ac:dyDescent="0.3">
      <c r="A138" s="98">
        <v>106190529</v>
      </c>
      <c r="B138" s="98" t="s">
        <v>601</v>
      </c>
      <c r="C138" s="98" t="s">
        <v>504</v>
      </c>
      <c r="D138" s="98" t="s">
        <v>602</v>
      </c>
      <c r="E138" s="98" t="s">
        <v>603</v>
      </c>
      <c r="F138" s="98" t="s">
        <v>1021</v>
      </c>
      <c r="G138" s="98" t="s">
        <v>2871</v>
      </c>
      <c r="H138" s="98" t="s">
        <v>2108</v>
      </c>
      <c r="I138" s="98" t="s">
        <v>2201</v>
      </c>
      <c r="J138" s="98" t="s">
        <v>2202</v>
      </c>
      <c r="K138" s="98" t="s">
        <v>2285</v>
      </c>
      <c r="L138" s="98" t="s">
        <v>2065</v>
      </c>
      <c r="M138" s="98" t="s">
        <v>2105</v>
      </c>
      <c r="N138" s="98" t="s">
        <v>1682</v>
      </c>
      <c r="O138" s="99">
        <v>17202</v>
      </c>
      <c r="P138" s="99"/>
      <c r="Q138" s="99">
        <v>585</v>
      </c>
      <c r="R138" s="99"/>
      <c r="S138" s="99"/>
      <c r="T138" s="99"/>
      <c r="U138" s="99">
        <v>10448</v>
      </c>
      <c r="V138" s="99">
        <v>7339</v>
      </c>
      <c r="W138" s="99"/>
      <c r="X138" s="99"/>
      <c r="Y138" s="99">
        <v>111</v>
      </c>
      <c r="Z138" s="99">
        <v>1014</v>
      </c>
      <c r="AA138" s="99">
        <v>1855</v>
      </c>
      <c r="AB138" s="99">
        <v>1304</v>
      </c>
      <c r="AC138" s="99">
        <v>1981</v>
      </c>
      <c r="AD138" s="99">
        <v>2570</v>
      </c>
      <c r="AE138" s="99">
        <v>2907</v>
      </c>
      <c r="AF138" s="99">
        <v>4301</v>
      </c>
      <c r="AG138" s="99"/>
      <c r="AH138" s="99">
        <v>1744</v>
      </c>
      <c r="AI138" s="99"/>
      <c r="AJ138" s="99">
        <v>4486</v>
      </c>
      <c r="AK138" s="99">
        <v>737</v>
      </c>
      <c r="AL138" s="99">
        <v>2370</v>
      </c>
      <c r="AM138" s="99">
        <v>6</v>
      </c>
      <c r="AN138" s="99">
        <v>3649</v>
      </c>
      <c r="AO138" s="99">
        <v>26</v>
      </c>
      <c r="AP138" s="99">
        <v>6513</v>
      </c>
      <c r="AQ138" s="99">
        <v>6176</v>
      </c>
      <c r="AR138" s="99">
        <v>11610</v>
      </c>
      <c r="AS138" s="99">
        <v>1</v>
      </c>
      <c r="AT138" s="99">
        <v>2846</v>
      </c>
      <c r="AU138" s="99">
        <v>13218</v>
      </c>
      <c r="AV138" s="99">
        <v>1721</v>
      </c>
      <c r="AW138" s="99">
        <v>2</v>
      </c>
      <c r="AX138" s="99">
        <v>16498</v>
      </c>
      <c r="AY138" s="99">
        <v>1289</v>
      </c>
      <c r="AZ138" s="99"/>
      <c r="BA138" s="99">
        <v>591</v>
      </c>
      <c r="BB138" s="99">
        <v>23</v>
      </c>
      <c r="BC138" s="99">
        <v>15361</v>
      </c>
      <c r="BD138" s="99">
        <v>72</v>
      </c>
      <c r="BE138" s="99"/>
      <c r="BF138" s="99">
        <v>20</v>
      </c>
      <c r="BG138" s="99">
        <v>1719</v>
      </c>
      <c r="BH138" s="99"/>
      <c r="BI138" s="99"/>
      <c r="BJ138" s="99">
        <v>1</v>
      </c>
      <c r="BK138" s="99">
        <v>500</v>
      </c>
      <c r="BL138" s="99">
        <v>191</v>
      </c>
      <c r="BM138" s="99">
        <v>2</v>
      </c>
      <c r="BN138" s="99">
        <v>462</v>
      </c>
      <c r="BO138" s="99">
        <v>744</v>
      </c>
      <c r="BP138" s="99">
        <v>215</v>
      </c>
      <c r="BQ138" s="99">
        <v>24</v>
      </c>
      <c r="BR138" s="99">
        <v>570</v>
      </c>
      <c r="BS138" s="99">
        <v>26</v>
      </c>
      <c r="BT138" s="99">
        <v>12547</v>
      </c>
      <c r="BU138" s="99">
        <v>2499</v>
      </c>
      <c r="BV138" s="99">
        <v>1</v>
      </c>
      <c r="BW138" s="99">
        <v>5</v>
      </c>
      <c r="BX138" s="99">
        <v>1</v>
      </c>
      <c r="BY138" s="99"/>
      <c r="BZ138" s="99"/>
      <c r="CA138" s="99"/>
      <c r="CB138" s="99">
        <v>1374</v>
      </c>
      <c r="CC138" s="99">
        <v>8441</v>
      </c>
      <c r="CD138" s="99"/>
      <c r="CE138" s="99">
        <v>7128</v>
      </c>
      <c r="CF138" s="99">
        <v>652</v>
      </c>
      <c r="CG138" s="99">
        <v>116</v>
      </c>
      <c r="CH138" s="99">
        <v>39</v>
      </c>
      <c r="CI138" s="99">
        <v>8</v>
      </c>
      <c r="CJ138" s="99"/>
      <c r="CK138" s="99">
        <v>29</v>
      </c>
      <c r="CL138" s="99">
        <v>14</v>
      </c>
      <c r="CM138" s="99">
        <v>222</v>
      </c>
      <c r="CN138" s="99">
        <v>901</v>
      </c>
      <c r="CO138" s="99">
        <v>2268</v>
      </c>
      <c r="CP138" s="99">
        <v>1802</v>
      </c>
      <c r="CQ138" s="99">
        <v>43</v>
      </c>
      <c r="CR138" s="99">
        <v>691</v>
      </c>
      <c r="CS138" s="99">
        <v>17</v>
      </c>
      <c r="CT138" s="99">
        <v>886</v>
      </c>
      <c r="CU138" s="99">
        <v>1430</v>
      </c>
      <c r="CV138" s="99">
        <v>1365</v>
      </c>
      <c r="CW138" s="99">
        <v>159</v>
      </c>
      <c r="CX138" s="99">
        <v>1118</v>
      </c>
      <c r="CY138" s="99">
        <v>602</v>
      </c>
      <c r="CZ138" s="99">
        <v>193</v>
      </c>
      <c r="DA138" s="99">
        <v>1229</v>
      </c>
      <c r="DB138" s="99">
        <v>325</v>
      </c>
      <c r="DC138" s="99">
        <v>946</v>
      </c>
      <c r="DD138" s="99">
        <v>1835</v>
      </c>
      <c r="DE138" s="99">
        <v>1716</v>
      </c>
      <c r="DF138" s="99">
        <v>25</v>
      </c>
      <c r="DG138" s="99">
        <v>360</v>
      </c>
      <c r="DH138" s="99">
        <v>3180</v>
      </c>
      <c r="DI138" s="99">
        <v>1641</v>
      </c>
      <c r="DJ138" s="99">
        <v>13</v>
      </c>
      <c r="DK138" s="99">
        <v>507</v>
      </c>
      <c r="DL138" s="99">
        <v>496</v>
      </c>
      <c r="DM138" s="99">
        <v>52</v>
      </c>
      <c r="DN138" s="99">
        <v>1385</v>
      </c>
      <c r="DO138" s="99">
        <v>187</v>
      </c>
      <c r="DP138" s="99">
        <v>6687</v>
      </c>
      <c r="DQ138" s="99">
        <v>239</v>
      </c>
      <c r="DR138" s="99">
        <v>350</v>
      </c>
      <c r="DS138" s="99">
        <v>130</v>
      </c>
      <c r="DT138" s="99">
        <v>317</v>
      </c>
      <c r="DU138" s="99">
        <v>29</v>
      </c>
      <c r="DV138" s="99">
        <v>4</v>
      </c>
      <c r="DW138" s="99">
        <v>155</v>
      </c>
      <c r="DX138" s="99">
        <v>312</v>
      </c>
      <c r="DY138" s="99">
        <v>69</v>
      </c>
      <c r="DZ138" s="99">
        <v>1674</v>
      </c>
      <c r="EA138" s="99"/>
      <c r="EB138" s="99"/>
      <c r="EC138" s="99"/>
      <c r="ED138" s="99">
        <v>770</v>
      </c>
      <c r="EE138" s="99">
        <v>972</v>
      </c>
      <c r="EF138" s="99">
        <v>60</v>
      </c>
      <c r="EG138" s="99">
        <v>12</v>
      </c>
      <c r="EH138" s="99">
        <v>6</v>
      </c>
      <c r="EI138" s="99"/>
      <c r="EJ138" s="99">
        <v>15</v>
      </c>
      <c r="EK138" s="99">
        <v>9</v>
      </c>
      <c r="EL138" s="99">
        <v>11</v>
      </c>
      <c r="EM138" s="99">
        <v>14986</v>
      </c>
      <c r="EN138" s="99">
        <v>159</v>
      </c>
      <c r="EO138" s="99">
        <v>704</v>
      </c>
      <c r="EP138" s="99">
        <v>80</v>
      </c>
      <c r="EQ138" s="99">
        <v>2</v>
      </c>
      <c r="ER138" s="99">
        <v>1</v>
      </c>
      <c r="ES138" s="99">
        <v>77027</v>
      </c>
    </row>
    <row r="139" spans="1:149" ht="14.4" x14ac:dyDescent="0.3">
      <c r="A139" s="98">
        <v>106190534</v>
      </c>
      <c r="B139" s="98" t="s">
        <v>604</v>
      </c>
      <c r="C139" s="98" t="s">
        <v>504</v>
      </c>
      <c r="D139" s="98" t="s">
        <v>1523</v>
      </c>
      <c r="E139" s="98" t="s">
        <v>504</v>
      </c>
      <c r="F139" s="98" t="s">
        <v>1022</v>
      </c>
      <c r="G139" s="98" t="s">
        <v>2873</v>
      </c>
      <c r="H139" s="98" t="s">
        <v>2120</v>
      </c>
      <c r="I139" s="98" t="s">
        <v>2185</v>
      </c>
      <c r="J139" s="98" t="s">
        <v>2263</v>
      </c>
      <c r="K139" s="98" t="s">
        <v>2274</v>
      </c>
      <c r="L139" s="98" t="s">
        <v>2065</v>
      </c>
      <c r="M139" s="98" t="s">
        <v>2105</v>
      </c>
      <c r="N139" s="98" t="s">
        <v>1683</v>
      </c>
      <c r="O139" s="99">
        <v>5345</v>
      </c>
      <c r="P139" s="99"/>
      <c r="Q139" s="99"/>
      <c r="R139" s="99"/>
      <c r="S139" s="99"/>
      <c r="T139" s="99"/>
      <c r="U139" s="99">
        <v>2903</v>
      </c>
      <c r="V139" s="99">
        <v>2441</v>
      </c>
      <c r="W139" s="99"/>
      <c r="X139" s="99">
        <v>1</v>
      </c>
      <c r="Y139" s="99">
        <v>16</v>
      </c>
      <c r="Z139" s="99">
        <v>253</v>
      </c>
      <c r="AA139" s="99">
        <v>353</v>
      </c>
      <c r="AB139" s="99">
        <v>473</v>
      </c>
      <c r="AC139" s="99">
        <v>926</v>
      </c>
      <c r="AD139" s="99">
        <v>1138</v>
      </c>
      <c r="AE139" s="99">
        <v>921</v>
      </c>
      <c r="AF139" s="99">
        <v>1265</v>
      </c>
      <c r="AG139" s="99"/>
      <c r="AH139" s="99"/>
      <c r="AI139" s="99"/>
      <c r="AJ139" s="99">
        <v>339</v>
      </c>
      <c r="AK139" s="99">
        <v>2122</v>
      </c>
      <c r="AL139" s="99">
        <v>962</v>
      </c>
      <c r="AM139" s="99">
        <v>4</v>
      </c>
      <c r="AN139" s="99">
        <v>448</v>
      </c>
      <c r="AO139" s="99">
        <v>57</v>
      </c>
      <c r="AP139" s="99">
        <v>1413</v>
      </c>
      <c r="AQ139" s="99">
        <v>551</v>
      </c>
      <c r="AR139" s="99">
        <v>4794</v>
      </c>
      <c r="AS139" s="99"/>
      <c r="AT139" s="99">
        <v>404</v>
      </c>
      <c r="AU139" s="99">
        <v>4940</v>
      </c>
      <c r="AV139" s="99"/>
      <c r="AW139" s="99">
        <v>1</v>
      </c>
      <c r="AX139" s="99">
        <v>5104</v>
      </c>
      <c r="AY139" s="99">
        <v>241</v>
      </c>
      <c r="AZ139" s="99"/>
      <c r="BA139" s="99">
        <v>106</v>
      </c>
      <c r="BB139" s="99"/>
      <c r="BC139" s="99">
        <v>3881</v>
      </c>
      <c r="BD139" s="99"/>
      <c r="BE139" s="99">
        <v>79</v>
      </c>
      <c r="BF139" s="99">
        <v>1274</v>
      </c>
      <c r="BG139" s="99"/>
      <c r="BH139" s="99">
        <v>4</v>
      </c>
      <c r="BI139" s="99">
        <v>1</v>
      </c>
      <c r="BJ139" s="99"/>
      <c r="BK139" s="99">
        <v>105</v>
      </c>
      <c r="BL139" s="99">
        <v>300</v>
      </c>
      <c r="BM139" s="99">
        <v>206</v>
      </c>
      <c r="BN139" s="99">
        <v>195</v>
      </c>
      <c r="BO139" s="99">
        <v>660</v>
      </c>
      <c r="BP139" s="99">
        <v>38</v>
      </c>
      <c r="BQ139" s="99">
        <v>24</v>
      </c>
      <c r="BR139" s="99">
        <v>41</v>
      </c>
      <c r="BS139" s="99">
        <v>93</v>
      </c>
      <c r="BT139" s="99">
        <v>2172</v>
      </c>
      <c r="BU139" s="99">
        <v>1511</v>
      </c>
      <c r="BV139" s="99"/>
      <c r="BW139" s="99"/>
      <c r="BX139" s="99"/>
      <c r="BY139" s="99"/>
      <c r="BZ139" s="99"/>
      <c r="CA139" s="99"/>
      <c r="CB139" s="99">
        <v>1484</v>
      </c>
      <c r="CC139" s="99">
        <v>3169</v>
      </c>
      <c r="CD139" s="99">
        <v>20</v>
      </c>
      <c r="CE139" s="99">
        <v>331</v>
      </c>
      <c r="CF139" s="99">
        <v>280</v>
      </c>
      <c r="CG139" s="99">
        <v>61</v>
      </c>
      <c r="CH139" s="99"/>
      <c r="CI139" s="99"/>
      <c r="CJ139" s="99"/>
      <c r="CK139" s="99"/>
      <c r="CL139" s="99">
        <v>3</v>
      </c>
      <c r="CM139" s="99">
        <v>101</v>
      </c>
      <c r="CN139" s="99">
        <v>110</v>
      </c>
      <c r="CO139" s="99">
        <v>717</v>
      </c>
      <c r="CP139" s="99">
        <v>643</v>
      </c>
      <c r="CQ139" s="99">
        <v>13</v>
      </c>
      <c r="CR139" s="99">
        <v>280</v>
      </c>
      <c r="CS139" s="99">
        <v>5</v>
      </c>
      <c r="CT139" s="99">
        <v>382</v>
      </c>
      <c r="CU139" s="99">
        <v>981</v>
      </c>
      <c r="CV139" s="99">
        <v>323</v>
      </c>
      <c r="CW139" s="99">
        <v>73</v>
      </c>
      <c r="CX139" s="99">
        <v>415</v>
      </c>
      <c r="CY139" s="99">
        <v>228</v>
      </c>
      <c r="CZ139" s="99">
        <v>5</v>
      </c>
      <c r="DA139" s="99">
        <v>540</v>
      </c>
      <c r="DB139" s="99">
        <v>210</v>
      </c>
      <c r="DC139" s="99">
        <v>301</v>
      </c>
      <c r="DD139" s="99">
        <v>15</v>
      </c>
      <c r="DE139" s="99"/>
      <c r="DF139" s="99"/>
      <c r="DG139" s="99">
        <v>129</v>
      </c>
      <c r="DH139" s="99">
        <v>847</v>
      </c>
      <c r="DI139" s="99">
        <v>432</v>
      </c>
      <c r="DJ139" s="99">
        <v>2</v>
      </c>
      <c r="DK139" s="99">
        <v>27</v>
      </c>
      <c r="DL139" s="99">
        <v>121</v>
      </c>
      <c r="DM139" s="99">
        <v>2</v>
      </c>
      <c r="DN139" s="99">
        <v>363</v>
      </c>
      <c r="DO139" s="99">
        <v>24</v>
      </c>
      <c r="DP139" s="99">
        <v>2877</v>
      </c>
      <c r="DQ139" s="99">
        <v>84</v>
      </c>
      <c r="DR139" s="99">
        <v>161</v>
      </c>
      <c r="DS139" s="99">
        <v>28</v>
      </c>
      <c r="DT139" s="99">
        <v>79</v>
      </c>
      <c r="DU139" s="99"/>
      <c r="DV139" s="99">
        <v>3</v>
      </c>
      <c r="DW139" s="99">
        <v>144</v>
      </c>
      <c r="DX139" s="99">
        <v>14</v>
      </c>
      <c r="DY139" s="99">
        <v>1</v>
      </c>
      <c r="DZ139" s="99">
        <v>7</v>
      </c>
      <c r="EA139" s="99"/>
      <c r="EB139" s="99"/>
      <c r="EC139" s="99"/>
      <c r="ED139" s="99">
        <v>206</v>
      </c>
      <c r="EE139" s="99">
        <v>224</v>
      </c>
      <c r="EF139" s="99">
        <v>85</v>
      </c>
      <c r="EG139" s="99">
        <v>10</v>
      </c>
      <c r="EH139" s="99">
        <v>1</v>
      </c>
      <c r="EI139" s="99"/>
      <c r="EJ139" s="99"/>
      <c r="EK139" s="99"/>
      <c r="EL139" s="99">
        <v>5</v>
      </c>
      <c r="EM139" s="99">
        <v>4492</v>
      </c>
      <c r="EN139" s="99">
        <v>95</v>
      </c>
      <c r="EO139" s="99">
        <v>212</v>
      </c>
      <c r="EP139" s="99">
        <v>11</v>
      </c>
      <c r="EQ139" s="99">
        <v>4</v>
      </c>
      <c r="ER139" s="99"/>
      <c r="ES139" s="99">
        <v>27325</v>
      </c>
    </row>
    <row r="140" spans="1:149" ht="14.4" x14ac:dyDescent="0.3">
      <c r="A140" s="98">
        <v>106190541</v>
      </c>
      <c r="B140" s="98" t="s">
        <v>1304</v>
      </c>
      <c r="C140" s="98" t="s">
        <v>504</v>
      </c>
      <c r="D140" s="98" t="s">
        <v>1305</v>
      </c>
      <c r="E140" s="98" t="s">
        <v>1306</v>
      </c>
      <c r="F140" s="98" t="s">
        <v>1023</v>
      </c>
      <c r="G140" s="98" t="s">
        <v>2873</v>
      </c>
      <c r="H140" s="98" t="s">
        <v>2122</v>
      </c>
      <c r="I140" s="98" t="s">
        <v>2129</v>
      </c>
      <c r="J140" s="98" t="s">
        <v>2265</v>
      </c>
      <c r="K140" s="98" t="s">
        <v>2285</v>
      </c>
      <c r="L140" s="98" t="s">
        <v>2065</v>
      </c>
      <c r="M140" s="98" t="s">
        <v>2105</v>
      </c>
      <c r="N140" s="98" t="s">
        <v>1684</v>
      </c>
      <c r="O140" s="99">
        <v>634</v>
      </c>
      <c r="P140" s="99"/>
      <c r="Q140" s="99"/>
      <c r="R140" s="99"/>
      <c r="S140" s="99"/>
      <c r="T140" s="99"/>
      <c r="U140" s="99">
        <v>281</v>
      </c>
      <c r="V140" s="99">
        <v>353</v>
      </c>
      <c r="W140" s="99"/>
      <c r="X140" s="99"/>
      <c r="Y140" s="99"/>
      <c r="Z140" s="99">
        <v>9</v>
      </c>
      <c r="AA140" s="99">
        <v>33</v>
      </c>
      <c r="AB140" s="99">
        <v>63</v>
      </c>
      <c r="AC140" s="99">
        <v>105</v>
      </c>
      <c r="AD140" s="99">
        <v>128</v>
      </c>
      <c r="AE140" s="99">
        <v>119</v>
      </c>
      <c r="AF140" s="99">
        <v>177</v>
      </c>
      <c r="AG140" s="99"/>
      <c r="AH140" s="99"/>
      <c r="AI140" s="99"/>
      <c r="AJ140" s="99">
        <v>103</v>
      </c>
      <c r="AK140" s="99">
        <v>60</v>
      </c>
      <c r="AL140" s="99">
        <v>214</v>
      </c>
      <c r="AM140" s="99">
        <v>1</v>
      </c>
      <c r="AN140" s="99">
        <v>11</v>
      </c>
      <c r="AO140" s="99">
        <v>21</v>
      </c>
      <c r="AP140" s="99">
        <v>224</v>
      </c>
      <c r="AQ140" s="99">
        <v>634</v>
      </c>
      <c r="AR140" s="99"/>
      <c r="AS140" s="99"/>
      <c r="AT140" s="99">
        <v>209</v>
      </c>
      <c r="AU140" s="99">
        <v>425</v>
      </c>
      <c r="AV140" s="99"/>
      <c r="AW140" s="99"/>
      <c r="AX140" s="99">
        <v>614</v>
      </c>
      <c r="AY140" s="99">
        <v>20</v>
      </c>
      <c r="AZ140" s="99"/>
      <c r="BA140" s="99">
        <v>422</v>
      </c>
      <c r="BB140" s="99"/>
      <c r="BC140" s="99">
        <v>211</v>
      </c>
      <c r="BD140" s="99"/>
      <c r="BE140" s="99"/>
      <c r="BF140" s="99">
        <v>1</v>
      </c>
      <c r="BG140" s="99"/>
      <c r="BH140" s="99"/>
      <c r="BI140" s="99"/>
      <c r="BJ140" s="99"/>
      <c r="BK140" s="99">
        <v>14</v>
      </c>
      <c r="BL140" s="99">
        <v>1</v>
      </c>
      <c r="BM140" s="99"/>
      <c r="BN140" s="99">
        <v>72</v>
      </c>
      <c r="BO140" s="99">
        <v>55</v>
      </c>
      <c r="BP140" s="99">
        <v>3</v>
      </c>
      <c r="BQ140" s="99"/>
      <c r="BR140" s="99">
        <v>5</v>
      </c>
      <c r="BS140" s="99"/>
      <c r="BT140" s="99">
        <v>213</v>
      </c>
      <c r="BU140" s="99">
        <v>271</v>
      </c>
      <c r="BV140" s="99"/>
      <c r="BW140" s="99"/>
      <c r="BX140" s="99"/>
      <c r="BY140" s="99"/>
      <c r="BZ140" s="99"/>
      <c r="CA140" s="99"/>
      <c r="CB140" s="99"/>
      <c r="CC140" s="99">
        <v>423</v>
      </c>
      <c r="CD140" s="99">
        <v>31</v>
      </c>
      <c r="CE140" s="99">
        <v>33</v>
      </c>
      <c r="CF140" s="99"/>
      <c r="CG140" s="99">
        <v>147</v>
      </c>
      <c r="CH140" s="99"/>
      <c r="CI140" s="99"/>
      <c r="CJ140" s="99"/>
      <c r="CK140" s="99"/>
      <c r="CL140" s="99"/>
      <c r="CM140" s="99"/>
      <c r="CN140" s="99"/>
      <c r="CO140" s="99">
        <v>9</v>
      </c>
      <c r="CP140" s="99">
        <v>18</v>
      </c>
      <c r="CQ140" s="99"/>
      <c r="CR140" s="99">
        <v>7</v>
      </c>
      <c r="CS140" s="99"/>
      <c r="CT140" s="99">
        <v>17</v>
      </c>
      <c r="CU140" s="99">
        <v>175</v>
      </c>
      <c r="CV140" s="99">
        <v>14</v>
      </c>
      <c r="CW140" s="99"/>
      <c r="CX140" s="99">
        <v>221</v>
      </c>
      <c r="CY140" s="99">
        <v>2</v>
      </c>
      <c r="CZ140" s="99">
        <v>1</v>
      </c>
      <c r="DA140" s="99">
        <v>147</v>
      </c>
      <c r="DB140" s="99">
        <v>22</v>
      </c>
      <c r="DC140" s="99">
        <v>1</v>
      </c>
      <c r="DD140" s="99"/>
      <c r="DE140" s="99"/>
      <c r="DF140" s="99"/>
      <c r="DG140" s="99">
        <v>39</v>
      </c>
      <c r="DH140" s="99">
        <v>73</v>
      </c>
      <c r="DI140" s="99">
        <v>27</v>
      </c>
      <c r="DJ140" s="99"/>
      <c r="DK140" s="99"/>
      <c r="DL140" s="99">
        <v>10</v>
      </c>
      <c r="DM140" s="99"/>
      <c r="DN140" s="99">
        <v>206</v>
      </c>
      <c r="DO140" s="99">
        <v>5</v>
      </c>
      <c r="DP140" s="99">
        <v>224</v>
      </c>
      <c r="DQ140" s="99">
        <v>11</v>
      </c>
      <c r="DR140" s="99">
        <v>29</v>
      </c>
      <c r="DS140" s="99"/>
      <c r="DT140" s="99">
        <v>10</v>
      </c>
      <c r="DU140" s="99"/>
      <c r="DV140" s="99"/>
      <c r="DW140" s="99"/>
      <c r="DX140" s="99"/>
      <c r="DY140" s="99"/>
      <c r="DZ140" s="99"/>
      <c r="EA140" s="99"/>
      <c r="EB140" s="99"/>
      <c r="EC140" s="99"/>
      <c r="ED140" s="99">
        <v>28</v>
      </c>
      <c r="EE140" s="99"/>
      <c r="EF140" s="99">
        <v>2</v>
      </c>
      <c r="EG140" s="99"/>
      <c r="EH140" s="99"/>
      <c r="EI140" s="99"/>
      <c r="EJ140" s="99">
        <v>1</v>
      </c>
      <c r="EK140" s="99"/>
      <c r="EL140" s="99"/>
      <c r="EM140" s="99">
        <v>540</v>
      </c>
      <c r="EN140" s="99"/>
      <c r="EO140" s="99">
        <v>63</v>
      </c>
      <c r="EP140" s="99"/>
      <c r="EQ140" s="99"/>
      <c r="ER140" s="99"/>
      <c r="ES140" s="99">
        <v>12063</v>
      </c>
    </row>
    <row r="141" spans="1:149" ht="14.4" x14ac:dyDescent="0.3">
      <c r="A141" s="98">
        <v>106190547</v>
      </c>
      <c r="B141" s="98" t="s">
        <v>605</v>
      </c>
      <c r="C141" s="98" t="s">
        <v>504</v>
      </c>
      <c r="D141" s="98" t="s">
        <v>606</v>
      </c>
      <c r="E141" s="98" t="s">
        <v>554</v>
      </c>
      <c r="F141" s="98" t="s">
        <v>1000</v>
      </c>
      <c r="G141" s="98" t="s">
        <v>2874</v>
      </c>
      <c r="H141" s="98" t="s">
        <v>2101</v>
      </c>
      <c r="I141" s="98" t="s">
        <v>2201</v>
      </c>
      <c r="J141" s="98" t="s">
        <v>2202</v>
      </c>
      <c r="K141" s="98" t="s">
        <v>2257</v>
      </c>
      <c r="L141" s="98" t="s">
        <v>2065</v>
      </c>
      <c r="M141" s="98" t="s">
        <v>2105</v>
      </c>
      <c r="N141" s="98" t="s">
        <v>1685</v>
      </c>
      <c r="O141" s="99">
        <v>7329</v>
      </c>
      <c r="P141" s="99"/>
      <c r="Q141" s="99"/>
      <c r="R141" s="99"/>
      <c r="S141" s="99"/>
      <c r="T141" s="99"/>
      <c r="U141" s="99">
        <v>4741</v>
      </c>
      <c r="V141" s="99">
        <v>2585</v>
      </c>
      <c r="W141" s="99">
        <v>3</v>
      </c>
      <c r="X141" s="99"/>
      <c r="Y141" s="99">
        <v>191</v>
      </c>
      <c r="Z141" s="99">
        <v>1072</v>
      </c>
      <c r="AA141" s="99">
        <v>1077</v>
      </c>
      <c r="AB141" s="99">
        <v>599</v>
      </c>
      <c r="AC141" s="99">
        <v>737</v>
      </c>
      <c r="AD141" s="99">
        <v>733</v>
      </c>
      <c r="AE141" s="99">
        <v>518</v>
      </c>
      <c r="AF141" s="99">
        <v>703</v>
      </c>
      <c r="AG141" s="99"/>
      <c r="AH141" s="99">
        <v>1614</v>
      </c>
      <c r="AI141" s="99">
        <v>85</v>
      </c>
      <c r="AJ141" s="99">
        <v>1469</v>
      </c>
      <c r="AK141" s="99">
        <v>161</v>
      </c>
      <c r="AL141" s="99">
        <v>5399</v>
      </c>
      <c r="AM141" s="99"/>
      <c r="AN141" s="99">
        <v>14</v>
      </c>
      <c r="AO141" s="99">
        <v>1</v>
      </c>
      <c r="AP141" s="99">
        <v>285</v>
      </c>
      <c r="AQ141" s="99">
        <v>4618</v>
      </c>
      <c r="AR141" s="99">
        <v>2711</v>
      </c>
      <c r="AS141" s="99"/>
      <c r="AT141" s="99">
        <v>1264</v>
      </c>
      <c r="AU141" s="99">
        <v>4474</v>
      </c>
      <c r="AV141" s="99">
        <v>1591</v>
      </c>
      <c r="AW141" s="99"/>
      <c r="AX141" s="99">
        <v>7269</v>
      </c>
      <c r="AY141" s="99">
        <v>60</v>
      </c>
      <c r="AZ141" s="99"/>
      <c r="BA141" s="99">
        <v>144</v>
      </c>
      <c r="BB141" s="99"/>
      <c r="BC141" s="99">
        <v>4986</v>
      </c>
      <c r="BD141" s="99"/>
      <c r="BE141" s="99"/>
      <c r="BF141" s="99">
        <v>41</v>
      </c>
      <c r="BG141" s="99">
        <v>1591</v>
      </c>
      <c r="BH141" s="99">
        <v>567</v>
      </c>
      <c r="BI141" s="99"/>
      <c r="BJ141" s="99"/>
      <c r="BK141" s="99">
        <v>192</v>
      </c>
      <c r="BL141" s="99">
        <v>217</v>
      </c>
      <c r="BM141" s="99">
        <v>1</v>
      </c>
      <c r="BN141" s="99">
        <v>57</v>
      </c>
      <c r="BO141" s="99">
        <v>478</v>
      </c>
      <c r="BP141" s="99">
        <v>39</v>
      </c>
      <c r="BQ141" s="99">
        <v>8</v>
      </c>
      <c r="BR141" s="99">
        <v>6</v>
      </c>
      <c r="BS141" s="99"/>
      <c r="BT141" s="99">
        <v>6022</v>
      </c>
      <c r="BU141" s="99">
        <v>299</v>
      </c>
      <c r="BV141" s="99"/>
      <c r="BW141" s="99">
        <v>6</v>
      </c>
      <c r="BX141" s="99"/>
      <c r="BY141" s="99">
        <v>4</v>
      </c>
      <c r="BZ141" s="99"/>
      <c r="CA141" s="99"/>
      <c r="CB141" s="99">
        <v>4139</v>
      </c>
      <c r="CC141" s="99">
        <v>1415</v>
      </c>
      <c r="CD141" s="99">
        <v>16</v>
      </c>
      <c r="CE141" s="99">
        <v>388</v>
      </c>
      <c r="CF141" s="99">
        <v>1342</v>
      </c>
      <c r="CG141" s="99">
        <v>7</v>
      </c>
      <c r="CH141" s="99">
        <v>6</v>
      </c>
      <c r="CI141" s="99">
        <v>2</v>
      </c>
      <c r="CJ141" s="99"/>
      <c r="CK141" s="99">
        <v>14</v>
      </c>
      <c r="CL141" s="99">
        <v>2</v>
      </c>
      <c r="CM141" s="99">
        <v>129</v>
      </c>
      <c r="CN141" s="99">
        <v>224</v>
      </c>
      <c r="CO141" s="99">
        <v>472</v>
      </c>
      <c r="CP141" s="99">
        <v>835</v>
      </c>
      <c r="CQ141" s="99">
        <v>7</v>
      </c>
      <c r="CR141" s="99">
        <v>241</v>
      </c>
      <c r="CS141" s="99">
        <v>5</v>
      </c>
      <c r="CT141" s="99">
        <v>338</v>
      </c>
      <c r="CU141" s="99">
        <v>230</v>
      </c>
      <c r="CV141" s="99">
        <v>229</v>
      </c>
      <c r="CW141" s="99">
        <v>30</v>
      </c>
      <c r="CX141" s="99">
        <v>151</v>
      </c>
      <c r="CY141" s="99">
        <v>104</v>
      </c>
      <c r="CZ141" s="99">
        <v>12</v>
      </c>
      <c r="DA141" s="99">
        <v>375</v>
      </c>
      <c r="DB141" s="99">
        <v>168</v>
      </c>
      <c r="DC141" s="99">
        <v>462</v>
      </c>
      <c r="DD141" s="99">
        <v>1706</v>
      </c>
      <c r="DE141" s="99">
        <v>1591</v>
      </c>
      <c r="DF141" s="99">
        <v>18</v>
      </c>
      <c r="DG141" s="99">
        <v>87</v>
      </c>
      <c r="DH141" s="99">
        <v>589</v>
      </c>
      <c r="DI141" s="99">
        <v>631</v>
      </c>
      <c r="DJ141" s="99">
        <v>1</v>
      </c>
      <c r="DK141" s="99">
        <v>158</v>
      </c>
      <c r="DL141" s="99">
        <v>158</v>
      </c>
      <c r="DM141" s="99">
        <v>10</v>
      </c>
      <c r="DN141" s="99">
        <v>149</v>
      </c>
      <c r="DO141" s="99">
        <v>12</v>
      </c>
      <c r="DP141" s="99">
        <v>3538</v>
      </c>
      <c r="DQ141" s="99">
        <v>52</v>
      </c>
      <c r="DR141" s="99">
        <v>83</v>
      </c>
      <c r="DS141" s="99">
        <v>48</v>
      </c>
      <c r="DT141" s="99">
        <v>82</v>
      </c>
      <c r="DU141" s="99">
        <v>19</v>
      </c>
      <c r="DV141" s="99">
        <v>1</v>
      </c>
      <c r="DW141" s="99">
        <v>16</v>
      </c>
      <c r="DX141" s="99">
        <v>75</v>
      </c>
      <c r="DY141" s="99">
        <v>5</v>
      </c>
      <c r="DZ141" s="99">
        <v>1614</v>
      </c>
      <c r="EA141" s="99"/>
      <c r="EB141" s="99">
        <v>1</v>
      </c>
      <c r="EC141" s="99"/>
      <c r="ED141" s="99">
        <v>174</v>
      </c>
      <c r="EE141" s="99">
        <v>113</v>
      </c>
      <c r="EF141" s="99">
        <v>16</v>
      </c>
      <c r="EG141" s="99">
        <v>3</v>
      </c>
      <c r="EH141" s="99">
        <v>1</v>
      </c>
      <c r="EI141" s="99"/>
      <c r="EJ141" s="99">
        <v>4</v>
      </c>
      <c r="EK141" s="99">
        <v>2</v>
      </c>
      <c r="EL141" s="99">
        <v>3</v>
      </c>
      <c r="EM141" s="99">
        <v>6872</v>
      </c>
      <c r="EN141" s="99">
        <v>38</v>
      </c>
      <c r="EO141" s="99">
        <v>91</v>
      </c>
      <c r="EP141" s="99">
        <v>12</v>
      </c>
      <c r="EQ141" s="99"/>
      <c r="ER141" s="99"/>
      <c r="ES141" s="99">
        <v>23469</v>
      </c>
    </row>
    <row r="142" spans="1:149" ht="14.4" x14ac:dyDescent="0.3">
      <c r="A142" s="98">
        <v>106190552</v>
      </c>
      <c r="B142" s="98" t="s">
        <v>607</v>
      </c>
      <c r="C142" s="98" t="s">
        <v>504</v>
      </c>
      <c r="D142" s="98" t="s">
        <v>608</v>
      </c>
      <c r="E142" s="98" t="s">
        <v>609</v>
      </c>
      <c r="F142" s="98" t="s">
        <v>1024</v>
      </c>
      <c r="G142" s="98" t="s">
        <v>2871</v>
      </c>
      <c r="H142" s="98" t="s">
        <v>2101</v>
      </c>
      <c r="I142" s="98" t="s">
        <v>2253</v>
      </c>
      <c r="J142" s="98" t="s">
        <v>2254</v>
      </c>
      <c r="K142" s="98" t="s">
        <v>2255</v>
      </c>
      <c r="L142" s="98" t="s">
        <v>2065</v>
      </c>
      <c r="M142" s="98" t="s">
        <v>2105</v>
      </c>
      <c r="N142" s="98" t="s">
        <v>1686</v>
      </c>
      <c r="O142" s="99">
        <v>4</v>
      </c>
      <c r="P142" s="99">
        <v>18</v>
      </c>
      <c r="Q142" s="99"/>
      <c r="R142" s="99"/>
      <c r="S142" s="99">
        <v>85</v>
      </c>
      <c r="T142" s="99"/>
      <c r="U142" s="99">
        <v>49</v>
      </c>
      <c r="V142" s="99">
        <v>58</v>
      </c>
      <c r="W142" s="99"/>
      <c r="X142" s="99"/>
      <c r="Y142" s="99"/>
      <c r="Z142" s="99"/>
      <c r="AA142" s="99"/>
      <c r="AB142" s="99"/>
      <c r="AC142" s="99">
        <v>9</v>
      </c>
      <c r="AD142" s="99">
        <v>28</v>
      </c>
      <c r="AE142" s="99">
        <v>35</v>
      </c>
      <c r="AF142" s="99">
        <v>35</v>
      </c>
      <c r="AG142" s="99"/>
      <c r="AH142" s="99"/>
      <c r="AI142" s="99"/>
      <c r="AJ142" s="99">
        <v>2</v>
      </c>
      <c r="AK142" s="99">
        <v>4</v>
      </c>
      <c r="AL142" s="99">
        <v>4</v>
      </c>
      <c r="AM142" s="99"/>
      <c r="AN142" s="99"/>
      <c r="AO142" s="99">
        <v>3</v>
      </c>
      <c r="AP142" s="99">
        <v>94</v>
      </c>
      <c r="AQ142" s="99">
        <v>107</v>
      </c>
      <c r="AR142" s="99"/>
      <c r="AS142" s="99"/>
      <c r="AT142" s="99">
        <v>28</v>
      </c>
      <c r="AU142" s="99">
        <v>79</v>
      </c>
      <c r="AV142" s="99"/>
      <c r="AW142" s="99"/>
      <c r="AX142" s="99">
        <v>78</v>
      </c>
      <c r="AY142" s="99">
        <v>29</v>
      </c>
      <c r="AZ142" s="99"/>
      <c r="BA142" s="99">
        <v>10</v>
      </c>
      <c r="BB142" s="99"/>
      <c r="BC142" s="99">
        <v>73</v>
      </c>
      <c r="BD142" s="99"/>
      <c r="BE142" s="99">
        <v>18</v>
      </c>
      <c r="BF142" s="99">
        <v>6</v>
      </c>
      <c r="BG142" s="99"/>
      <c r="BH142" s="99"/>
      <c r="BI142" s="99"/>
      <c r="BJ142" s="99"/>
      <c r="BK142" s="99">
        <v>11</v>
      </c>
      <c r="BL142" s="99">
        <v>1</v>
      </c>
      <c r="BM142" s="99"/>
      <c r="BN142" s="99">
        <v>16</v>
      </c>
      <c r="BO142" s="99"/>
      <c r="BP142" s="99"/>
      <c r="BQ142" s="99"/>
      <c r="BR142" s="99"/>
      <c r="BS142" s="99">
        <v>3</v>
      </c>
      <c r="BT142" s="99">
        <v>71</v>
      </c>
      <c r="BU142" s="99">
        <v>4</v>
      </c>
      <c r="BV142" s="99"/>
      <c r="BW142" s="99">
        <v>1</v>
      </c>
      <c r="BX142" s="99"/>
      <c r="BY142" s="99"/>
      <c r="BZ142" s="99"/>
      <c r="CA142" s="99"/>
      <c r="CB142" s="99">
        <v>1</v>
      </c>
      <c r="CC142" s="99">
        <v>95</v>
      </c>
      <c r="CD142" s="99">
        <v>10</v>
      </c>
      <c r="CE142" s="99">
        <v>1</v>
      </c>
      <c r="CF142" s="99"/>
      <c r="CG142" s="99"/>
      <c r="CH142" s="99"/>
      <c r="CI142" s="99"/>
      <c r="CJ142" s="99"/>
      <c r="CK142" s="99"/>
      <c r="CL142" s="99"/>
      <c r="CM142" s="99"/>
      <c r="CN142" s="99">
        <v>1</v>
      </c>
      <c r="CO142" s="99">
        <v>3</v>
      </c>
      <c r="CP142" s="99"/>
      <c r="CQ142" s="99"/>
      <c r="CR142" s="99"/>
      <c r="CS142" s="99"/>
      <c r="CT142" s="99">
        <v>1</v>
      </c>
      <c r="CU142" s="99"/>
      <c r="CV142" s="99"/>
      <c r="CW142" s="99">
        <v>87</v>
      </c>
      <c r="CX142" s="99">
        <v>1</v>
      </c>
      <c r="CY142" s="99">
        <v>13</v>
      </c>
      <c r="CZ142" s="99"/>
      <c r="DA142" s="99"/>
      <c r="DB142" s="99"/>
      <c r="DC142" s="99">
        <v>1</v>
      </c>
      <c r="DD142" s="99"/>
      <c r="DE142" s="99"/>
      <c r="DF142" s="99"/>
      <c r="DG142" s="99"/>
      <c r="DH142" s="99"/>
      <c r="DI142" s="99"/>
      <c r="DJ142" s="99"/>
      <c r="DK142" s="99"/>
      <c r="DL142" s="99"/>
      <c r="DM142" s="99"/>
      <c r="DN142" s="99"/>
      <c r="DO142" s="99"/>
      <c r="DP142" s="99">
        <v>107</v>
      </c>
      <c r="DQ142" s="99"/>
      <c r="DR142" s="99"/>
      <c r="DS142" s="99"/>
      <c r="DT142" s="99"/>
      <c r="DU142" s="99"/>
      <c r="DV142" s="99"/>
      <c r="DW142" s="99"/>
      <c r="DX142" s="99"/>
      <c r="DY142" s="99"/>
      <c r="DZ142" s="99"/>
      <c r="EA142" s="99"/>
      <c r="EB142" s="99"/>
      <c r="EC142" s="99"/>
      <c r="ED142" s="99"/>
      <c r="EE142" s="99"/>
      <c r="EF142" s="99"/>
      <c r="EG142" s="99"/>
      <c r="EH142" s="99"/>
      <c r="EI142" s="99"/>
      <c r="EJ142" s="99"/>
      <c r="EK142" s="99"/>
      <c r="EL142" s="99"/>
      <c r="EM142" s="99">
        <v>103</v>
      </c>
      <c r="EN142" s="99"/>
      <c r="EO142" s="99">
        <v>4</v>
      </c>
      <c r="EP142" s="99"/>
      <c r="EQ142" s="99"/>
      <c r="ER142" s="99"/>
      <c r="ES142" s="99">
        <v>16029</v>
      </c>
    </row>
    <row r="143" spans="1:149" ht="14.4" x14ac:dyDescent="0.3">
      <c r="A143" s="98">
        <v>106190555</v>
      </c>
      <c r="B143" s="98" t="s">
        <v>610</v>
      </c>
      <c r="C143" s="98" t="s">
        <v>504</v>
      </c>
      <c r="D143" s="98" t="s">
        <v>611</v>
      </c>
      <c r="E143" s="98" t="s">
        <v>504</v>
      </c>
      <c r="F143" s="98" t="s">
        <v>1025</v>
      </c>
      <c r="G143" s="98" t="s">
        <v>2871</v>
      </c>
      <c r="H143" s="98" t="s">
        <v>2152</v>
      </c>
      <c r="I143" s="98" t="s">
        <v>2185</v>
      </c>
      <c r="J143" s="98" t="s">
        <v>2263</v>
      </c>
      <c r="K143" s="98" t="s">
        <v>2286</v>
      </c>
      <c r="L143" s="98" t="s">
        <v>2065</v>
      </c>
      <c r="M143" s="98" t="s">
        <v>2074</v>
      </c>
      <c r="N143" s="98" t="s">
        <v>1687</v>
      </c>
      <c r="O143" s="99">
        <v>54930</v>
      </c>
      <c r="P143" s="99"/>
      <c r="Q143" s="99">
        <v>440</v>
      </c>
      <c r="R143" s="99"/>
      <c r="S143" s="99"/>
      <c r="T143" s="99"/>
      <c r="U143" s="99">
        <v>31115</v>
      </c>
      <c r="V143" s="99">
        <v>24248</v>
      </c>
      <c r="W143" s="99">
        <v>7</v>
      </c>
      <c r="X143" s="99"/>
      <c r="Y143" s="99">
        <v>721</v>
      </c>
      <c r="Z143" s="99">
        <v>3805</v>
      </c>
      <c r="AA143" s="99">
        <v>8136</v>
      </c>
      <c r="AB143" s="99">
        <v>5037</v>
      </c>
      <c r="AC143" s="99">
        <v>6428</v>
      </c>
      <c r="AD143" s="99">
        <v>8380</v>
      </c>
      <c r="AE143" s="99">
        <v>7209</v>
      </c>
      <c r="AF143" s="99">
        <v>8041</v>
      </c>
      <c r="AG143" s="99">
        <v>9</v>
      </c>
      <c r="AH143" s="99">
        <v>7077</v>
      </c>
      <c r="AI143" s="99">
        <v>527</v>
      </c>
      <c r="AJ143" s="99">
        <v>4145</v>
      </c>
      <c r="AK143" s="99">
        <v>7761</v>
      </c>
      <c r="AL143" s="99">
        <v>8018</v>
      </c>
      <c r="AM143" s="99">
        <v>80</v>
      </c>
      <c r="AN143" s="99">
        <v>2740</v>
      </c>
      <c r="AO143" s="99">
        <v>398</v>
      </c>
      <c r="AP143" s="99">
        <v>32228</v>
      </c>
      <c r="AQ143" s="99">
        <v>29903</v>
      </c>
      <c r="AR143" s="99">
        <v>25467</v>
      </c>
      <c r="AS143" s="99"/>
      <c r="AT143" s="99">
        <v>11581</v>
      </c>
      <c r="AU143" s="99">
        <v>37054</v>
      </c>
      <c r="AV143" s="99">
        <v>6735</v>
      </c>
      <c r="AW143" s="99"/>
      <c r="AX143" s="99">
        <v>53697</v>
      </c>
      <c r="AY143" s="99">
        <v>1673</v>
      </c>
      <c r="AZ143" s="99"/>
      <c r="BA143" s="99">
        <v>2469</v>
      </c>
      <c r="BB143" s="99">
        <v>13</v>
      </c>
      <c r="BC143" s="99">
        <v>45926</v>
      </c>
      <c r="BD143" s="99">
        <v>33</v>
      </c>
      <c r="BE143" s="99">
        <v>13</v>
      </c>
      <c r="BF143" s="99">
        <v>148</v>
      </c>
      <c r="BG143" s="99">
        <v>6736</v>
      </c>
      <c r="BH143" s="99">
        <v>13</v>
      </c>
      <c r="BI143" s="99"/>
      <c r="BJ143" s="99">
        <v>19</v>
      </c>
      <c r="BK143" s="99">
        <v>380</v>
      </c>
      <c r="BL143" s="99">
        <v>457</v>
      </c>
      <c r="BM143" s="99">
        <v>2</v>
      </c>
      <c r="BN143" s="99">
        <v>1160</v>
      </c>
      <c r="BO143" s="99">
        <v>11700</v>
      </c>
      <c r="BP143" s="99">
        <v>328</v>
      </c>
      <c r="BQ143" s="99">
        <v>79</v>
      </c>
      <c r="BR143" s="99">
        <v>878</v>
      </c>
      <c r="BS143" s="99">
        <v>43</v>
      </c>
      <c r="BT143" s="99">
        <v>35806</v>
      </c>
      <c r="BU143" s="99">
        <v>4416</v>
      </c>
      <c r="BV143" s="99"/>
      <c r="BW143" s="99">
        <v>121</v>
      </c>
      <c r="BX143" s="99"/>
      <c r="BY143" s="99"/>
      <c r="BZ143" s="99"/>
      <c r="CA143" s="99"/>
      <c r="CB143" s="99">
        <v>6818</v>
      </c>
      <c r="CC143" s="99">
        <v>22017</v>
      </c>
      <c r="CD143" s="99">
        <v>5</v>
      </c>
      <c r="CE143" s="99">
        <v>25348</v>
      </c>
      <c r="CF143" s="99">
        <v>575</v>
      </c>
      <c r="CG143" s="99">
        <v>387</v>
      </c>
      <c r="CH143" s="99">
        <v>219</v>
      </c>
      <c r="CI143" s="99"/>
      <c r="CJ143" s="99"/>
      <c r="CK143" s="99">
        <v>1</v>
      </c>
      <c r="CL143" s="99">
        <v>216</v>
      </c>
      <c r="CM143" s="99">
        <v>550</v>
      </c>
      <c r="CN143" s="99">
        <v>3485</v>
      </c>
      <c r="CO143" s="99">
        <v>7528</v>
      </c>
      <c r="CP143" s="99">
        <v>5198</v>
      </c>
      <c r="CQ143" s="99">
        <v>60</v>
      </c>
      <c r="CR143" s="99">
        <v>1552</v>
      </c>
      <c r="CS143" s="99">
        <v>31</v>
      </c>
      <c r="CT143" s="99">
        <v>1903</v>
      </c>
      <c r="CU143" s="99">
        <v>3756</v>
      </c>
      <c r="CV143" s="99">
        <v>5066</v>
      </c>
      <c r="CW143" s="99">
        <v>349</v>
      </c>
      <c r="CX143" s="99">
        <v>4838</v>
      </c>
      <c r="CY143" s="99">
        <v>1580</v>
      </c>
      <c r="CZ143" s="99">
        <v>884</v>
      </c>
      <c r="DA143" s="99">
        <v>2071</v>
      </c>
      <c r="DB143" s="99">
        <v>892</v>
      </c>
      <c r="DC143" s="99">
        <v>1373</v>
      </c>
      <c r="DD143" s="99">
        <v>7173</v>
      </c>
      <c r="DE143" s="99">
        <v>6741</v>
      </c>
      <c r="DF143" s="99">
        <v>124</v>
      </c>
      <c r="DG143" s="99">
        <v>3294</v>
      </c>
      <c r="DH143" s="99">
        <v>6643</v>
      </c>
      <c r="DI143" s="99">
        <v>5209</v>
      </c>
      <c r="DJ143" s="99">
        <v>47</v>
      </c>
      <c r="DK143" s="99">
        <v>760</v>
      </c>
      <c r="DL143" s="99">
        <v>1895</v>
      </c>
      <c r="DM143" s="99">
        <v>304</v>
      </c>
      <c r="DN143" s="99">
        <v>6218</v>
      </c>
      <c r="DO143" s="99">
        <v>1742</v>
      </c>
      <c r="DP143" s="99">
        <v>15704</v>
      </c>
      <c r="DQ143" s="99">
        <v>914</v>
      </c>
      <c r="DR143" s="99">
        <v>1547</v>
      </c>
      <c r="DS143" s="99">
        <v>1033</v>
      </c>
      <c r="DT143" s="99">
        <v>1156</v>
      </c>
      <c r="DU143" s="99">
        <v>178</v>
      </c>
      <c r="DV143" s="99">
        <v>18</v>
      </c>
      <c r="DW143" s="99">
        <v>616</v>
      </c>
      <c r="DX143" s="99">
        <v>1791</v>
      </c>
      <c r="DY143" s="99">
        <v>406</v>
      </c>
      <c r="DZ143" s="99">
        <v>5849</v>
      </c>
      <c r="EA143" s="99">
        <v>28</v>
      </c>
      <c r="EB143" s="99">
        <v>11</v>
      </c>
      <c r="EC143" s="99">
        <v>7</v>
      </c>
      <c r="ED143" s="99">
        <v>4484</v>
      </c>
      <c r="EE143" s="99">
        <v>2244</v>
      </c>
      <c r="EF143" s="99">
        <v>747</v>
      </c>
      <c r="EG143" s="99">
        <v>174</v>
      </c>
      <c r="EH143" s="99">
        <v>25</v>
      </c>
      <c r="EI143" s="99">
        <v>1</v>
      </c>
      <c r="EJ143" s="99">
        <v>379</v>
      </c>
      <c r="EK143" s="99">
        <v>29</v>
      </c>
      <c r="EL143" s="99">
        <v>28</v>
      </c>
      <c r="EM143" s="99">
        <v>43711</v>
      </c>
      <c r="EN143" s="99">
        <v>468</v>
      </c>
      <c r="EO143" s="99">
        <v>2874</v>
      </c>
      <c r="EP143" s="99">
        <v>189</v>
      </c>
      <c r="EQ143" s="99">
        <v>10</v>
      </c>
      <c r="ER143" s="99">
        <v>7</v>
      </c>
      <c r="ES143" s="99">
        <v>271227</v>
      </c>
    </row>
    <row r="144" spans="1:149" ht="14.4" x14ac:dyDescent="0.3">
      <c r="A144" s="98">
        <v>106190568</v>
      </c>
      <c r="B144" s="98" t="s">
        <v>612</v>
      </c>
      <c r="C144" s="98" t="s">
        <v>504</v>
      </c>
      <c r="D144" s="98" t="s">
        <v>613</v>
      </c>
      <c r="E144" s="98" t="s">
        <v>614</v>
      </c>
      <c r="F144" s="98" t="s">
        <v>1471</v>
      </c>
      <c r="G144" s="98" t="s">
        <v>2871</v>
      </c>
      <c r="H144" s="98" t="s">
        <v>2108</v>
      </c>
      <c r="I144" s="98" t="s">
        <v>2253</v>
      </c>
      <c r="J144" s="98" t="s">
        <v>2254</v>
      </c>
      <c r="K144" s="98" t="s">
        <v>2272</v>
      </c>
      <c r="L144" s="98" t="s">
        <v>2065</v>
      </c>
      <c r="M144" s="98" t="s">
        <v>2105</v>
      </c>
      <c r="N144" s="98" t="s">
        <v>1688</v>
      </c>
      <c r="O144" s="99">
        <v>13137</v>
      </c>
      <c r="P144" s="99"/>
      <c r="Q144" s="99">
        <v>240</v>
      </c>
      <c r="R144" s="99"/>
      <c r="S144" s="99">
        <v>1543</v>
      </c>
      <c r="T144" s="99"/>
      <c r="U144" s="99">
        <v>7924</v>
      </c>
      <c r="V144" s="99">
        <v>6991</v>
      </c>
      <c r="W144" s="99">
        <v>5</v>
      </c>
      <c r="X144" s="99"/>
      <c r="Y144" s="99">
        <v>915</v>
      </c>
      <c r="Z144" s="99">
        <v>1279</v>
      </c>
      <c r="AA144" s="99">
        <v>1396</v>
      </c>
      <c r="AB144" s="99">
        <v>1252</v>
      </c>
      <c r="AC144" s="99">
        <v>1765</v>
      </c>
      <c r="AD144" s="99">
        <v>2267</v>
      </c>
      <c r="AE144" s="99">
        <v>1943</v>
      </c>
      <c r="AF144" s="99">
        <v>2432</v>
      </c>
      <c r="AG144" s="99"/>
      <c r="AH144" s="99">
        <v>1234</v>
      </c>
      <c r="AI144" s="99">
        <v>437</v>
      </c>
      <c r="AJ144" s="99">
        <v>1042</v>
      </c>
      <c r="AK144" s="99">
        <v>755</v>
      </c>
      <c r="AL144" s="99">
        <v>4650</v>
      </c>
      <c r="AM144" s="99">
        <v>19</v>
      </c>
      <c r="AN144" s="99">
        <v>1345</v>
      </c>
      <c r="AO144" s="99">
        <v>372</v>
      </c>
      <c r="AP144" s="99">
        <v>6737</v>
      </c>
      <c r="AQ144" s="99">
        <v>4733</v>
      </c>
      <c r="AR144" s="99">
        <v>10186</v>
      </c>
      <c r="AS144" s="99">
        <v>1</v>
      </c>
      <c r="AT144" s="99">
        <v>1895</v>
      </c>
      <c r="AU144" s="99">
        <v>12030</v>
      </c>
      <c r="AV144" s="99">
        <v>994</v>
      </c>
      <c r="AW144" s="99">
        <v>1</v>
      </c>
      <c r="AX144" s="99">
        <v>14582</v>
      </c>
      <c r="AY144" s="99">
        <v>334</v>
      </c>
      <c r="AZ144" s="99">
        <v>4</v>
      </c>
      <c r="BA144" s="99">
        <v>394</v>
      </c>
      <c r="BB144" s="99">
        <v>4</v>
      </c>
      <c r="BC144" s="99">
        <v>12990</v>
      </c>
      <c r="BD144" s="99">
        <v>70</v>
      </c>
      <c r="BE144" s="99">
        <v>187</v>
      </c>
      <c r="BF144" s="99">
        <v>250</v>
      </c>
      <c r="BG144" s="99">
        <v>997</v>
      </c>
      <c r="BH144" s="99">
        <v>27</v>
      </c>
      <c r="BI144" s="99"/>
      <c r="BJ144" s="99">
        <v>1</v>
      </c>
      <c r="BK144" s="99">
        <v>356</v>
      </c>
      <c r="BL144" s="99">
        <v>229</v>
      </c>
      <c r="BM144" s="99"/>
      <c r="BN144" s="99">
        <v>313</v>
      </c>
      <c r="BO144" s="99">
        <v>1496</v>
      </c>
      <c r="BP144" s="99">
        <v>160</v>
      </c>
      <c r="BQ144" s="99">
        <v>38</v>
      </c>
      <c r="BR144" s="99">
        <v>137</v>
      </c>
      <c r="BS144" s="99">
        <v>210</v>
      </c>
      <c r="BT144" s="99">
        <v>10001</v>
      </c>
      <c r="BU144" s="99">
        <v>1803</v>
      </c>
      <c r="BV144" s="99">
        <v>5</v>
      </c>
      <c r="BW144" s="99">
        <v>154</v>
      </c>
      <c r="BX144" s="99"/>
      <c r="BY144" s="99">
        <v>8</v>
      </c>
      <c r="BZ144" s="99">
        <v>10</v>
      </c>
      <c r="CA144" s="99"/>
      <c r="CB144" s="99">
        <v>4398</v>
      </c>
      <c r="CC144" s="99">
        <v>6014</v>
      </c>
      <c r="CD144" s="99"/>
      <c r="CE144" s="99">
        <v>3999</v>
      </c>
      <c r="CF144" s="99">
        <v>216</v>
      </c>
      <c r="CG144" s="99">
        <v>167</v>
      </c>
      <c r="CH144" s="99">
        <v>117</v>
      </c>
      <c r="CI144" s="99">
        <v>9</v>
      </c>
      <c r="CJ144" s="99"/>
      <c r="CK144" s="99"/>
      <c r="CL144" s="99">
        <v>19</v>
      </c>
      <c r="CM144" s="99">
        <v>121</v>
      </c>
      <c r="CN144" s="99">
        <v>331</v>
      </c>
      <c r="CO144" s="99">
        <v>2202</v>
      </c>
      <c r="CP144" s="99">
        <v>1379</v>
      </c>
      <c r="CQ144" s="99">
        <v>16</v>
      </c>
      <c r="CR144" s="99">
        <v>423</v>
      </c>
      <c r="CS144" s="99">
        <v>9</v>
      </c>
      <c r="CT144" s="99">
        <v>565</v>
      </c>
      <c r="CU144" s="99">
        <v>1384</v>
      </c>
      <c r="CV144" s="99">
        <v>1611</v>
      </c>
      <c r="CW144" s="99">
        <v>1699</v>
      </c>
      <c r="CX144" s="99">
        <v>958</v>
      </c>
      <c r="CY144" s="99">
        <v>436</v>
      </c>
      <c r="CZ144" s="99">
        <v>27</v>
      </c>
      <c r="DA144" s="99">
        <v>1017</v>
      </c>
      <c r="DB144" s="99">
        <v>204</v>
      </c>
      <c r="DC144" s="99">
        <v>341</v>
      </c>
      <c r="DD144" s="99">
        <v>1132</v>
      </c>
      <c r="DE144" s="99">
        <v>996</v>
      </c>
      <c r="DF144" s="99">
        <v>50</v>
      </c>
      <c r="DG144" s="99">
        <v>600</v>
      </c>
      <c r="DH144" s="99">
        <v>2667</v>
      </c>
      <c r="DI144" s="99">
        <v>1075</v>
      </c>
      <c r="DJ144" s="99">
        <v>7</v>
      </c>
      <c r="DK144" s="99">
        <v>138</v>
      </c>
      <c r="DL144" s="99">
        <v>393</v>
      </c>
      <c r="DM144" s="99">
        <v>21</v>
      </c>
      <c r="DN144" s="99">
        <v>1432</v>
      </c>
      <c r="DO144" s="99">
        <v>181</v>
      </c>
      <c r="DP144" s="99">
        <v>6302</v>
      </c>
      <c r="DQ144" s="99">
        <v>227</v>
      </c>
      <c r="DR144" s="99">
        <v>365</v>
      </c>
      <c r="DS144" s="99">
        <v>78</v>
      </c>
      <c r="DT144" s="99">
        <v>162</v>
      </c>
      <c r="DU144" s="99">
        <v>6</v>
      </c>
      <c r="DV144" s="99">
        <v>4</v>
      </c>
      <c r="DW144" s="99">
        <v>159</v>
      </c>
      <c r="DX144" s="99">
        <v>132</v>
      </c>
      <c r="DY144" s="99">
        <v>16</v>
      </c>
      <c r="DZ144" s="99">
        <v>945</v>
      </c>
      <c r="EA144" s="99">
        <v>8</v>
      </c>
      <c r="EB144" s="99"/>
      <c r="EC144" s="99">
        <v>2</v>
      </c>
      <c r="ED144" s="99">
        <v>355</v>
      </c>
      <c r="EE144" s="99">
        <v>808</v>
      </c>
      <c r="EF144" s="99">
        <v>444</v>
      </c>
      <c r="EG144" s="99">
        <v>69</v>
      </c>
      <c r="EH144" s="99">
        <v>49</v>
      </c>
      <c r="EI144" s="99">
        <v>2</v>
      </c>
      <c r="EJ144" s="99">
        <v>23</v>
      </c>
      <c r="EK144" s="99">
        <v>13</v>
      </c>
      <c r="EL144" s="99">
        <v>6</v>
      </c>
      <c r="EM144" s="99">
        <v>12333</v>
      </c>
      <c r="EN144" s="99">
        <v>103</v>
      </c>
      <c r="EO144" s="99">
        <v>620</v>
      </c>
      <c r="EP144" s="99">
        <v>82</v>
      </c>
      <c r="EQ144" s="99">
        <v>9</v>
      </c>
      <c r="ER144" s="99">
        <v>4</v>
      </c>
      <c r="ES144" s="99">
        <v>65664</v>
      </c>
    </row>
    <row r="145" spans="1:149" ht="14.4" x14ac:dyDescent="0.3">
      <c r="A145" s="98">
        <v>106190570</v>
      </c>
      <c r="B145" s="98" t="s">
        <v>615</v>
      </c>
      <c r="C145" s="98" t="s">
        <v>504</v>
      </c>
      <c r="D145" s="98" t="s">
        <v>616</v>
      </c>
      <c r="E145" s="98" t="s">
        <v>617</v>
      </c>
      <c r="F145" s="98" t="s">
        <v>1026</v>
      </c>
      <c r="G145" s="98" t="s">
        <v>2872</v>
      </c>
      <c r="H145" s="98" t="s">
        <v>2114</v>
      </c>
      <c r="I145" s="98" t="s">
        <v>2188</v>
      </c>
      <c r="J145" s="98" t="s">
        <v>2261</v>
      </c>
      <c r="K145" s="98" t="s">
        <v>2287</v>
      </c>
      <c r="L145" s="98" t="s">
        <v>2065</v>
      </c>
      <c r="M145" s="98" t="s">
        <v>2105</v>
      </c>
      <c r="N145" s="98" t="s">
        <v>1689</v>
      </c>
      <c r="O145" s="99">
        <v>2820</v>
      </c>
      <c r="P145" s="99"/>
      <c r="Q145" s="99"/>
      <c r="R145" s="99"/>
      <c r="S145" s="99"/>
      <c r="T145" s="99"/>
      <c r="U145" s="99">
        <v>1295</v>
      </c>
      <c r="V145" s="99">
        <v>1525</v>
      </c>
      <c r="W145" s="99"/>
      <c r="X145" s="99"/>
      <c r="Y145" s="99">
        <v>19</v>
      </c>
      <c r="Z145" s="99">
        <v>144</v>
      </c>
      <c r="AA145" s="99">
        <v>239</v>
      </c>
      <c r="AB145" s="99">
        <v>315</v>
      </c>
      <c r="AC145" s="99">
        <v>644</v>
      </c>
      <c r="AD145" s="99">
        <v>622</v>
      </c>
      <c r="AE145" s="99">
        <v>438</v>
      </c>
      <c r="AF145" s="99">
        <v>399</v>
      </c>
      <c r="AG145" s="99"/>
      <c r="AH145" s="99"/>
      <c r="AI145" s="99"/>
      <c r="AJ145" s="99">
        <v>196</v>
      </c>
      <c r="AK145" s="99">
        <v>465</v>
      </c>
      <c r="AL145" s="99">
        <v>1265</v>
      </c>
      <c r="AM145" s="99">
        <v>3</v>
      </c>
      <c r="AN145" s="99">
        <v>74</v>
      </c>
      <c r="AO145" s="99">
        <v>26</v>
      </c>
      <c r="AP145" s="99">
        <v>791</v>
      </c>
      <c r="AQ145" s="99">
        <v>740</v>
      </c>
      <c r="AR145" s="99">
        <v>2080</v>
      </c>
      <c r="AS145" s="99"/>
      <c r="AT145" s="99">
        <v>427</v>
      </c>
      <c r="AU145" s="99">
        <v>2393</v>
      </c>
      <c r="AV145" s="99"/>
      <c r="AW145" s="99"/>
      <c r="AX145" s="99">
        <v>2667</v>
      </c>
      <c r="AY145" s="99">
        <v>153</v>
      </c>
      <c r="AZ145" s="99"/>
      <c r="BA145" s="99">
        <v>510</v>
      </c>
      <c r="BB145" s="99"/>
      <c r="BC145" s="99">
        <v>1529</v>
      </c>
      <c r="BD145" s="99">
        <v>74</v>
      </c>
      <c r="BE145" s="99">
        <v>24</v>
      </c>
      <c r="BF145" s="99">
        <v>677</v>
      </c>
      <c r="BG145" s="99"/>
      <c r="BH145" s="99"/>
      <c r="BI145" s="99">
        <v>6</v>
      </c>
      <c r="BJ145" s="99"/>
      <c r="BK145" s="99">
        <v>221</v>
      </c>
      <c r="BL145" s="99">
        <v>179</v>
      </c>
      <c r="BM145" s="99"/>
      <c r="BN145" s="99">
        <v>51</v>
      </c>
      <c r="BO145" s="99">
        <v>29</v>
      </c>
      <c r="BP145" s="99">
        <v>5</v>
      </c>
      <c r="BQ145" s="99">
        <v>29</v>
      </c>
      <c r="BR145" s="99">
        <v>8</v>
      </c>
      <c r="BS145" s="99">
        <v>44</v>
      </c>
      <c r="BT145" s="99">
        <v>1201</v>
      </c>
      <c r="BU145" s="99">
        <v>1039</v>
      </c>
      <c r="BV145" s="99">
        <v>1</v>
      </c>
      <c r="BW145" s="99">
        <v>13</v>
      </c>
      <c r="BX145" s="99"/>
      <c r="BY145" s="99"/>
      <c r="BZ145" s="99"/>
      <c r="CA145" s="99"/>
      <c r="CB145" s="99">
        <v>1293</v>
      </c>
      <c r="CC145" s="99">
        <v>1365</v>
      </c>
      <c r="CD145" s="99"/>
      <c r="CE145" s="99">
        <v>101</v>
      </c>
      <c r="CF145" s="99">
        <v>22</v>
      </c>
      <c r="CG145" s="99">
        <v>1</v>
      </c>
      <c r="CH145" s="99">
        <v>38</v>
      </c>
      <c r="CI145" s="99"/>
      <c r="CJ145" s="99"/>
      <c r="CK145" s="99"/>
      <c r="CL145" s="99"/>
      <c r="CM145" s="99">
        <v>28</v>
      </c>
      <c r="CN145" s="99">
        <v>49</v>
      </c>
      <c r="CO145" s="99">
        <v>269</v>
      </c>
      <c r="CP145" s="99">
        <v>422</v>
      </c>
      <c r="CQ145" s="99">
        <v>7</v>
      </c>
      <c r="CR145" s="99">
        <v>132</v>
      </c>
      <c r="CS145" s="99">
        <v>1</v>
      </c>
      <c r="CT145" s="99">
        <v>217</v>
      </c>
      <c r="CU145" s="99">
        <v>636</v>
      </c>
      <c r="CV145" s="99">
        <v>194</v>
      </c>
      <c r="CW145" s="99">
        <v>31</v>
      </c>
      <c r="CX145" s="99">
        <v>86</v>
      </c>
      <c r="CY145" s="99">
        <v>224</v>
      </c>
      <c r="CZ145" s="99">
        <v>9</v>
      </c>
      <c r="DA145" s="99">
        <v>223</v>
      </c>
      <c r="DB145" s="99">
        <v>137</v>
      </c>
      <c r="DC145" s="99">
        <v>147</v>
      </c>
      <c r="DD145" s="99">
        <v>8</v>
      </c>
      <c r="DE145" s="99"/>
      <c r="DF145" s="99"/>
      <c r="DG145" s="99">
        <v>48</v>
      </c>
      <c r="DH145" s="99">
        <v>206</v>
      </c>
      <c r="DI145" s="99">
        <v>350</v>
      </c>
      <c r="DJ145" s="99">
        <v>1</v>
      </c>
      <c r="DK145" s="99">
        <v>22</v>
      </c>
      <c r="DL145" s="99">
        <v>76</v>
      </c>
      <c r="DM145" s="99">
        <v>2</v>
      </c>
      <c r="DN145" s="99">
        <v>104</v>
      </c>
      <c r="DO145" s="99">
        <v>3</v>
      </c>
      <c r="DP145" s="99">
        <v>1822</v>
      </c>
      <c r="DQ145" s="99">
        <v>34</v>
      </c>
      <c r="DR145" s="99">
        <v>55</v>
      </c>
      <c r="DS145" s="99">
        <v>12</v>
      </c>
      <c r="DT145" s="99">
        <v>69</v>
      </c>
      <c r="DU145" s="99"/>
      <c r="DV145" s="99"/>
      <c r="DW145" s="99">
        <v>5</v>
      </c>
      <c r="DX145" s="99">
        <v>6</v>
      </c>
      <c r="DY145" s="99">
        <v>2</v>
      </c>
      <c r="DZ145" s="99">
        <v>3</v>
      </c>
      <c r="EA145" s="99"/>
      <c r="EB145" s="99"/>
      <c r="EC145" s="99"/>
      <c r="ED145" s="99">
        <v>91</v>
      </c>
      <c r="EE145" s="99">
        <v>100</v>
      </c>
      <c r="EF145" s="99">
        <v>7</v>
      </c>
      <c r="EG145" s="99">
        <v>4</v>
      </c>
      <c r="EH145" s="99">
        <v>2</v>
      </c>
      <c r="EI145" s="99"/>
      <c r="EJ145" s="99">
        <v>4</v>
      </c>
      <c r="EK145" s="99">
        <v>2</v>
      </c>
      <c r="EL145" s="99"/>
      <c r="EM145" s="99">
        <v>2521</v>
      </c>
      <c r="EN145" s="99">
        <v>19</v>
      </c>
      <c r="EO145" s="99">
        <v>66</v>
      </c>
      <c r="EP145" s="99">
        <v>2</v>
      </c>
      <c r="EQ145" s="99">
        <v>2</v>
      </c>
      <c r="ER145" s="99"/>
      <c r="ES145" s="99">
        <v>15564</v>
      </c>
    </row>
    <row r="146" spans="1:149" ht="14.4" x14ac:dyDescent="0.3">
      <c r="A146" s="98">
        <v>106190587</v>
      </c>
      <c r="B146" s="98" t="s">
        <v>1472</v>
      </c>
      <c r="C146" s="98" t="s">
        <v>504</v>
      </c>
      <c r="D146" s="98" t="s">
        <v>618</v>
      </c>
      <c r="E146" s="98" t="s">
        <v>505</v>
      </c>
      <c r="F146" s="98" t="s">
        <v>1020</v>
      </c>
      <c r="G146" s="98" t="s">
        <v>2873</v>
      </c>
      <c r="H146" s="98" t="s">
        <v>2101</v>
      </c>
      <c r="I146" s="98" t="s">
        <v>2215</v>
      </c>
      <c r="J146" s="98" t="s">
        <v>2208</v>
      </c>
      <c r="K146" s="98" t="s">
        <v>2282</v>
      </c>
      <c r="L146" s="98" t="s">
        <v>2065</v>
      </c>
      <c r="M146" s="98" t="s">
        <v>2105</v>
      </c>
      <c r="N146" s="98" t="s">
        <v>1690</v>
      </c>
      <c r="O146" s="99">
        <v>2346</v>
      </c>
      <c r="P146" s="99"/>
      <c r="Q146" s="99"/>
      <c r="R146" s="99"/>
      <c r="S146" s="99">
        <v>5922</v>
      </c>
      <c r="T146" s="99"/>
      <c r="U146" s="99">
        <v>3400</v>
      </c>
      <c r="V146" s="99">
        <v>4865</v>
      </c>
      <c r="W146" s="99"/>
      <c r="X146" s="99">
        <v>3</v>
      </c>
      <c r="Y146" s="99">
        <v>116</v>
      </c>
      <c r="Z146" s="99">
        <v>1936</v>
      </c>
      <c r="AA146" s="99">
        <v>1650</v>
      </c>
      <c r="AB146" s="99">
        <v>1512</v>
      </c>
      <c r="AC146" s="99">
        <v>1461</v>
      </c>
      <c r="AD146" s="99">
        <v>853</v>
      </c>
      <c r="AE146" s="99">
        <v>364</v>
      </c>
      <c r="AF146" s="99">
        <v>338</v>
      </c>
      <c r="AG146" s="99"/>
      <c r="AH146" s="99">
        <v>38</v>
      </c>
      <c r="AI146" s="99"/>
      <c r="AJ146" s="99">
        <v>605</v>
      </c>
      <c r="AK146" s="99">
        <v>2406</v>
      </c>
      <c r="AL146" s="99">
        <v>2366</v>
      </c>
      <c r="AM146" s="99">
        <v>37</v>
      </c>
      <c r="AN146" s="99">
        <v>55</v>
      </c>
      <c r="AO146" s="99">
        <v>103</v>
      </c>
      <c r="AP146" s="99">
        <v>2696</v>
      </c>
      <c r="AQ146" s="99">
        <v>3453</v>
      </c>
      <c r="AR146" s="99">
        <v>4815</v>
      </c>
      <c r="AS146" s="99"/>
      <c r="AT146" s="99">
        <v>113</v>
      </c>
      <c r="AU146" s="99">
        <v>8115</v>
      </c>
      <c r="AV146" s="99">
        <v>38</v>
      </c>
      <c r="AW146" s="99">
        <v>2</v>
      </c>
      <c r="AX146" s="99">
        <v>8189</v>
      </c>
      <c r="AY146" s="99">
        <v>79</v>
      </c>
      <c r="AZ146" s="99"/>
      <c r="BA146" s="99">
        <v>443</v>
      </c>
      <c r="BB146" s="99"/>
      <c r="BC146" s="99">
        <v>4086</v>
      </c>
      <c r="BD146" s="99">
        <v>159</v>
      </c>
      <c r="BE146" s="99">
        <v>193</v>
      </c>
      <c r="BF146" s="99">
        <v>562</v>
      </c>
      <c r="BG146" s="99">
        <v>38</v>
      </c>
      <c r="BH146" s="99">
        <v>2720</v>
      </c>
      <c r="BI146" s="99">
        <v>67</v>
      </c>
      <c r="BJ146" s="99"/>
      <c r="BK146" s="99">
        <v>181</v>
      </c>
      <c r="BL146" s="99">
        <v>280</v>
      </c>
      <c r="BM146" s="99"/>
      <c r="BN146" s="99">
        <v>64</v>
      </c>
      <c r="BO146" s="99">
        <v>101</v>
      </c>
      <c r="BP146" s="99">
        <v>5</v>
      </c>
      <c r="BQ146" s="99">
        <v>213</v>
      </c>
      <c r="BR146" s="99">
        <v>18</v>
      </c>
      <c r="BS146" s="99">
        <v>103</v>
      </c>
      <c r="BT146" s="99">
        <v>6547</v>
      </c>
      <c r="BU146" s="99">
        <v>723</v>
      </c>
      <c r="BV146" s="99"/>
      <c r="BW146" s="99">
        <v>2</v>
      </c>
      <c r="BX146" s="99"/>
      <c r="BY146" s="99">
        <v>31</v>
      </c>
      <c r="BZ146" s="99"/>
      <c r="CA146" s="99"/>
      <c r="CB146" s="99">
        <v>6350</v>
      </c>
      <c r="CC146" s="99">
        <v>1635</v>
      </c>
      <c r="CD146" s="99"/>
      <c r="CE146" s="99">
        <v>179</v>
      </c>
      <c r="CF146" s="99">
        <v>83</v>
      </c>
      <c r="CG146" s="99">
        <v>2</v>
      </c>
      <c r="CH146" s="99">
        <v>19</v>
      </c>
      <c r="CI146" s="99"/>
      <c r="CJ146" s="99"/>
      <c r="CK146" s="99"/>
      <c r="CL146" s="99">
        <v>3</v>
      </c>
      <c r="CM146" s="99">
        <v>46</v>
      </c>
      <c r="CN146" s="99">
        <v>61</v>
      </c>
      <c r="CO146" s="99">
        <v>279</v>
      </c>
      <c r="CP146" s="99">
        <v>296</v>
      </c>
      <c r="CQ146" s="99">
        <v>4</v>
      </c>
      <c r="CR146" s="99">
        <v>187</v>
      </c>
      <c r="CS146" s="99">
        <v>1</v>
      </c>
      <c r="CT146" s="99">
        <v>144</v>
      </c>
      <c r="CU146" s="99">
        <v>302</v>
      </c>
      <c r="CV146" s="99">
        <v>216</v>
      </c>
      <c r="CW146" s="99">
        <v>5977</v>
      </c>
      <c r="CX146" s="99">
        <v>79</v>
      </c>
      <c r="CY146" s="99">
        <v>77</v>
      </c>
      <c r="CZ146" s="99">
        <v>4</v>
      </c>
      <c r="DA146" s="99">
        <v>214</v>
      </c>
      <c r="DB146" s="99">
        <v>71</v>
      </c>
      <c r="DC146" s="99">
        <v>206</v>
      </c>
      <c r="DD146" s="99">
        <v>63</v>
      </c>
      <c r="DE146" s="99">
        <v>38</v>
      </c>
      <c r="DF146" s="99"/>
      <c r="DG146" s="99">
        <v>20</v>
      </c>
      <c r="DH146" s="99">
        <v>350</v>
      </c>
      <c r="DI146" s="99">
        <v>204</v>
      </c>
      <c r="DJ146" s="99"/>
      <c r="DK146" s="99">
        <v>41</v>
      </c>
      <c r="DL146" s="99">
        <v>46</v>
      </c>
      <c r="DM146" s="99">
        <v>1</v>
      </c>
      <c r="DN146" s="99">
        <v>79</v>
      </c>
      <c r="DO146" s="99">
        <v>8</v>
      </c>
      <c r="DP146" s="99">
        <v>7280</v>
      </c>
      <c r="DQ146" s="99">
        <v>69</v>
      </c>
      <c r="DR146" s="99">
        <v>44</v>
      </c>
      <c r="DS146" s="99">
        <v>3</v>
      </c>
      <c r="DT146" s="99">
        <v>80</v>
      </c>
      <c r="DU146" s="99"/>
      <c r="DV146" s="99">
        <v>2</v>
      </c>
      <c r="DW146" s="99">
        <v>2</v>
      </c>
      <c r="DX146" s="99">
        <v>3</v>
      </c>
      <c r="DY146" s="99"/>
      <c r="DZ146" s="99">
        <v>36</v>
      </c>
      <c r="EA146" s="99"/>
      <c r="EB146" s="99"/>
      <c r="EC146" s="99"/>
      <c r="ED146" s="99">
        <v>101</v>
      </c>
      <c r="EE146" s="99">
        <v>115</v>
      </c>
      <c r="EF146" s="99">
        <v>14</v>
      </c>
      <c r="EG146" s="99">
        <v>28</v>
      </c>
      <c r="EH146" s="99">
        <v>62</v>
      </c>
      <c r="EI146" s="99"/>
      <c r="EJ146" s="99">
        <v>1</v>
      </c>
      <c r="EK146" s="99">
        <v>2</v>
      </c>
      <c r="EL146" s="99">
        <v>4</v>
      </c>
      <c r="EM146" s="99">
        <v>6865</v>
      </c>
      <c r="EN146" s="99">
        <v>94</v>
      </c>
      <c r="EO146" s="99">
        <v>960</v>
      </c>
      <c r="EP146" s="99">
        <v>17</v>
      </c>
      <c r="EQ146" s="99">
        <v>5</v>
      </c>
      <c r="ER146" s="99"/>
      <c r="ES146" s="99">
        <v>53640</v>
      </c>
    </row>
    <row r="147" spans="1:149" ht="14.4" x14ac:dyDescent="0.3">
      <c r="A147" s="98">
        <v>106190630</v>
      </c>
      <c r="B147" s="98" t="s">
        <v>619</v>
      </c>
      <c r="C147" s="98" t="s">
        <v>504</v>
      </c>
      <c r="D147" s="98" t="s">
        <v>620</v>
      </c>
      <c r="E147" s="98" t="s">
        <v>514</v>
      </c>
      <c r="F147" s="98" t="s">
        <v>980</v>
      </c>
      <c r="G147" s="98" t="s">
        <v>2871</v>
      </c>
      <c r="H147" s="98" t="s">
        <v>2108</v>
      </c>
      <c r="I147" s="98" t="s">
        <v>2116</v>
      </c>
      <c r="J147" s="98" t="s">
        <v>2229</v>
      </c>
      <c r="K147" s="98" t="s">
        <v>2289</v>
      </c>
      <c r="L147" s="98" t="s">
        <v>2065</v>
      </c>
      <c r="M147" s="98" t="s">
        <v>2105</v>
      </c>
      <c r="N147" s="98" t="s">
        <v>1691</v>
      </c>
      <c r="O147" s="99">
        <v>28573</v>
      </c>
      <c r="P147" s="99"/>
      <c r="Q147" s="99"/>
      <c r="R147" s="99"/>
      <c r="S147" s="99"/>
      <c r="T147" s="99"/>
      <c r="U147" s="99">
        <v>18133</v>
      </c>
      <c r="V147" s="99">
        <v>10433</v>
      </c>
      <c r="W147" s="99">
        <v>7</v>
      </c>
      <c r="X147" s="99"/>
      <c r="Y147" s="99">
        <v>829</v>
      </c>
      <c r="Z147" s="99">
        <v>4816</v>
      </c>
      <c r="AA147" s="99">
        <v>3667</v>
      </c>
      <c r="AB147" s="99">
        <v>1526</v>
      </c>
      <c r="AC147" s="99">
        <v>2114</v>
      </c>
      <c r="AD147" s="99">
        <v>2371</v>
      </c>
      <c r="AE147" s="99">
        <v>2319</v>
      </c>
      <c r="AF147" s="99">
        <v>2793</v>
      </c>
      <c r="AG147" s="99"/>
      <c r="AH147" s="99">
        <v>7618</v>
      </c>
      <c r="AI147" s="99">
        <v>520</v>
      </c>
      <c r="AJ147" s="99">
        <v>2709</v>
      </c>
      <c r="AK147" s="99">
        <v>1749</v>
      </c>
      <c r="AL147" s="99">
        <v>14471</v>
      </c>
      <c r="AM147" s="99">
        <v>24</v>
      </c>
      <c r="AN147" s="99">
        <v>2690</v>
      </c>
      <c r="AO147" s="99"/>
      <c r="AP147" s="99">
        <v>6930</v>
      </c>
      <c r="AQ147" s="99">
        <v>16755</v>
      </c>
      <c r="AR147" s="99">
        <v>11818</v>
      </c>
      <c r="AS147" s="99"/>
      <c r="AT147" s="99">
        <v>2984</v>
      </c>
      <c r="AU147" s="99">
        <v>18447</v>
      </c>
      <c r="AV147" s="99">
        <v>7142</v>
      </c>
      <c r="AW147" s="99"/>
      <c r="AX147" s="99">
        <v>27409</v>
      </c>
      <c r="AY147" s="99">
        <v>1164</v>
      </c>
      <c r="AZ147" s="99"/>
      <c r="BA147" s="99">
        <v>270</v>
      </c>
      <c r="BB147" s="99">
        <v>594</v>
      </c>
      <c r="BC147" s="99">
        <v>19866</v>
      </c>
      <c r="BD147" s="99">
        <v>207</v>
      </c>
      <c r="BE147" s="99">
        <v>23</v>
      </c>
      <c r="BF147" s="99">
        <v>484</v>
      </c>
      <c r="BG147" s="99">
        <v>7122</v>
      </c>
      <c r="BH147" s="99"/>
      <c r="BI147" s="99">
        <v>7</v>
      </c>
      <c r="BJ147" s="99"/>
      <c r="BK147" s="99">
        <v>412</v>
      </c>
      <c r="BL147" s="99">
        <v>285</v>
      </c>
      <c r="BM147" s="99">
        <v>68</v>
      </c>
      <c r="BN147" s="99">
        <v>562</v>
      </c>
      <c r="BO147" s="99">
        <v>6</v>
      </c>
      <c r="BP147" s="99">
        <v>245</v>
      </c>
      <c r="BQ147" s="99">
        <v>41</v>
      </c>
      <c r="BR147" s="99">
        <v>137</v>
      </c>
      <c r="BS147" s="99">
        <v>66</v>
      </c>
      <c r="BT147" s="99">
        <v>24303</v>
      </c>
      <c r="BU147" s="99">
        <v>1769</v>
      </c>
      <c r="BV147" s="99"/>
      <c r="BW147" s="99">
        <v>673</v>
      </c>
      <c r="BX147" s="99"/>
      <c r="BY147" s="99">
        <v>6</v>
      </c>
      <c r="BZ147" s="99"/>
      <c r="CA147" s="99"/>
      <c r="CB147" s="99">
        <v>16338</v>
      </c>
      <c r="CC147" s="99">
        <v>6708</v>
      </c>
      <c r="CD147" s="99">
        <v>22</v>
      </c>
      <c r="CE147" s="99">
        <v>4104</v>
      </c>
      <c r="CF147" s="99">
        <v>1357</v>
      </c>
      <c r="CG147" s="99">
        <v>44</v>
      </c>
      <c r="CH147" s="99"/>
      <c r="CI147" s="99"/>
      <c r="CJ147" s="99"/>
      <c r="CK147" s="99"/>
      <c r="CL147" s="99">
        <v>42</v>
      </c>
      <c r="CM147" s="99">
        <v>233</v>
      </c>
      <c r="CN147" s="99">
        <v>687</v>
      </c>
      <c r="CO147" s="99">
        <v>2809</v>
      </c>
      <c r="CP147" s="99">
        <v>1944</v>
      </c>
      <c r="CQ147" s="99">
        <v>21</v>
      </c>
      <c r="CR147" s="99">
        <v>620</v>
      </c>
      <c r="CS147" s="99">
        <v>17</v>
      </c>
      <c r="CT147" s="99">
        <v>838</v>
      </c>
      <c r="CU147" s="99">
        <v>1727</v>
      </c>
      <c r="CV147" s="99">
        <v>1030</v>
      </c>
      <c r="CW147" s="99">
        <v>160</v>
      </c>
      <c r="CX147" s="99">
        <v>511</v>
      </c>
      <c r="CY147" s="99">
        <v>532</v>
      </c>
      <c r="CZ147" s="99">
        <v>73</v>
      </c>
      <c r="DA147" s="99">
        <v>1405</v>
      </c>
      <c r="DB147" s="99">
        <v>306</v>
      </c>
      <c r="DC147" s="99">
        <v>590</v>
      </c>
      <c r="DD147" s="99">
        <v>7728</v>
      </c>
      <c r="DE147" s="99">
        <v>7099</v>
      </c>
      <c r="DF147" s="99">
        <v>201</v>
      </c>
      <c r="DG147" s="99">
        <v>601</v>
      </c>
      <c r="DH147" s="99">
        <v>4837</v>
      </c>
      <c r="DI147" s="99">
        <v>1921</v>
      </c>
      <c r="DJ147" s="99">
        <v>3</v>
      </c>
      <c r="DK147" s="99">
        <v>344</v>
      </c>
      <c r="DL147" s="99">
        <v>597</v>
      </c>
      <c r="DM147" s="99">
        <v>30</v>
      </c>
      <c r="DN147" s="99">
        <v>719</v>
      </c>
      <c r="DO147" s="99">
        <v>306</v>
      </c>
      <c r="DP147" s="99">
        <v>10458</v>
      </c>
      <c r="DQ147" s="99">
        <v>330</v>
      </c>
      <c r="DR147" s="99">
        <v>368</v>
      </c>
      <c r="DS147" s="99">
        <v>177</v>
      </c>
      <c r="DT147" s="99">
        <v>385</v>
      </c>
      <c r="DU147" s="99">
        <v>41</v>
      </c>
      <c r="DV147" s="99">
        <v>7</v>
      </c>
      <c r="DW147" s="99">
        <v>318</v>
      </c>
      <c r="DX147" s="99">
        <v>100</v>
      </c>
      <c r="DY147" s="99">
        <v>18</v>
      </c>
      <c r="DZ147" s="99">
        <v>6993</v>
      </c>
      <c r="EA147" s="99">
        <v>7</v>
      </c>
      <c r="EB147" s="99">
        <v>13</v>
      </c>
      <c r="EC147" s="99"/>
      <c r="ED147" s="99">
        <v>424</v>
      </c>
      <c r="EE147" s="99">
        <v>721</v>
      </c>
      <c r="EF147" s="99">
        <v>99</v>
      </c>
      <c r="EG147" s="99">
        <v>24</v>
      </c>
      <c r="EH147" s="99">
        <v>8</v>
      </c>
      <c r="EI147" s="99"/>
      <c r="EJ147" s="99">
        <v>14</v>
      </c>
      <c r="EK147" s="99">
        <v>6</v>
      </c>
      <c r="EL147" s="99">
        <v>22</v>
      </c>
      <c r="EM147" s="99">
        <v>26183</v>
      </c>
      <c r="EN147" s="99">
        <v>135</v>
      </c>
      <c r="EO147" s="99">
        <v>854</v>
      </c>
      <c r="EP147" s="99">
        <v>72</v>
      </c>
      <c r="EQ147" s="99">
        <v>7</v>
      </c>
      <c r="ER147" s="99">
        <v>4</v>
      </c>
      <c r="ES147" s="99">
        <v>104468</v>
      </c>
    </row>
    <row r="148" spans="1:149" ht="14.4" x14ac:dyDescent="0.3">
      <c r="A148" s="98">
        <v>106190631</v>
      </c>
      <c r="B148" s="98" t="s">
        <v>621</v>
      </c>
      <c r="C148" s="98" t="s">
        <v>504</v>
      </c>
      <c r="D148" s="98" t="s">
        <v>2290</v>
      </c>
      <c r="E148" s="98" t="s">
        <v>622</v>
      </c>
      <c r="F148" s="98" t="s">
        <v>1027</v>
      </c>
      <c r="G148" s="98" t="s">
        <v>2871</v>
      </c>
      <c r="H148" s="98" t="s">
        <v>2152</v>
      </c>
      <c r="I148" s="98" t="s">
        <v>2188</v>
      </c>
      <c r="J148" s="98" t="s">
        <v>2261</v>
      </c>
      <c r="K148" s="98" t="s">
        <v>2291</v>
      </c>
      <c r="L148" s="98" t="s">
        <v>2065</v>
      </c>
      <c r="M148" s="98" t="s">
        <v>2105</v>
      </c>
      <c r="N148" s="98" t="s">
        <v>1692</v>
      </c>
      <c r="O148" s="99">
        <v>18708</v>
      </c>
      <c r="P148" s="99">
        <v>621</v>
      </c>
      <c r="Q148" s="99">
        <v>200</v>
      </c>
      <c r="R148" s="99"/>
      <c r="S148" s="99"/>
      <c r="T148" s="99"/>
      <c r="U148" s="99">
        <v>11389</v>
      </c>
      <c r="V148" s="99">
        <v>8140</v>
      </c>
      <c r="W148" s="99"/>
      <c r="X148" s="99"/>
      <c r="Y148" s="99">
        <v>224</v>
      </c>
      <c r="Z148" s="99">
        <v>1382</v>
      </c>
      <c r="AA148" s="99">
        <v>1930</v>
      </c>
      <c r="AB148" s="99">
        <v>1541</v>
      </c>
      <c r="AC148" s="99">
        <v>2176</v>
      </c>
      <c r="AD148" s="99">
        <v>2868</v>
      </c>
      <c r="AE148" s="99">
        <v>3066</v>
      </c>
      <c r="AF148" s="99">
        <v>4005</v>
      </c>
      <c r="AG148" s="99"/>
      <c r="AH148" s="99">
        <v>2232</v>
      </c>
      <c r="AI148" s="99">
        <v>105</v>
      </c>
      <c r="AJ148" s="99">
        <v>1192</v>
      </c>
      <c r="AK148" s="99">
        <v>223</v>
      </c>
      <c r="AL148" s="99">
        <v>12096</v>
      </c>
      <c r="AM148" s="99">
        <v>19</v>
      </c>
      <c r="AN148" s="99">
        <v>72</v>
      </c>
      <c r="AO148" s="99">
        <v>11</v>
      </c>
      <c r="AP148" s="99">
        <v>5916</v>
      </c>
      <c r="AQ148" s="99">
        <v>7985</v>
      </c>
      <c r="AR148" s="99">
        <v>11544</v>
      </c>
      <c r="AS148" s="99"/>
      <c r="AT148" s="99">
        <v>2958</v>
      </c>
      <c r="AU148" s="99">
        <v>14511</v>
      </c>
      <c r="AV148" s="99">
        <v>2059</v>
      </c>
      <c r="AW148" s="99">
        <v>1</v>
      </c>
      <c r="AX148" s="99">
        <v>18508</v>
      </c>
      <c r="AY148" s="99">
        <v>1021</v>
      </c>
      <c r="AZ148" s="99"/>
      <c r="BA148" s="99">
        <v>1095</v>
      </c>
      <c r="BB148" s="99">
        <v>172</v>
      </c>
      <c r="BC148" s="99">
        <v>15058</v>
      </c>
      <c r="BD148" s="99">
        <v>69</v>
      </c>
      <c r="BE148" s="99">
        <v>272</v>
      </c>
      <c r="BF148" s="99">
        <v>528</v>
      </c>
      <c r="BG148" s="99">
        <v>2024</v>
      </c>
      <c r="BH148" s="99">
        <v>307</v>
      </c>
      <c r="BI148" s="99">
        <v>4</v>
      </c>
      <c r="BJ148" s="99"/>
      <c r="BK148" s="99">
        <v>571</v>
      </c>
      <c r="BL148" s="99">
        <v>142</v>
      </c>
      <c r="BM148" s="99">
        <v>25</v>
      </c>
      <c r="BN148" s="99">
        <v>415</v>
      </c>
      <c r="BO148" s="99">
        <v>3903</v>
      </c>
      <c r="BP148" s="99">
        <v>417</v>
      </c>
      <c r="BQ148" s="99">
        <v>27</v>
      </c>
      <c r="BR148" s="99">
        <v>183</v>
      </c>
      <c r="BS148" s="99">
        <v>55</v>
      </c>
      <c r="BT148" s="99">
        <v>11610</v>
      </c>
      <c r="BU148" s="99">
        <v>2175</v>
      </c>
      <c r="BV148" s="99"/>
      <c r="BW148" s="99">
        <v>4</v>
      </c>
      <c r="BX148" s="99"/>
      <c r="BY148" s="99">
        <v>2</v>
      </c>
      <c r="BZ148" s="99"/>
      <c r="CA148" s="99"/>
      <c r="CB148" s="99">
        <v>3682</v>
      </c>
      <c r="CC148" s="99">
        <v>9516</v>
      </c>
      <c r="CD148" s="99">
        <v>7</v>
      </c>
      <c r="CE148" s="99">
        <v>5832</v>
      </c>
      <c r="CF148" s="99">
        <v>247</v>
      </c>
      <c r="CG148" s="99">
        <v>60</v>
      </c>
      <c r="CH148" s="99">
        <v>185</v>
      </c>
      <c r="CI148" s="99"/>
      <c r="CJ148" s="99"/>
      <c r="CK148" s="99"/>
      <c r="CL148" s="99">
        <v>14</v>
      </c>
      <c r="CM148" s="99">
        <v>178</v>
      </c>
      <c r="CN148" s="99">
        <v>752</v>
      </c>
      <c r="CO148" s="99">
        <v>3083</v>
      </c>
      <c r="CP148" s="99">
        <v>2128</v>
      </c>
      <c r="CQ148" s="99">
        <v>25</v>
      </c>
      <c r="CR148" s="99">
        <v>660</v>
      </c>
      <c r="CS148" s="99">
        <v>9</v>
      </c>
      <c r="CT148" s="99">
        <v>718</v>
      </c>
      <c r="CU148" s="99">
        <v>1736</v>
      </c>
      <c r="CV148" s="99">
        <v>1385</v>
      </c>
      <c r="CW148" s="99">
        <v>112</v>
      </c>
      <c r="CX148" s="99">
        <v>1175</v>
      </c>
      <c r="CY148" s="99">
        <v>523</v>
      </c>
      <c r="CZ148" s="99">
        <v>289</v>
      </c>
      <c r="DA148" s="99">
        <v>1284</v>
      </c>
      <c r="DB148" s="99">
        <v>364</v>
      </c>
      <c r="DC148" s="99">
        <v>776</v>
      </c>
      <c r="DD148" s="99">
        <v>2170</v>
      </c>
      <c r="DE148" s="99">
        <v>2027</v>
      </c>
      <c r="DF148" s="99">
        <v>121</v>
      </c>
      <c r="DG148" s="99">
        <v>673</v>
      </c>
      <c r="DH148" s="99">
        <v>2539</v>
      </c>
      <c r="DI148" s="99">
        <v>1761</v>
      </c>
      <c r="DJ148" s="99">
        <v>9</v>
      </c>
      <c r="DK148" s="99">
        <v>255</v>
      </c>
      <c r="DL148" s="99">
        <v>701</v>
      </c>
      <c r="DM148" s="99">
        <v>66</v>
      </c>
      <c r="DN148" s="99">
        <v>1468</v>
      </c>
      <c r="DO148" s="99">
        <v>295</v>
      </c>
      <c r="DP148" s="99">
        <v>7838</v>
      </c>
      <c r="DQ148" s="99">
        <v>361</v>
      </c>
      <c r="DR148" s="99">
        <v>410</v>
      </c>
      <c r="DS148" s="99">
        <v>226</v>
      </c>
      <c r="DT148" s="99">
        <v>358</v>
      </c>
      <c r="DU148" s="99">
        <v>16</v>
      </c>
      <c r="DV148" s="99">
        <v>2</v>
      </c>
      <c r="DW148" s="99">
        <v>129</v>
      </c>
      <c r="DX148" s="99">
        <v>354</v>
      </c>
      <c r="DY148" s="99">
        <v>32</v>
      </c>
      <c r="DZ148" s="99">
        <v>2002</v>
      </c>
      <c r="EA148" s="99">
        <v>31</v>
      </c>
      <c r="EB148" s="99">
        <v>3</v>
      </c>
      <c r="EC148" s="99"/>
      <c r="ED148" s="99">
        <v>1092</v>
      </c>
      <c r="EE148" s="99">
        <v>953</v>
      </c>
      <c r="EF148" s="99">
        <v>118</v>
      </c>
      <c r="EG148" s="99">
        <v>28</v>
      </c>
      <c r="EH148" s="99">
        <v>7</v>
      </c>
      <c r="EI148" s="99"/>
      <c r="EJ148" s="99">
        <v>29</v>
      </c>
      <c r="EK148" s="99">
        <v>16</v>
      </c>
      <c r="EL148" s="99">
        <v>16</v>
      </c>
      <c r="EM148" s="99">
        <v>15678</v>
      </c>
      <c r="EN148" s="99">
        <v>183</v>
      </c>
      <c r="EO148" s="99">
        <v>1335</v>
      </c>
      <c r="EP148" s="99">
        <v>69</v>
      </c>
      <c r="EQ148" s="99">
        <v>4</v>
      </c>
      <c r="ER148" s="99">
        <v>1</v>
      </c>
      <c r="ES148" s="99">
        <v>80365</v>
      </c>
    </row>
    <row r="149" spans="1:149" ht="14.4" x14ac:dyDescent="0.3">
      <c r="A149" s="98">
        <v>106190636</v>
      </c>
      <c r="B149" s="98" t="s">
        <v>623</v>
      </c>
      <c r="C149" s="98" t="s">
        <v>504</v>
      </c>
      <c r="D149" s="98" t="s">
        <v>624</v>
      </c>
      <c r="E149" s="98" t="s">
        <v>625</v>
      </c>
      <c r="F149" s="98" t="s">
        <v>1028</v>
      </c>
      <c r="G149" s="98" t="s">
        <v>2871</v>
      </c>
      <c r="H149" s="98" t="s">
        <v>2108</v>
      </c>
      <c r="I149" s="98" t="s">
        <v>2201</v>
      </c>
      <c r="J149" s="98" t="s">
        <v>2210</v>
      </c>
      <c r="K149" s="98" t="s">
        <v>2278</v>
      </c>
      <c r="L149" s="98" t="s">
        <v>2065</v>
      </c>
      <c r="M149" s="98" t="s">
        <v>2105</v>
      </c>
      <c r="N149" s="98" t="s">
        <v>1693</v>
      </c>
      <c r="O149" s="99">
        <v>19677</v>
      </c>
      <c r="P149" s="99"/>
      <c r="Q149" s="99">
        <v>208</v>
      </c>
      <c r="R149" s="99"/>
      <c r="S149" s="99"/>
      <c r="T149" s="99"/>
      <c r="U149" s="99">
        <v>12549</v>
      </c>
      <c r="V149" s="99">
        <v>7333</v>
      </c>
      <c r="W149" s="99">
        <v>3</v>
      </c>
      <c r="X149" s="99"/>
      <c r="Y149" s="99">
        <v>574</v>
      </c>
      <c r="Z149" s="99">
        <v>3083</v>
      </c>
      <c r="AA149" s="99">
        <v>2532</v>
      </c>
      <c r="AB149" s="99">
        <v>1243</v>
      </c>
      <c r="AC149" s="99">
        <v>1762</v>
      </c>
      <c r="AD149" s="99">
        <v>2122</v>
      </c>
      <c r="AE149" s="99">
        <v>1696</v>
      </c>
      <c r="AF149" s="99">
        <v>2016</v>
      </c>
      <c r="AG149" s="99"/>
      <c r="AH149" s="99">
        <v>4565</v>
      </c>
      <c r="AI149" s="99">
        <v>292</v>
      </c>
      <c r="AJ149" s="99">
        <v>2432</v>
      </c>
      <c r="AK149" s="99">
        <v>419</v>
      </c>
      <c r="AL149" s="99">
        <v>13917</v>
      </c>
      <c r="AM149" s="99">
        <v>20</v>
      </c>
      <c r="AN149" s="99">
        <v>259</v>
      </c>
      <c r="AO149" s="99">
        <v>36</v>
      </c>
      <c r="AP149" s="99">
        <v>2802</v>
      </c>
      <c r="AQ149" s="99">
        <v>10714</v>
      </c>
      <c r="AR149" s="99">
        <v>9171</v>
      </c>
      <c r="AS149" s="99"/>
      <c r="AT149" s="99">
        <v>1665</v>
      </c>
      <c r="AU149" s="99">
        <v>13815</v>
      </c>
      <c r="AV149" s="99">
        <v>4315</v>
      </c>
      <c r="AW149" s="99">
        <v>90</v>
      </c>
      <c r="AX149" s="99">
        <v>19673</v>
      </c>
      <c r="AY149" s="99">
        <v>212</v>
      </c>
      <c r="AZ149" s="99"/>
      <c r="BA149" s="99">
        <v>348</v>
      </c>
      <c r="BB149" s="99">
        <v>467</v>
      </c>
      <c r="BC149" s="99">
        <v>14654</v>
      </c>
      <c r="BD149" s="99">
        <v>62</v>
      </c>
      <c r="BE149" s="99">
        <v>23</v>
      </c>
      <c r="BF149" s="99">
        <v>61</v>
      </c>
      <c r="BG149" s="99">
        <v>4260</v>
      </c>
      <c r="BH149" s="99">
        <v>9</v>
      </c>
      <c r="BI149" s="99">
        <v>1</v>
      </c>
      <c r="BJ149" s="99"/>
      <c r="BK149" s="99">
        <v>38</v>
      </c>
      <c r="BL149" s="99">
        <v>1334</v>
      </c>
      <c r="BM149" s="99">
        <v>738</v>
      </c>
      <c r="BN149" s="99">
        <v>274</v>
      </c>
      <c r="BO149" s="99">
        <v>74</v>
      </c>
      <c r="BP149" s="99">
        <v>1364</v>
      </c>
      <c r="BQ149" s="99">
        <v>1</v>
      </c>
      <c r="BR149" s="99"/>
      <c r="BS149" s="99">
        <v>163</v>
      </c>
      <c r="BT149" s="99">
        <v>15732</v>
      </c>
      <c r="BU149" s="99">
        <v>155</v>
      </c>
      <c r="BV149" s="99"/>
      <c r="BW149" s="99"/>
      <c r="BX149" s="99"/>
      <c r="BY149" s="99">
        <v>6</v>
      </c>
      <c r="BZ149" s="99">
        <v>6</v>
      </c>
      <c r="CA149" s="99"/>
      <c r="CB149" s="99">
        <v>10818</v>
      </c>
      <c r="CC149" s="99">
        <v>4629</v>
      </c>
      <c r="CD149" s="99">
        <v>2</v>
      </c>
      <c r="CE149" s="99">
        <v>3146</v>
      </c>
      <c r="CF149" s="99">
        <v>915</v>
      </c>
      <c r="CG149" s="99">
        <v>65</v>
      </c>
      <c r="CH149" s="99">
        <v>310</v>
      </c>
      <c r="CI149" s="99"/>
      <c r="CJ149" s="99"/>
      <c r="CK149" s="99"/>
      <c r="CL149" s="99">
        <v>18</v>
      </c>
      <c r="CM149" s="99">
        <v>263</v>
      </c>
      <c r="CN149" s="99">
        <v>518</v>
      </c>
      <c r="CO149" s="99">
        <v>1475</v>
      </c>
      <c r="CP149" s="99">
        <v>1995</v>
      </c>
      <c r="CQ149" s="99">
        <v>18</v>
      </c>
      <c r="CR149" s="99">
        <v>526</v>
      </c>
      <c r="CS149" s="99">
        <v>9</v>
      </c>
      <c r="CT149" s="99">
        <v>896</v>
      </c>
      <c r="CU149" s="99">
        <v>939</v>
      </c>
      <c r="CV149" s="99">
        <v>784</v>
      </c>
      <c r="CW149" s="99">
        <v>76</v>
      </c>
      <c r="CX149" s="99">
        <v>516</v>
      </c>
      <c r="CY149" s="99">
        <v>403</v>
      </c>
      <c r="CZ149" s="99">
        <v>53</v>
      </c>
      <c r="DA149" s="99">
        <v>1151</v>
      </c>
      <c r="DB149" s="99">
        <v>316</v>
      </c>
      <c r="DC149" s="99">
        <v>784</v>
      </c>
      <c r="DD149" s="99">
        <v>4739</v>
      </c>
      <c r="DE149" s="99">
        <v>4259</v>
      </c>
      <c r="DF149" s="99">
        <v>147</v>
      </c>
      <c r="DG149" s="99">
        <v>296</v>
      </c>
      <c r="DH149" s="99">
        <v>5768</v>
      </c>
      <c r="DI149" s="99">
        <v>1672</v>
      </c>
      <c r="DJ149" s="99">
        <v>6</v>
      </c>
      <c r="DK149" s="99">
        <v>282</v>
      </c>
      <c r="DL149" s="99">
        <v>482</v>
      </c>
      <c r="DM149" s="99">
        <v>25</v>
      </c>
      <c r="DN149" s="99">
        <v>634</v>
      </c>
      <c r="DO149" s="99">
        <v>136</v>
      </c>
      <c r="DP149" s="99">
        <v>5329</v>
      </c>
      <c r="DQ149" s="99">
        <v>218</v>
      </c>
      <c r="DR149" s="99">
        <v>290</v>
      </c>
      <c r="DS149" s="99">
        <v>183</v>
      </c>
      <c r="DT149" s="99">
        <v>180</v>
      </c>
      <c r="DU149" s="99">
        <v>28</v>
      </c>
      <c r="DV149" s="99">
        <v>1</v>
      </c>
      <c r="DW149" s="99">
        <v>176</v>
      </c>
      <c r="DX149" s="99">
        <v>216</v>
      </c>
      <c r="DY149" s="99">
        <v>16</v>
      </c>
      <c r="DZ149" s="99">
        <v>3946</v>
      </c>
      <c r="EA149" s="99">
        <v>1</v>
      </c>
      <c r="EB149" s="99"/>
      <c r="EC149" s="99"/>
      <c r="ED149" s="99">
        <v>456</v>
      </c>
      <c r="EE149" s="99">
        <v>435</v>
      </c>
      <c r="EF149" s="99">
        <v>74</v>
      </c>
      <c r="EG149" s="99">
        <v>24</v>
      </c>
      <c r="EH149" s="99">
        <v>5</v>
      </c>
      <c r="EI149" s="99">
        <v>1</v>
      </c>
      <c r="EJ149" s="99">
        <v>18</v>
      </c>
      <c r="EK149" s="99">
        <v>9</v>
      </c>
      <c r="EL149" s="99">
        <v>6</v>
      </c>
      <c r="EM149" s="99">
        <v>18229</v>
      </c>
      <c r="EN149" s="99">
        <v>71</v>
      </c>
      <c r="EO149" s="99">
        <v>512</v>
      </c>
      <c r="EP149" s="99">
        <v>42</v>
      </c>
      <c r="EQ149" s="99">
        <v>3</v>
      </c>
      <c r="ER149" s="99"/>
      <c r="ES149" s="99">
        <v>75161</v>
      </c>
    </row>
    <row r="150" spans="1:149" ht="14.4" x14ac:dyDescent="0.3">
      <c r="A150" s="98">
        <v>106190661</v>
      </c>
      <c r="B150" s="98" t="s">
        <v>2292</v>
      </c>
      <c r="C150" s="98" t="s">
        <v>504</v>
      </c>
      <c r="D150" s="98" t="s">
        <v>626</v>
      </c>
      <c r="E150" s="98" t="s">
        <v>504</v>
      </c>
      <c r="F150" s="98" t="s">
        <v>977</v>
      </c>
      <c r="G150" s="98" t="s">
        <v>2872</v>
      </c>
      <c r="H150" s="98" t="s">
        <v>2101</v>
      </c>
      <c r="I150" s="98" t="s">
        <v>2212</v>
      </c>
      <c r="J150" s="98" t="s">
        <v>2213</v>
      </c>
      <c r="K150" s="98" t="s">
        <v>2227</v>
      </c>
      <c r="L150" s="98" t="s">
        <v>2065</v>
      </c>
      <c r="M150" s="98" t="s">
        <v>2105</v>
      </c>
      <c r="N150" s="98" t="s">
        <v>1694</v>
      </c>
      <c r="O150" s="99">
        <v>2138</v>
      </c>
      <c r="P150" s="99"/>
      <c r="Q150" s="99"/>
      <c r="R150" s="99"/>
      <c r="S150" s="99">
        <v>4877</v>
      </c>
      <c r="T150" s="99"/>
      <c r="U150" s="99">
        <v>2563</v>
      </c>
      <c r="V150" s="99">
        <v>4452</v>
      </c>
      <c r="W150" s="99"/>
      <c r="X150" s="99"/>
      <c r="Y150" s="99">
        <v>38</v>
      </c>
      <c r="Z150" s="99">
        <v>765</v>
      </c>
      <c r="AA150" s="99">
        <v>1021</v>
      </c>
      <c r="AB150" s="99">
        <v>1111</v>
      </c>
      <c r="AC150" s="99">
        <v>1579</v>
      </c>
      <c r="AD150" s="99">
        <v>1274</v>
      </c>
      <c r="AE150" s="99">
        <v>772</v>
      </c>
      <c r="AF150" s="99">
        <v>455</v>
      </c>
      <c r="AG150" s="99"/>
      <c r="AH150" s="99"/>
      <c r="AI150" s="99"/>
      <c r="AJ150" s="99">
        <v>417</v>
      </c>
      <c r="AK150" s="99">
        <v>1824</v>
      </c>
      <c r="AL150" s="99">
        <v>1957</v>
      </c>
      <c r="AM150" s="99">
        <v>26</v>
      </c>
      <c r="AN150" s="99">
        <v>237</v>
      </c>
      <c r="AO150" s="99">
        <v>13</v>
      </c>
      <c r="AP150" s="99">
        <v>2541</v>
      </c>
      <c r="AQ150" s="99">
        <v>7015</v>
      </c>
      <c r="AR150" s="99"/>
      <c r="AS150" s="99"/>
      <c r="AT150" s="99">
        <v>176</v>
      </c>
      <c r="AU150" s="99">
        <v>6839</v>
      </c>
      <c r="AV150" s="99"/>
      <c r="AW150" s="99"/>
      <c r="AX150" s="99">
        <v>6914</v>
      </c>
      <c r="AY150" s="99">
        <v>101</v>
      </c>
      <c r="AZ150" s="99"/>
      <c r="BA150" s="99">
        <v>293</v>
      </c>
      <c r="BB150" s="99">
        <v>5</v>
      </c>
      <c r="BC150" s="99">
        <v>1866</v>
      </c>
      <c r="BD150" s="99">
        <v>210</v>
      </c>
      <c r="BE150" s="99">
        <v>762</v>
      </c>
      <c r="BF150" s="99">
        <v>1869</v>
      </c>
      <c r="BG150" s="99"/>
      <c r="BH150" s="99">
        <v>2005</v>
      </c>
      <c r="BI150" s="99">
        <v>5</v>
      </c>
      <c r="BJ150" s="99"/>
      <c r="BK150" s="99">
        <v>443</v>
      </c>
      <c r="BL150" s="99">
        <v>129</v>
      </c>
      <c r="BM150" s="99">
        <v>1</v>
      </c>
      <c r="BN150" s="99">
        <v>46</v>
      </c>
      <c r="BO150" s="99">
        <v>50</v>
      </c>
      <c r="BP150" s="99">
        <v>1</v>
      </c>
      <c r="BQ150" s="99">
        <v>265</v>
      </c>
      <c r="BR150" s="99">
        <v>10</v>
      </c>
      <c r="BS150" s="99">
        <v>10</v>
      </c>
      <c r="BT150" s="99">
        <v>3985</v>
      </c>
      <c r="BU150" s="99">
        <v>2061</v>
      </c>
      <c r="BV150" s="99"/>
      <c r="BW150" s="99">
        <v>13</v>
      </c>
      <c r="BX150" s="99"/>
      <c r="BY150" s="99">
        <v>1</v>
      </c>
      <c r="BZ150" s="99"/>
      <c r="CA150" s="99"/>
      <c r="CB150" s="99">
        <v>3094</v>
      </c>
      <c r="CC150" s="99">
        <v>3712</v>
      </c>
      <c r="CD150" s="99"/>
      <c r="CE150" s="99">
        <v>69</v>
      </c>
      <c r="CF150" s="99">
        <v>55</v>
      </c>
      <c r="CG150" s="99">
        <v>85</v>
      </c>
      <c r="CH150" s="99"/>
      <c r="CI150" s="99"/>
      <c r="CJ150" s="99"/>
      <c r="CK150" s="99"/>
      <c r="CL150" s="99">
        <v>1</v>
      </c>
      <c r="CM150" s="99">
        <v>51</v>
      </c>
      <c r="CN150" s="99">
        <v>38</v>
      </c>
      <c r="CO150" s="99">
        <v>173</v>
      </c>
      <c r="CP150" s="99">
        <v>224</v>
      </c>
      <c r="CQ150" s="99">
        <v>2</v>
      </c>
      <c r="CR150" s="99">
        <v>177</v>
      </c>
      <c r="CS150" s="99">
        <v>2</v>
      </c>
      <c r="CT150" s="99">
        <v>261</v>
      </c>
      <c r="CU150" s="99">
        <v>209</v>
      </c>
      <c r="CV150" s="99">
        <v>128</v>
      </c>
      <c r="CW150" s="99">
        <v>4880</v>
      </c>
      <c r="CX150" s="99">
        <v>152</v>
      </c>
      <c r="CY150" s="99">
        <v>55</v>
      </c>
      <c r="CZ150" s="99">
        <v>6</v>
      </c>
      <c r="DA150" s="99">
        <v>324</v>
      </c>
      <c r="DB150" s="99">
        <v>149</v>
      </c>
      <c r="DC150" s="99">
        <v>183</v>
      </c>
      <c r="DD150" s="99"/>
      <c r="DE150" s="99"/>
      <c r="DF150" s="99"/>
      <c r="DG150" s="99">
        <v>48</v>
      </c>
      <c r="DH150" s="99">
        <v>5067</v>
      </c>
      <c r="DI150" s="99">
        <v>155</v>
      </c>
      <c r="DJ150" s="99"/>
      <c r="DK150" s="99">
        <v>9</v>
      </c>
      <c r="DL150" s="99">
        <v>36</v>
      </c>
      <c r="DM150" s="99">
        <v>3</v>
      </c>
      <c r="DN150" s="99">
        <v>137</v>
      </c>
      <c r="DO150" s="99">
        <v>10</v>
      </c>
      <c r="DP150" s="99">
        <v>1373</v>
      </c>
      <c r="DQ150" s="99">
        <v>8</v>
      </c>
      <c r="DR150" s="99">
        <v>68</v>
      </c>
      <c r="DS150" s="99">
        <v>21</v>
      </c>
      <c r="DT150" s="99">
        <v>68</v>
      </c>
      <c r="DU150" s="99"/>
      <c r="DV150" s="99"/>
      <c r="DW150" s="99">
        <v>1</v>
      </c>
      <c r="DX150" s="99">
        <v>11</v>
      </c>
      <c r="DY150" s="99"/>
      <c r="DZ150" s="99"/>
      <c r="EA150" s="99"/>
      <c r="EB150" s="99"/>
      <c r="EC150" s="99"/>
      <c r="ED150" s="99">
        <v>78</v>
      </c>
      <c r="EE150" s="99">
        <v>74</v>
      </c>
      <c r="EF150" s="99">
        <v>5</v>
      </c>
      <c r="EG150" s="99">
        <v>4</v>
      </c>
      <c r="EH150" s="99">
        <v>5</v>
      </c>
      <c r="EI150" s="99"/>
      <c r="EJ150" s="99"/>
      <c r="EK150" s="99"/>
      <c r="EL150" s="99">
        <v>4</v>
      </c>
      <c r="EM150" s="99">
        <v>6644</v>
      </c>
      <c r="EN150" s="99">
        <v>165</v>
      </c>
      <c r="EO150" s="99">
        <v>29</v>
      </c>
      <c r="EP150" s="99">
        <v>5</v>
      </c>
      <c r="EQ150" s="99">
        <v>2</v>
      </c>
      <c r="ER150" s="99"/>
      <c r="ES150" s="99">
        <v>53892</v>
      </c>
    </row>
    <row r="151" spans="1:149" ht="14.4" x14ac:dyDescent="0.3">
      <c r="A151" s="98">
        <v>106190673</v>
      </c>
      <c r="B151" s="98" t="s">
        <v>627</v>
      </c>
      <c r="C151" s="98" t="s">
        <v>504</v>
      </c>
      <c r="D151" s="98" t="s">
        <v>628</v>
      </c>
      <c r="E151" s="98" t="s">
        <v>629</v>
      </c>
      <c r="F151" s="98" t="s">
        <v>1029</v>
      </c>
      <c r="G151" s="98" t="s">
        <v>2873</v>
      </c>
      <c r="H151" s="98" t="s">
        <v>2101</v>
      </c>
      <c r="I151" s="98" t="s">
        <v>2129</v>
      </c>
      <c r="J151" s="98" t="s">
        <v>2265</v>
      </c>
      <c r="K151" s="98" t="s">
        <v>2289</v>
      </c>
      <c r="L151" s="98" t="s">
        <v>2065</v>
      </c>
      <c r="M151" s="98" t="s">
        <v>2105</v>
      </c>
      <c r="N151" s="98" t="s">
        <v>1695</v>
      </c>
      <c r="O151" s="99">
        <v>3519</v>
      </c>
      <c r="P151" s="99"/>
      <c r="Q151" s="99"/>
      <c r="R151" s="99"/>
      <c r="S151" s="99"/>
      <c r="T151" s="99"/>
      <c r="U151" s="99">
        <v>2143</v>
      </c>
      <c r="V151" s="99">
        <v>1375</v>
      </c>
      <c r="W151" s="99"/>
      <c r="X151" s="99">
        <v>1</v>
      </c>
      <c r="Y151" s="99">
        <v>28</v>
      </c>
      <c r="Z151" s="99">
        <v>223</v>
      </c>
      <c r="AA151" s="99">
        <v>365</v>
      </c>
      <c r="AB151" s="99">
        <v>220</v>
      </c>
      <c r="AC151" s="99">
        <v>348</v>
      </c>
      <c r="AD151" s="99">
        <v>557</v>
      </c>
      <c r="AE151" s="99">
        <v>583</v>
      </c>
      <c r="AF151" s="99">
        <v>777</v>
      </c>
      <c r="AG151" s="99"/>
      <c r="AH151" s="99">
        <v>418</v>
      </c>
      <c r="AI151" s="99"/>
      <c r="AJ151" s="99">
        <v>452</v>
      </c>
      <c r="AK151" s="99">
        <v>147</v>
      </c>
      <c r="AL151" s="99">
        <v>1047</v>
      </c>
      <c r="AM151" s="99">
        <v>7</v>
      </c>
      <c r="AN151" s="99">
        <v>12</v>
      </c>
      <c r="AO151" s="99">
        <v>7</v>
      </c>
      <c r="AP151" s="99">
        <v>1847</v>
      </c>
      <c r="AQ151" s="99">
        <v>1268</v>
      </c>
      <c r="AR151" s="99">
        <v>2251</v>
      </c>
      <c r="AS151" s="99"/>
      <c r="AT151" s="99">
        <v>698</v>
      </c>
      <c r="AU151" s="99">
        <v>2403</v>
      </c>
      <c r="AV151" s="99">
        <v>418</v>
      </c>
      <c r="AW151" s="99"/>
      <c r="AX151" s="99">
        <v>3412</v>
      </c>
      <c r="AY151" s="99">
        <v>107</v>
      </c>
      <c r="AZ151" s="99"/>
      <c r="BA151" s="99">
        <v>5</v>
      </c>
      <c r="BB151" s="99"/>
      <c r="BC151" s="99">
        <v>2915</v>
      </c>
      <c r="BD151" s="99">
        <v>13</v>
      </c>
      <c r="BE151" s="99">
        <v>61</v>
      </c>
      <c r="BF151" s="99">
        <v>105</v>
      </c>
      <c r="BG151" s="99">
        <v>416</v>
      </c>
      <c r="BH151" s="99"/>
      <c r="BI151" s="99">
        <v>2</v>
      </c>
      <c r="BJ151" s="99">
        <v>2</v>
      </c>
      <c r="BK151" s="99">
        <v>316</v>
      </c>
      <c r="BL151" s="99">
        <v>82</v>
      </c>
      <c r="BM151" s="99">
        <v>1</v>
      </c>
      <c r="BN151" s="99">
        <v>62</v>
      </c>
      <c r="BO151" s="99">
        <v>204</v>
      </c>
      <c r="BP151" s="99">
        <v>37</v>
      </c>
      <c r="BQ151" s="99">
        <v>15</v>
      </c>
      <c r="BR151" s="99">
        <v>57</v>
      </c>
      <c r="BS151" s="99">
        <v>44</v>
      </c>
      <c r="BT151" s="99">
        <v>2126</v>
      </c>
      <c r="BU151" s="99">
        <v>571</v>
      </c>
      <c r="BV151" s="99">
        <v>1</v>
      </c>
      <c r="BW151" s="99"/>
      <c r="BX151" s="99"/>
      <c r="BY151" s="99"/>
      <c r="BZ151" s="99">
        <v>3</v>
      </c>
      <c r="CA151" s="99"/>
      <c r="CB151" s="99">
        <v>30</v>
      </c>
      <c r="CC151" s="99">
        <v>1907</v>
      </c>
      <c r="CD151" s="99">
        <v>6</v>
      </c>
      <c r="CE151" s="99">
        <v>1350</v>
      </c>
      <c r="CF151" s="99">
        <v>191</v>
      </c>
      <c r="CG151" s="99">
        <v>11</v>
      </c>
      <c r="CH151" s="99">
        <v>24</v>
      </c>
      <c r="CI151" s="99"/>
      <c r="CJ151" s="99"/>
      <c r="CK151" s="99"/>
      <c r="CL151" s="99">
        <v>3</v>
      </c>
      <c r="CM151" s="99">
        <v>27</v>
      </c>
      <c r="CN151" s="99">
        <v>77</v>
      </c>
      <c r="CO151" s="99">
        <v>287</v>
      </c>
      <c r="CP151" s="99">
        <v>414</v>
      </c>
      <c r="CQ151" s="99">
        <v>5</v>
      </c>
      <c r="CR151" s="99">
        <v>80</v>
      </c>
      <c r="CS151" s="99">
        <v>3</v>
      </c>
      <c r="CT151" s="99">
        <v>230</v>
      </c>
      <c r="CU151" s="99">
        <v>479</v>
      </c>
      <c r="CV151" s="99">
        <v>235</v>
      </c>
      <c r="CW151" s="99">
        <v>40</v>
      </c>
      <c r="CX151" s="99">
        <v>259</v>
      </c>
      <c r="CY151" s="99">
        <v>78</v>
      </c>
      <c r="CZ151" s="99"/>
      <c r="DA151" s="99">
        <v>229</v>
      </c>
      <c r="DB151" s="99">
        <v>56</v>
      </c>
      <c r="DC151" s="99">
        <v>132</v>
      </c>
      <c r="DD151" s="99">
        <v>467</v>
      </c>
      <c r="DE151" s="99">
        <v>418</v>
      </c>
      <c r="DF151" s="99"/>
      <c r="DG151" s="99">
        <v>35</v>
      </c>
      <c r="DH151" s="99">
        <v>788</v>
      </c>
      <c r="DI151" s="99">
        <v>306</v>
      </c>
      <c r="DJ151" s="99">
        <v>2</v>
      </c>
      <c r="DK151" s="99">
        <v>41</v>
      </c>
      <c r="DL151" s="99">
        <v>94</v>
      </c>
      <c r="DM151" s="99">
        <v>2</v>
      </c>
      <c r="DN151" s="99">
        <v>276</v>
      </c>
      <c r="DO151" s="99">
        <v>12</v>
      </c>
      <c r="DP151" s="99">
        <v>1320</v>
      </c>
      <c r="DQ151" s="99">
        <v>31</v>
      </c>
      <c r="DR151" s="99">
        <v>26</v>
      </c>
      <c r="DS151" s="99">
        <v>25</v>
      </c>
      <c r="DT151" s="99">
        <v>35</v>
      </c>
      <c r="DU151" s="99">
        <v>9</v>
      </c>
      <c r="DV151" s="99">
        <v>1</v>
      </c>
      <c r="DW151" s="99">
        <v>46</v>
      </c>
      <c r="DX151" s="99">
        <v>25</v>
      </c>
      <c r="DY151" s="99">
        <v>3</v>
      </c>
      <c r="DZ151" s="99">
        <v>437</v>
      </c>
      <c r="EA151" s="99"/>
      <c r="EB151" s="99">
        <v>5</v>
      </c>
      <c r="EC151" s="99"/>
      <c r="ED151" s="99">
        <v>73</v>
      </c>
      <c r="EE151" s="99">
        <v>192</v>
      </c>
      <c r="EF151" s="99">
        <v>12</v>
      </c>
      <c r="EG151" s="99"/>
      <c r="EH151" s="99">
        <v>2</v>
      </c>
      <c r="EI151" s="99"/>
      <c r="EJ151" s="99">
        <v>6</v>
      </c>
      <c r="EK151" s="99"/>
      <c r="EL151" s="99">
        <v>3</v>
      </c>
      <c r="EM151" s="99">
        <v>3116</v>
      </c>
      <c r="EN151" s="99">
        <v>21</v>
      </c>
      <c r="EO151" s="99">
        <v>85</v>
      </c>
      <c r="EP151" s="99">
        <v>9</v>
      </c>
      <c r="EQ151" s="99"/>
      <c r="ER151" s="99"/>
      <c r="ES151" s="99">
        <v>11364</v>
      </c>
    </row>
    <row r="152" spans="1:149" ht="14.4" x14ac:dyDescent="0.3">
      <c r="A152" s="98">
        <v>106190680</v>
      </c>
      <c r="B152" s="98" t="s">
        <v>1030</v>
      </c>
      <c r="C152" s="98" t="s">
        <v>504</v>
      </c>
      <c r="D152" s="98" t="s">
        <v>630</v>
      </c>
      <c r="E152" s="98" t="s">
        <v>631</v>
      </c>
      <c r="F152" s="98" t="s">
        <v>1031</v>
      </c>
      <c r="G152" s="98" t="s">
        <v>2871</v>
      </c>
      <c r="H152" s="98" t="s">
        <v>2120</v>
      </c>
      <c r="I152" s="98" t="s">
        <v>2217</v>
      </c>
      <c r="J152" s="98" t="s">
        <v>2208</v>
      </c>
      <c r="K152" s="98" t="s">
        <v>2262</v>
      </c>
      <c r="L152" s="98" t="s">
        <v>2065</v>
      </c>
      <c r="M152" s="98" t="s">
        <v>2105</v>
      </c>
      <c r="N152" s="98" t="s">
        <v>1696</v>
      </c>
      <c r="O152" s="99">
        <v>5224</v>
      </c>
      <c r="P152" s="99">
        <v>683</v>
      </c>
      <c r="Q152" s="99">
        <v>333</v>
      </c>
      <c r="R152" s="99">
        <v>327</v>
      </c>
      <c r="S152" s="99">
        <v>446</v>
      </c>
      <c r="T152" s="99">
        <v>1</v>
      </c>
      <c r="U152" s="99">
        <v>3949</v>
      </c>
      <c r="V152" s="99">
        <v>3065</v>
      </c>
      <c r="W152" s="99"/>
      <c r="X152" s="99"/>
      <c r="Y152" s="99">
        <v>90</v>
      </c>
      <c r="Z152" s="99">
        <v>721</v>
      </c>
      <c r="AA152" s="99">
        <v>662</v>
      </c>
      <c r="AB152" s="99">
        <v>699</v>
      </c>
      <c r="AC152" s="99">
        <v>1035</v>
      </c>
      <c r="AD152" s="99">
        <v>1114</v>
      </c>
      <c r="AE152" s="99">
        <v>895</v>
      </c>
      <c r="AF152" s="99">
        <v>1214</v>
      </c>
      <c r="AG152" s="99"/>
      <c r="AH152" s="99">
        <v>584</v>
      </c>
      <c r="AI152" s="99"/>
      <c r="AJ152" s="99">
        <v>256</v>
      </c>
      <c r="AK152" s="99">
        <v>649</v>
      </c>
      <c r="AL152" s="99">
        <v>2719</v>
      </c>
      <c r="AM152" s="99">
        <v>2</v>
      </c>
      <c r="AN152" s="99">
        <v>537</v>
      </c>
      <c r="AO152" s="99">
        <v>69</v>
      </c>
      <c r="AP152" s="99">
        <v>2782</v>
      </c>
      <c r="AQ152" s="99">
        <v>3326</v>
      </c>
      <c r="AR152" s="99">
        <v>3687</v>
      </c>
      <c r="AS152" s="99">
        <v>1</v>
      </c>
      <c r="AT152" s="99">
        <v>2226</v>
      </c>
      <c r="AU152" s="99">
        <v>4202</v>
      </c>
      <c r="AV152" s="99">
        <v>578</v>
      </c>
      <c r="AW152" s="99">
        <v>8</v>
      </c>
      <c r="AX152" s="99">
        <v>6784</v>
      </c>
      <c r="AY152" s="99">
        <v>230</v>
      </c>
      <c r="AZ152" s="99"/>
      <c r="BA152" s="99">
        <v>1047</v>
      </c>
      <c r="BB152" s="99">
        <v>4</v>
      </c>
      <c r="BC152" s="99">
        <v>4886</v>
      </c>
      <c r="BD152" s="99">
        <v>100</v>
      </c>
      <c r="BE152" s="99">
        <v>36</v>
      </c>
      <c r="BF152" s="99">
        <v>303</v>
      </c>
      <c r="BG152" s="99">
        <v>577</v>
      </c>
      <c r="BH152" s="99">
        <v>44</v>
      </c>
      <c r="BI152" s="99">
        <v>16</v>
      </c>
      <c r="BJ152" s="99">
        <v>1</v>
      </c>
      <c r="BK152" s="99">
        <v>385</v>
      </c>
      <c r="BL152" s="99">
        <v>100</v>
      </c>
      <c r="BM152" s="99">
        <v>2</v>
      </c>
      <c r="BN152" s="99">
        <v>161</v>
      </c>
      <c r="BO152" s="99">
        <v>696</v>
      </c>
      <c r="BP152" s="99">
        <v>142</v>
      </c>
      <c r="BQ152" s="99">
        <v>75</v>
      </c>
      <c r="BR152" s="99">
        <v>56</v>
      </c>
      <c r="BS152" s="99">
        <v>27</v>
      </c>
      <c r="BT152" s="99">
        <v>4359</v>
      </c>
      <c r="BU152" s="99">
        <v>944</v>
      </c>
      <c r="BV152" s="99">
        <v>4</v>
      </c>
      <c r="BW152" s="99">
        <v>21</v>
      </c>
      <c r="BX152" s="99">
        <v>13</v>
      </c>
      <c r="BY152" s="99">
        <v>29</v>
      </c>
      <c r="BZ152" s="99"/>
      <c r="CA152" s="99"/>
      <c r="CB152" s="99">
        <v>2251</v>
      </c>
      <c r="CC152" s="99">
        <v>3036</v>
      </c>
      <c r="CD152" s="99">
        <v>14</v>
      </c>
      <c r="CE152" s="99">
        <v>1228</v>
      </c>
      <c r="CF152" s="99">
        <v>408</v>
      </c>
      <c r="CG152" s="99">
        <v>14</v>
      </c>
      <c r="CH152" s="99">
        <v>52</v>
      </c>
      <c r="CI152" s="99"/>
      <c r="CJ152" s="99"/>
      <c r="CK152" s="99">
        <v>11</v>
      </c>
      <c r="CL152" s="99">
        <v>4</v>
      </c>
      <c r="CM152" s="99">
        <v>70</v>
      </c>
      <c r="CN152" s="99">
        <v>189</v>
      </c>
      <c r="CO152" s="99">
        <v>752</v>
      </c>
      <c r="CP152" s="99">
        <v>654</v>
      </c>
      <c r="CQ152" s="99">
        <v>4</v>
      </c>
      <c r="CR152" s="99">
        <v>211</v>
      </c>
      <c r="CS152" s="99">
        <v>4</v>
      </c>
      <c r="CT152" s="99">
        <v>303</v>
      </c>
      <c r="CU152" s="99">
        <v>613</v>
      </c>
      <c r="CV152" s="99">
        <v>500</v>
      </c>
      <c r="CW152" s="99">
        <v>935</v>
      </c>
      <c r="CX152" s="99">
        <v>215</v>
      </c>
      <c r="CY152" s="99">
        <v>237</v>
      </c>
      <c r="CZ152" s="99">
        <v>67</v>
      </c>
      <c r="DA152" s="99">
        <v>632</v>
      </c>
      <c r="DB152" s="99">
        <v>206</v>
      </c>
      <c r="DC152" s="99">
        <v>199</v>
      </c>
      <c r="DD152" s="99">
        <v>635</v>
      </c>
      <c r="DE152" s="99">
        <v>579</v>
      </c>
      <c r="DF152" s="99">
        <v>5</v>
      </c>
      <c r="DG152" s="99">
        <v>125</v>
      </c>
      <c r="DH152" s="99">
        <v>1540</v>
      </c>
      <c r="DI152" s="99">
        <v>453</v>
      </c>
      <c r="DJ152" s="99">
        <v>3</v>
      </c>
      <c r="DK152" s="99">
        <v>71</v>
      </c>
      <c r="DL152" s="99">
        <v>138</v>
      </c>
      <c r="DM152" s="99">
        <v>7</v>
      </c>
      <c r="DN152" s="99">
        <v>297</v>
      </c>
      <c r="DO152" s="99">
        <v>51</v>
      </c>
      <c r="DP152" s="99">
        <v>3278</v>
      </c>
      <c r="DQ152" s="99">
        <v>76</v>
      </c>
      <c r="DR152" s="99">
        <v>108</v>
      </c>
      <c r="DS152" s="99">
        <v>98</v>
      </c>
      <c r="DT152" s="99">
        <v>130</v>
      </c>
      <c r="DU152" s="99">
        <v>3</v>
      </c>
      <c r="DV152" s="99">
        <v>1</v>
      </c>
      <c r="DW152" s="99">
        <v>29</v>
      </c>
      <c r="DX152" s="99">
        <v>22</v>
      </c>
      <c r="DY152" s="99">
        <v>7</v>
      </c>
      <c r="DZ152" s="99">
        <v>576</v>
      </c>
      <c r="EA152" s="99">
        <v>1</v>
      </c>
      <c r="EB152" s="99"/>
      <c r="EC152" s="99"/>
      <c r="ED152" s="99">
        <v>165</v>
      </c>
      <c r="EE152" s="99">
        <v>400</v>
      </c>
      <c r="EF152" s="99">
        <v>60</v>
      </c>
      <c r="EG152" s="99">
        <v>15</v>
      </c>
      <c r="EH152" s="99">
        <v>17</v>
      </c>
      <c r="EI152" s="99"/>
      <c r="EJ152" s="99">
        <v>13</v>
      </c>
      <c r="EK152" s="99"/>
      <c r="EL152" s="99">
        <v>6</v>
      </c>
      <c r="EM152" s="99">
        <v>5897</v>
      </c>
      <c r="EN152" s="99">
        <v>58</v>
      </c>
      <c r="EO152" s="99">
        <v>353</v>
      </c>
      <c r="EP152" s="99">
        <v>29</v>
      </c>
      <c r="EQ152" s="99">
        <v>1</v>
      </c>
      <c r="ER152" s="99"/>
      <c r="ES152" s="99">
        <v>40362</v>
      </c>
    </row>
    <row r="153" spans="1:149" ht="14.4" x14ac:dyDescent="0.3">
      <c r="A153" s="98">
        <v>106190681</v>
      </c>
      <c r="B153" s="98" t="s">
        <v>632</v>
      </c>
      <c r="C153" s="98" t="s">
        <v>504</v>
      </c>
      <c r="D153" s="98" t="s">
        <v>633</v>
      </c>
      <c r="E153" s="98" t="s">
        <v>504</v>
      </c>
      <c r="F153" s="98" t="s">
        <v>1022</v>
      </c>
      <c r="G153" s="98" t="s">
        <v>2873</v>
      </c>
      <c r="H153" s="98" t="s">
        <v>2122</v>
      </c>
      <c r="I153" s="98" t="s">
        <v>2223</v>
      </c>
      <c r="J153" s="98" t="s">
        <v>2263</v>
      </c>
      <c r="K153" s="98" t="s">
        <v>2274</v>
      </c>
      <c r="L153" s="98" t="s">
        <v>2065</v>
      </c>
      <c r="M153" s="98" t="s">
        <v>2105</v>
      </c>
      <c r="N153" s="98" t="s">
        <v>1697</v>
      </c>
      <c r="O153" s="99">
        <v>239</v>
      </c>
      <c r="P153" s="99"/>
      <c r="Q153" s="99"/>
      <c r="R153" s="99"/>
      <c r="S153" s="99"/>
      <c r="T153" s="99"/>
      <c r="U153" s="99">
        <v>119</v>
      </c>
      <c r="V153" s="99">
        <v>120</v>
      </c>
      <c r="W153" s="99"/>
      <c r="X153" s="99"/>
      <c r="Y153" s="99"/>
      <c r="Z153" s="99">
        <v>1</v>
      </c>
      <c r="AA153" s="99">
        <v>28</v>
      </c>
      <c r="AB153" s="99">
        <v>39</v>
      </c>
      <c r="AC153" s="99">
        <v>102</v>
      </c>
      <c r="AD153" s="99">
        <v>45</v>
      </c>
      <c r="AE153" s="99">
        <v>19</v>
      </c>
      <c r="AF153" s="99">
        <v>5</v>
      </c>
      <c r="AG153" s="99"/>
      <c r="AH153" s="99"/>
      <c r="AI153" s="99"/>
      <c r="AJ153" s="99">
        <v>5</v>
      </c>
      <c r="AK153" s="99">
        <v>31</v>
      </c>
      <c r="AL153" s="99">
        <v>67</v>
      </c>
      <c r="AM153" s="99"/>
      <c r="AN153" s="99">
        <v>21</v>
      </c>
      <c r="AO153" s="99"/>
      <c r="AP153" s="99">
        <v>115</v>
      </c>
      <c r="AQ153" s="99">
        <v>239</v>
      </c>
      <c r="AR153" s="99"/>
      <c r="AS153" s="99"/>
      <c r="AT153" s="99">
        <v>237</v>
      </c>
      <c r="AU153" s="99">
        <v>2</v>
      </c>
      <c r="AV153" s="99"/>
      <c r="AW153" s="99"/>
      <c r="AX153" s="99">
        <v>236</v>
      </c>
      <c r="AY153" s="99">
        <v>3</v>
      </c>
      <c r="AZ153" s="99"/>
      <c r="BA153" s="99"/>
      <c r="BB153" s="99"/>
      <c r="BC153" s="99">
        <v>235</v>
      </c>
      <c r="BD153" s="99"/>
      <c r="BE153" s="99">
        <v>3</v>
      </c>
      <c r="BF153" s="99">
        <v>1</v>
      </c>
      <c r="BG153" s="99"/>
      <c r="BH153" s="99"/>
      <c r="BI153" s="99"/>
      <c r="BJ153" s="99"/>
      <c r="BK153" s="99">
        <v>1</v>
      </c>
      <c r="BL153" s="99"/>
      <c r="BM153" s="99"/>
      <c r="BN153" s="99"/>
      <c r="BO153" s="99"/>
      <c r="BP153" s="99"/>
      <c r="BQ153" s="99"/>
      <c r="BR153" s="99"/>
      <c r="BS153" s="99"/>
      <c r="BT153" s="99">
        <v>231</v>
      </c>
      <c r="BU153" s="99">
        <v>7</v>
      </c>
      <c r="BV153" s="99"/>
      <c r="BW153" s="99"/>
      <c r="BX153" s="99"/>
      <c r="BY153" s="99"/>
      <c r="BZ153" s="99"/>
      <c r="CA153" s="99"/>
      <c r="CB153" s="99"/>
      <c r="CC153" s="99">
        <v>64</v>
      </c>
      <c r="CD153" s="99">
        <v>17</v>
      </c>
      <c r="CE153" s="99">
        <v>40</v>
      </c>
      <c r="CF153" s="99">
        <v>2</v>
      </c>
      <c r="CG153" s="99">
        <v>116</v>
      </c>
      <c r="CH153" s="99"/>
      <c r="CI153" s="99"/>
      <c r="CJ153" s="99"/>
      <c r="CK153" s="99"/>
      <c r="CL153" s="99"/>
      <c r="CM153" s="99"/>
      <c r="CN153" s="99"/>
      <c r="CO153" s="99"/>
      <c r="CP153" s="99"/>
      <c r="CQ153" s="99"/>
      <c r="CR153" s="99"/>
      <c r="CS153" s="99"/>
      <c r="CT153" s="99"/>
      <c r="CU153" s="99"/>
      <c r="CV153" s="99">
        <v>19</v>
      </c>
      <c r="CW153" s="99"/>
      <c r="CX153" s="99">
        <v>213</v>
      </c>
      <c r="CY153" s="99">
        <v>7</v>
      </c>
      <c r="CZ153" s="99"/>
      <c r="DA153" s="99"/>
      <c r="DB153" s="99"/>
      <c r="DC153" s="99"/>
      <c r="DD153" s="99"/>
      <c r="DE153" s="99"/>
      <c r="DF153" s="99"/>
      <c r="DG153" s="99"/>
      <c r="DH153" s="99"/>
      <c r="DI153" s="99"/>
      <c r="DJ153" s="99"/>
      <c r="DK153" s="99"/>
      <c r="DL153" s="99"/>
      <c r="DM153" s="99"/>
      <c r="DN153" s="99">
        <v>217</v>
      </c>
      <c r="DO153" s="99">
        <v>17</v>
      </c>
      <c r="DP153" s="99">
        <v>3</v>
      </c>
      <c r="DQ153" s="99"/>
      <c r="DR153" s="99">
        <v>2</v>
      </c>
      <c r="DS153" s="99"/>
      <c r="DT153" s="99"/>
      <c r="DU153" s="99"/>
      <c r="DV153" s="99"/>
      <c r="DW153" s="99"/>
      <c r="DX153" s="99"/>
      <c r="DY153" s="99"/>
      <c r="DZ153" s="99"/>
      <c r="EA153" s="99"/>
      <c r="EB153" s="99"/>
      <c r="EC153" s="99"/>
      <c r="ED153" s="99"/>
      <c r="EE153" s="99"/>
      <c r="EF153" s="99">
        <v>9</v>
      </c>
      <c r="EG153" s="99"/>
      <c r="EH153" s="99"/>
      <c r="EI153" s="99"/>
      <c r="EJ153" s="99"/>
      <c r="EK153" s="99"/>
      <c r="EL153" s="99"/>
      <c r="EM153" s="99">
        <v>118</v>
      </c>
      <c r="EN153" s="99">
        <v>110</v>
      </c>
      <c r="EO153" s="99">
        <v>2</v>
      </c>
      <c r="EP153" s="99"/>
      <c r="EQ153" s="99"/>
      <c r="ER153" s="99"/>
      <c r="ES153" s="99">
        <v>624</v>
      </c>
    </row>
    <row r="154" spans="1:149" ht="14.4" x14ac:dyDescent="0.3">
      <c r="A154" s="98">
        <v>106190687</v>
      </c>
      <c r="B154" s="98" t="s">
        <v>1524</v>
      </c>
      <c r="C154" s="98" t="s">
        <v>504</v>
      </c>
      <c r="D154" s="98" t="s">
        <v>634</v>
      </c>
      <c r="E154" s="98" t="s">
        <v>635</v>
      </c>
      <c r="F154" s="98" t="s">
        <v>1032</v>
      </c>
      <c r="G154" s="98" t="s">
        <v>2876</v>
      </c>
      <c r="H154" s="98" t="s">
        <v>2120</v>
      </c>
      <c r="I154" s="98" t="s">
        <v>2185</v>
      </c>
      <c r="J154" s="98" t="s">
        <v>2263</v>
      </c>
      <c r="K154" s="98" t="s">
        <v>2293</v>
      </c>
      <c r="L154" s="98" t="s">
        <v>2065</v>
      </c>
      <c r="M154" s="98" t="s">
        <v>2105</v>
      </c>
      <c r="N154" s="98" t="s">
        <v>1698</v>
      </c>
      <c r="O154" s="99">
        <v>17457</v>
      </c>
      <c r="P154" s="99"/>
      <c r="Q154" s="99"/>
      <c r="R154" s="99"/>
      <c r="S154" s="99"/>
      <c r="T154" s="99"/>
      <c r="U154" s="99">
        <v>9795</v>
      </c>
      <c r="V154" s="99">
        <v>7662</v>
      </c>
      <c r="W154" s="99"/>
      <c r="X154" s="99"/>
      <c r="Y154" s="99">
        <v>616</v>
      </c>
      <c r="Z154" s="99">
        <v>899</v>
      </c>
      <c r="AA154" s="99">
        <v>2010</v>
      </c>
      <c r="AB154" s="99">
        <v>1352</v>
      </c>
      <c r="AC154" s="99">
        <v>1868</v>
      </c>
      <c r="AD154" s="99">
        <v>2564</v>
      </c>
      <c r="AE154" s="99">
        <v>2330</v>
      </c>
      <c r="AF154" s="99">
        <v>3318</v>
      </c>
      <c r="AG154" s="99"/>
      <c r="AH154" s="99">
        <v>1894</v>
      </c>
      <c r="AI154" s="99">
        <v>606</v>
      </c>
      <c r="AJ154" s="99">
        <v>1703</v>
      </c>
      <c r="AK154" s="99">
        <v>1690</v>
      </c>
      <c r="AL154" s="99">
        <v>3096</v>
      </c>
      <c r="AM154" s="99">
        <v>46</v>
      </c>
      <c r="AN154" s="99">
        <v>1243</v>
      </c>
      <c r="AO154" s="99">
        <v>211</v>
      </c>
      <c r="AP154" s="99">
        <v>9468</v>
      </c>
      <c r="AQ154" s="99">
        <v>8892</v>
      </c>
      <c r="AR154" s="99">
        <v>8565</v>
      </c>
      <c r="AS154" s="99"/>
      <c r="AT154" s="99">
        <v>3054</v>
      </c>
      <c r="AU154" s="99">
        <v>12880</v>
      </c>
      <c r="AV154" s="99">
        <v>1523</v>
      </c>
      <c r="AW154" s="99"/>
      <c r="AX154" s="99">
        <v>15764</v>
      </c>
      <c r="AY154" s="99">
        <v>1693</v>
      </c>
      <c r="AZ154" s="99"/>
      <c r="BA154" s="99">
        <v>535</v>
      </c>
      <c r="BB154" s="99">
        <v>1</v>
      </c>
      <c r="BC154" s="99">
        <v>13788</v>
      </c>
      <c r="BD154" s="99">
        <v>5</v>
      </c>
      <c r="BE154" s="99">
        <v>4</v>
      </c>
      <c r="BF154" s="99">
        <v>364</v>
      </c>
      <c r="BG154" s="99">
        <v>1520</v>
      </c>
      <c r="BH154" s="99">
        <v>1240</v>
      </c>
      <c r="BI154" s="99"/>
      <c r="BJ154" s="99"/>
      <c r="BK154" s="99">
        <v>389</v>
      </c>
      <c r="BL154" s="99">
        <v>182</v>
      </c>
      <c r="BM154" s="99">
        <v>6</v>
      </c>
      <c r="BN154" s="99">
        <v>308</v>
      </c>
      <c r="BO154" s="99">
        <v>3644</v>
      </c>
      <c r="BP154" s="99">
        <v>304</v>
      </c>
      <c r="BQ154" s="99">
        <v>57</v>
      </c>
      <c r="BR154" s="99">
        <v>93</v>
      </c>
      <c r="BS154" s="99">
        <v>5</v>
      </c>
      <c r="BT154" s="99">
        <v>10326</v>
      </c>
      <c r="BU154" s="99">
        <v>2143</v>
      </c>
      <c r="BV154" s="99"/>
      <c r="BW154" s="99"/>
      <c r="BX154" s="99"/>
      <c r="BY154" s="99"/>
      <c r="BZ154" s="99"/>
      <c r="CA154" s="99"/>
      <c r="CB154" s="99">
        <v>2330</v>
      </c>
      <c r="CC154" s="99">
        <v>7205</v>
      </c>
      <c r="CD154" s="99">
        <v>5</v>
      </c>
      <c r="CE154" s="99">
        <v>7017</v>
      </c>
      <c r="CF154" s="99">
        <v>761</v>
      </c>
      <c r="CG154" s="99">
        <v>40</v>
      </c>
      <c r="CH154" s="99">
        <v>99</v>
      </c>
      <c r="CI154" s="99"/>
      <c r="CJ154" s="99"/>
      <c r="CK154" s="99"/>
      <c r="CL154" s="99">
        <v>76</v>
      </c>
      <c r="CM154" s="99">
        <v>328</v>
      </c>
      <c r="CN154" s="99">
        <v>1081</v>
      </c>
      <c r="CO154" s="99">
        <v>1593</v>
      </c>
      <c r="CP154" s="99">
        <v>1918</v>
      </c>
      <c r="CQ154" s="99">
        <v>16</v>
      </c>
      <c r="CR154" s="99">
        <v>510</v>
      </c>
      <c r="CS154" s="99">
        <v>13</v>
      </c>
      <c r="CT154" s="99">
        <v>696</v>
      </c>
      <c r="CU154" s="99">
        <v>1839</v>
      </c>
      <c r="CV154" s="99">
        <v>1328</v>
      </c>
      <c r="CW154" s="99">
        <v>132</v>
      </c>
      <c r="CX154" s="99">
        <v>1620</v>
      </c>
      <c r="CY154" s="99">
        <v>413</v>
      </c>
      <c r="CZ154" s="99">
        <v>619</v>
      </c>
      <c r="DA154" s="99">
        <v>1021</v>
      </c>
      <c r="DB154" s="99">
        <v>329</v>
      </c>
      <c r="DC154" s="99">
        <v>601</v>
      </c>
      <c r="DD154" s="99">
        <v>1607</v>
      </c>
      <c r="DE154" s="99">
        <v>1526</v>
      </c>
      <c r="DF154" s="99">
        <v>191</v>
      </c>
      <c r="DG154" s="99">
        <v>403</v>
      </c>
      <c r="DH154" s="99">
        <v>2688</v>
      </c>
      <c r="DI154" s="99">
        <v>1276</v>
      </c>
      <c r="DJ154" s="99">
        <v>16</v>
      </c>
      <c r="DK154" s="99">
        <v>199</v>
      </c>
      <c r="DL154" s="99">
        <v>567</v>
      </c>
      <c r="DM154" s="99">
        <v>53</v>
      </c>
      <c r="DN154" s="99">
        <v>1942</v>
      </c>
      <c r="DO154" s="99">
        <v>344</v>
      </c>
      <c r="DP154" s="99">
        <v>6720</v>
      </c>
      <c r="DQ154" s="99">
        <v>337</v>
      </c>
      <c r="DR154" s="99">
        <v>360</v>
      </c>
      <c r="DS154" s="99">
        <v>221</v>
      </c>
      <c r="DT154" s="99">
        <v>280</v>
      </c>
      <c r="DU154" s="99">
        <v>38</v>
      </c>
      <c r="DV154" s="99">
        <v>5</v>
      </c>
      <c r="DW154" s="99">
        <v>159</v>
      </c>
      <c r="DX154" s="99">
        <v>365</v>
      </c>
      <c r="DY154" s="99">
        <v>88</v>
      </c>
      <c r="DZ154" s="99">
        <v>1382</v>
      </c>
      <c r="EA154" s="99">
        <v>14</v>
      </c>
      <c r="EB154" s="99"/>
      <c r="EC154" s="99"/>
      <c r="ED154" s="99">
        <v>1045</v>
      </c>
      <c r="EE154" s="99">
        <v>814</v>
      </c>
      <c r="EF154" s="99">
        <v>86</v>
      </c>
      <c r="EG154" s="99">
        <v>17</v>
      </c>
      <c r="EH154" s="99">
        <v>4</v>
      </c>
      <c r="EI154" s="99">
        <v>1</v>
      </c>
      <c r="EJ154" s="99">
        <v>120</v>
      </c>
      <c r="EK154" s="99">
        <v>64</v>
      </c>
      <c r="EL154" s="99">
        <v>33</v>
      </c>
      <c r="EM154" s="99">
        <v>13317</v>
      </c>
      <c r="EN154" s="99">
        <v>202</v>
      </c>
      <c r="EO154" s="99">
        <v>1682</v>
      </c>
      <c r="EP154" s="99">
        <v>63</v>
      </c>
      <c r="EQ154" s="99">
        <v>4</v>
      </c>
      <c r="ER154" s="99">
        <v>5</v>
      </c>
      <c r="ES154" s="99">
        <v>84503</v>
      </c>
    </row>
    <row r="155" spans="1:149" ht="14.4" x14ac:dyDescent="0.3">
      <c r="A155" s="98">
        <v>106190696</v>
      </c>
      <c r="B155" s="98" t="s">
        <v>636</v>
      </c>
      <c r="C155" s="98" t="s">
        <v>504</v>
      </c>
      <c r="D155" s="98" t="s">
        <v>637</v>
      </c>
      <c r="E155" s="98" t="s">
        <v>638</v>
      </c>
      <c r="F155" s="98" t="s">
        <v>1033</v>
      </c>
      <c r="G155" s="98" t="s">
        <v>2872</v>
      </c>
      <c r="H155" s="98" t="s">
        <v>2120</v>
      </c>
      <c r="I155" s="98" t="s">
        <v>2103</v>
      </c>
      <c r="J155" s="98" t="s">
        <v>2264</v>
      </c>
      <c r="K155" s="98" t="s">
        <v>2294</v>
      </c>
      <c r="L155" s="98" t="s">
        <v>2065</v>
      </c>
      <c r="M155" s="98" t="s">
        <v>2105</v>
      </c>
      <c r="N155" s="98" t="s">
        <v>1699</v>
      </c>
      <c r="O155" s="99">
        <v>2538</v>
      </c>
      <c r="P155" s="99">
        <v>109</v>
      </c>
      <c r="Q155" s="99"/>
      <c r="R155" s="99"/>
      <c r="S155" s="99">
        <v>1764</v>
      </c>
      <c r="T155" s="99"/>
      <c r="U155" s="99">
        <v>2014</v>
      </c>
      <c r="V155" s="99">
        <v>2397</v>
      </c>
      <c r="W155" s="99"/>
      <c r="X155" s="99"/>
      <c r="Y155" s="99">
        <v>70</v>
      </c>
      <c r="Z155" s="99">
        <v>725</v>
      </c>
      <c r="AA155" s="99">
        <v>742</v>
      </c>
      <c r="AB155" s="99">
        <v>692</v>
      </c>
      <c r="AC155" s="99">
        <v>890</v>
      </c>
      <c r="AD155" s="99">
        <v>501</v>
      </c>
      <c r="AE155" s="99">
        <v>236</v>
      </c>
      <c r="AF155" s="99">
        <v>279</v>
      </c>
      <c r="AG155" s="99"/>
      <c r="AH155" s="99">
        <v>270</v>
      </c>
      <c r="AI155" s="99">
        <v>6</v>
      </c>
      <c r="AJ155" s="99">
        <v>161</v>
      </c>
      <c r="AK155" s="99">
        <v>777</v>
      </c>
      <c r="AL155" s="99">
        <v>2328</v>
      </c>
      <c r="AM155" s="99"/>
      <c r="AN155" s="99">
        <v>177</v>
      </c>
      <c r="AO155" s="99"/>
      <c r="AP155" s="99">
        <v>968</v>
      </c>
      <c r="AQ155" s="99">
        <v>2083</v>
      </c>
      <c r="AR155" s="99">
        <v>2327</v>
      </c>
      <c r="AS155" s="99">
        <v>1</v>
      </c>
      <c r="AT155" s="99">
        <v>355</v>
      </c>
      <c r="AU155" s="99">
        <v>3792</v>
      </c>
      <c r="AV155" s="99">
        <v>262</v>
      </c>
      <c r="AW155" s="99">
        <v>2</v>
      </c>
      <c r="AX155" s="99">
        <v>4362</v>
      </c>
      <c r="AY155" s="99">
        <v>49</v>
      </c>
      <c r="AZ155" s="99"/>
      <c r="BA155" s="99">
        <v>1202</v>
      </c>
      <c r="BB155" s="99"/>
      <c r="BC155" s="99">
        <v>2647</v>
      </c>
      <c r="BD155" s="99">
        <v>24</v>
      </c>
      <c r="BE155" s="99">
        <v>76</v>
      </c>
      <c r="BF155" s="99">
        <v>195</v>
      </c>
      <c r="BG155" s="99">
        <v>262</v>
      </c>
      <c r="BH155" s="99">
        <v>4</v>
      </c>
      <c r="BI155" s="99"/>
      <c r="BJ155" s="99">
        <v>1</v>
      </c>
      <c r="BK155" s="99">
        <v>64</v>
      </c>
      <c r="BL155" s="99">
        <v>392</v>
      </c>
      <c r="BM155" s="99">
        <v>74</v>
      </c>
      <c r="BN155" s="99">
        <v>66</v>
      </c>
      <c r="BO155" s="99">
        <v>112</v>
      </c>
      <c r="BP155" s="99"/>
      <c r="BQ155" s="99">
        <v>17</v>
      </c>
      <c r="BR155" s="99"/>
      <c r="BS155" s="99">
        <v>226</v>
      </c>
      <c r="BT155" s="99">
        <v>3443</v>
      </c>
      <c r="BU155" s="99">
        <v>5</v>
      </c>
      <c r="BV155" s="99"/>
      <c r="BW155" s="99"/>
      <c r="BX155" s="99"/>
      <c r="BY155" s="99">
        <v>12</v>
      </c>
      <c r="BZ155" s="99"/>
      <c r="CA155" s="99"/>
      <c r="CB155" s="99">
        <v>3312</v>
      </c>
      <c r="CC155" s="99">
        <v>831</v>
      </c>
      <c r="CD155" s="99">
        <v>1</v>
      </c>
      <c r="CE155" s="99">
        <v>218</v>
      </c>
      <c r="CF155" s="99">
        <v>39</v>
      </c>
      <c r="CG155" s="99">
        <v>2</v>
      </c>
      <c r="CH155" s="99"/>
      <c r="CI155" s="99"/>
      <c r="CJ155" s="99">
        <v>8</v>
      </c>
      <c r="CK155" s="99"/>
      <c r="CL155" s="99"/>
      <c r="CM155" s="99">
        <v>20</v>
      </c>
      <c r="CN155" s="99">
        <v>70</v>
      </c>
      <c r="CO155" s="99">
        <v>191</v>
      </c>
      <c r="CP155" s="99">
        <v>376</v>
      </c>
      <c r="CQ155" s="99">
        <v>17</v>
      </c>
      <c r="CR155" s="99">
        <v>123</v>
      </c>
      <c r="CS155" s="99">
        <v>5</v>
      </c>
      <c r="CT155" s="99">
        <v>160</v>
      </c>
      <c r="CU155" s="99">
        <v>101</v>
      </c>
      <c r="CV155" s="99">
        <v>121</v>
      </c>
      <c r="CW155" s="99">
        <v>1852</v>
      </c>
      <c r="CX155" s="99">
        <v>71</v>
      </c>
      <c r="CY155" s="99">
        <v>71</v>
      </c>
      <c r="CZ155" s="99">
        <v>2</v>
      </c>
      <c r="DA155" s="99">
        <v>327</v>
      </c>
      <c r="DB155" s="99">
        <v>91</v>
      </c>
      <c r="DC155" s="99">
        <v>251</v>
      </c>
      <c r="DD155" s="99">
        <v>297</v>
      </c>
      <c r="DE155" s="99">
        <v>262</v>
      </c>
      <c r="DF155" s="99">
        <v>3</v>
      </c>
      <c r="DG155" s="99">
        <v>3</v>
      </c>
      <c r="DH155" s="99">
        <v>227</v>
      </c>
      <c r="DI155" s="99">
        <v>147</v>
      </c>
      <c r="DJ155" s="99"/>
      <c r="DK155" s="99">
        <v>66</v>
      </c>
      <c r="DL155" s="99">
        <v>71</v>
      </c>
      <c r="DM155" s="99">
        <v>1</v>
      </c>
      <c r="DN155" s="99">
        <v>35</v>
      </c>
      <c r="DO155" s="99"/>
      <c r="DP155" s="99">
        <v>3536</v>
      </c>
      <c r="DQ155" s="99">
        <v>28</v>
      </c>
      <c r="DR155" s="99">
        <v>31</v>
      </c>
      <c r="DS155" s="99">
        <v>4</v>
      </c>
      <c r="DT155" s="99">
        <v>17</v>
      </c>
      <c r="DU155" s="99"/>
      <c r="DV155" s="99"/>
      <c r="DW155" s="99">
        <v>1</v>
      </c>
      <c r="DX155" s="99"/>
      <c r="DY155" s="99">
        <v>1</v>
      </c>
      <c r="DZ155" s="99">
        <v>243</v>
      </c>
      <c r="EA155" s="99"/>
      <c r="EB155" s="99"/>
      <c r="EC155" s="99"/>
      <c r="ED155" s="99">
        <v>16</v>
      </c>
      <c r="EE155" s="99">
        <v>67</v>
      </c>
      <c r="EF155" s="99">
        <v>30</v>
      </c>
      <c r="EG155" s="99">
        <v>10</v>
      </c>
      <c r="EH155" s="99">
        <v>1</v>
      </c>
      <c r="EI155" s="99">
        <v>1</v>
      </c>
      <c r="EJ155" s="99"/>
      <c r="EK155" s="99"/>
      <c r="EL155" s="99">
        <v>3</v>
      </c>
      <c r="EM155" s="99">
        <v>4173</v>
      </c>
      <c r="EN155" s="99">
        <v>18</v>
      </c>
      <c r="EO155" s="99">
        <v>81</v>
      </c>
      <c r="EP155" s="99">
        <v>10</v>
      </c>
      <c r="EQ155" s="99">
        <v>1</v>
      </c>
      <c r="ER155" s="99"/>
      <c r="ES155" s="99">
        <v>59906</v>
      </c>
    </row>
    <row r="156" spans="1:149" ht="14.4" x14ac:dyDescent="0.3">
      <c r="A156" s="98">
        <v>106190708</v>
      </c>
      <c r="B156" s="98" t="s">
        <v>1034</v>
      </c>
      <c r="C156" s="98" t="s">
        <v>504</v>
      </c>
      <c r="D156" s="98" t="s">
        <v>639</v>
      </c>
      <c r="E156" s="98" t="s">
        <v>640</v>
      </c>
      <c r="F156" s="98" t="s">
        <v>1035</v>
      </c>
      <c r="G156" s="98" t="s">
        <v>2871</v>
      </c>
      <c r="H156" s="98" t="s">
        <v>2112</v>
      </c>
      <c r="I156" s="98" t="s">
        <v>2103</v>
      </c>
      <c r="J156" s="98" t="s">
        <v>2271</v>
      </c>
      <c r="K156" s="98" t="s">
        <v>2295</v>
      </c>
      <c r="L156" s="98" t="s">
        <v>2065</v>
      </c>
      <c r="M156" s="98" t="s">
        <v>2105</v>
      </c>
      <c r="N156" s="98" t="s">
        <v>1700</v>
      </c>
      <c r="O156" s="99">
        <v>5402</v>
      </c>
      <c r="P156" s="99">
        <v>32</v>
      </c>
      <c r="Q156" s="99"/>
      <c r="R156" s="99"/>
      <c r="S156" s="99">
        <v>810</v>
      </c>
      <c r="T156" s="99"/>
      <c r="U156" s="99">
        <v>3243</v>
      </c>
      <c r="V156" s="99">
        <v>3001</v>
      </c>
      <c r="W156" s="99"/>
      <c r="X156" s="99"/>
      <c r="Y156" s="99">
        <v>19</v>
      </c>
      <c r="Z156" s="99">
        <v>210</v>
      </c>
      <c r="AA156" s="99">
        <v>285</v>
      </c>
      <c r="AB156" s="99">
        <v>393</v>
      </c>
      <c r="AC156" s="99">
        <v>1022</v>
      </c>
      <c r="AD156" s="99">
        <v>1339</v>
      </c>
      <c r="AE156" s="99">
        <v>1222</v>
      </c>
      <c r="AF156" s="99">
        <v>1754</v>
      </c>
      <c r="AG156" s="99"/>
      <c r="AH156" s="99"/>
      <c r="AI156" s="99"/>
      <c r="AJ156" s="99">
        <v>160</v>
      </c>
      <c r="AK156" s="99">
        <v>498</v>
      </c>
      <c r="AL156" s="99">
        <v>945</v>
      </c>
      <c r="AM156" s="99">
        <v>1</v>
      </c>
      <c r="AN156" s="99">
        <v>946</v>
      </c>
      <c r="AO156" s="99">
        <v>205</v>
      </c>
      <c r="AP156" s="99">
        <v>3489</v>
      </c>
      <c r="AQ156" s="99">
        <v>910</v>
      </c>
      <c r="AR156" s="99">
        <v>5334</v>
      </c>
      <c r="AS156" s="99"/>
      <c r="AT156" s="99">
        <v>162</v>
      </c>
      <c r="AU156" s="99">
        <v>6082</v>
      </c>
      <c r="AV156" s="99"/>
      <c r="AW156" s="99"/>
      <c r="AX156" s="99">
        <v>6018</v>
      </c>
      <c r="AY156" s="99">
        <v>226</v>
      </c>
      <c r="AZ156" s="99"/>
      <c r="BA156" s="99">
        <v>413</v>
      </c>
      <c r="BB156" s="99"/>
      <c r="BC156" s="99">
        <v>3783</v>
      </c>
      <c r="BD156" s="99">
        <v>57</v>
      </c>
      <c r="BE156" s="99">
        <v>412</v>
      </c>
      <c r="BF156" s="99">
        <v>1188</v>
      </c>
      <c r="BG156" s="99"/>
      <c r="BH156" s="99">
        <v>350</v>
      </c>
      <c r="BI156" s="99">
        <v>41</v>
      </c>
      <c r="BJ156" s="99"/>
      <c r="BK156" s="99">
        <v>298</v>
      </c>
      <c r="BL156" s="99">
        <v>296</v>
      </c>
      <c r="BM156" s="99"/>
      <c r="BN156" s="99">
        <v>182</v>
      </c>
      <c r="BO156" s="99">
        <v>465</v>
      </c>
      <c r="BP156" s="99">
        <v>71</v>
      </c>
      <c r="BQ156" s="99">
        <v>96</v>
      </c>
      <c r="BR156" s="99">
        <v>35</v>
      </c>
      <c r="BS156" s="99">
        <v>272</v>
      </c>
      <c r="BT156" s="99">
        <v>2662</v>
      </c>
      <c r="BU156" s="99">
        <v>1855</v>
      </c>
      <c r="BV156" s="99"/>
      <c r="BW156" s="99">
        <v>1</v>
      </c>
      <c r="BX156" s="99"/>
      <c r="BY156" s="99">
        <v>11</v>
      </c>
      <c r="BZ156" s="99"/>
      <c r="CA156" s="99"/>
      <c r="CB156" s="99">
        <v>1499</v>
      </c>
      <c r="CC156" s="99">
        <v>4055</v>
      </c>
      <c r="CD156" s="99">
        <v>4</v>
      </c>
      <c r="CE156" s="99">
        <v>520</v>
      </c>
      <c r="CF156" s="99">
        <v>97</v>
      </c>
      <c r="CG156" s="99">
        <v>69</v>
      </c>
      <c r="CH156" s="99"/>
      <c r="CI156" s="99"/>
      <c r="CJ156" s="99"/>
      <c r="CK156" s="99"/>
      <c r="CL156" s="99"/>
      <c r="CM156" s="99">
        <v>39</v>
      </c>
      <c r="CN156" s="99">
        <v>91</v>
      </c>
      <c r="CO156" s="99">
        <v>904</v>
      </c>
      <c r="CP156" s="99">
        <v>624</v>
      </c>
      <c r="CQ156" s="99">
        <v>23</v>
      </c>
      <c r="CR156" s="99">
        <v>189</v>
      </c>
      <c r="CS156" s="99">
        <v>1</v>
      </c>
      <c r="CT156" s="99">
        <v>317</v>
      </c>
      <c r="CU156" s="99">
        <v>1150</v>
      </c>
      <c r="CV156" s="99">
        <v>511</v>
      </c>
      <c r="CW156" s="99">
        <v>901</v>
      </c>
      <c r="CX156" s="99">
        <v>362</v>
      </c>
      <c r="CY156" s="99">
        <v>344</v>
      </c>
      <c r="CZ156" s="99">
        <v>7</v>
      </c>
      <c r="DA156" s="99">
        <v>477</v>
      </c>
      <c r="DB156" s="99">
        <v>192</v>
      </c>
      <c r="DC156" s="99">
        <v>106</v>
      </c>
      <c r="DD156" s="99">
        <v>6</v>
      </c>
      <c r="DE156" s="99"/>
      <c r="DF156" s="99"/>
      <c r="DG156" s="99">
        <v>90</v>
      </c>
      <c r="DH156" s="99">
        <v>976</v>
      </c>
      <c r="DI156" s="99">
        <v>348</v>
      </c>
      <c r="DJ156" s="99"/>
      <c r="DK156" s="99">
        <v>6</v>
      </c>
      <c r="DL156" s="99">
        <v>137</v>
      </c>
      <c r="DM156" s="99">
        <v>4</v>
      </c>
      <c r="DN156" s="99">
        <v>415</v>
      </c>
      <c r="DO156" s="99">
        <v>12</v>
      </c>
      <c r="DP156" s="99">
        <v>3715</v>
      </c>
      <c r="DQ156" s="99">
        <v>29</v>
      </c>
      <c r="DR156" s="99">
        <v>142</v>
      </c>
      <c r="DS156" s="99">
        <v>16</v>
      </c>
      <c r="DT156" s="99">
        <v>336</v>
      </c>
      <c r="DU156" s="99">
        <v>4</v>
      </c>
      <c r="DV156" s="99">
        <v>4</v>
      </c>
      <c r="DW156" s="99">
        <v>7</v>
      </c>
      <c r="DX156" s="99"/>
      <c r="DY156" s="99">
        <v>1</v>
      </c>
      <c r="DZ156" s="99">
        <v>2</v>
      </c>
      <c r="EA156" s="99"/>
      <c r="EB156" s="99"/>
      <c r="EC156" s="99"/>
      <c r="ED156" s="99">
        <v>210</v>
      </c>
      <c r="EE156" s="99">
        <v>342</v>
      </c>
      <c r="EF156" s="99">
        <v>65</v>
      </c>
      <c r="EG156" s="99">
        <v>6</v>
      </c>
      <c r="EH156" s="99">
        <v>4</v>
      </c>
      <c r="EI156" s="99">
        <v>1</v>
      </c>
      <c r="EJ156" s="99">
        <v>10</v>
      </c>
      <c r="EK156" s="99"/>
      <c r="EL156" s="99">
        <v>2</v>
      </c>
      <c r="EM156" s="99">
        <v>4939</v>
      </c>
      <c r="EN156" s="99">
        <v>216</v>
      </c>
      <c r="EO156" s="99">
        <v>428</v>
      </c>
      <c r="EP156" s="99">
        <v>19</v>
      </c>
      <c r="EQ156" s="99">
        <v>2</v>
      </c>
      <c r="ER156" s="99"/>
      <c r="ES156" s="99">
        <v>31127</v>
      </c>
    </row>
    <row r="157" spans="1:149" ht="14.4" x14ac:dyDescent="0.3">
      <c r="A157" s="98">
        <v>106190712</v>
      </c>
      <c r="B157" s="98" t="s">
        <v>1525</v>
      </c>
      <c r="C157" s="98" t="s">
        <v>504</v>
      </c>
      <c r="D157" s="98" t="s">
        <v>641</v>
      </c>
      <c r="E157" s="98" t="s">
        <v>504</v>
      </c>
      <c r="F157" s="98" t="s">
        <v>2296</v>
      </c>
      <c r="G157" s="98" t="s">
        <v>2871</v>
      </c>
      <c r="H157" s="98" t="s">
        <v>2114</v>
      </c>
      <c r="I157" s="98" t="s">
        <v>2212</v>
      </c>
      <c r="J157" s="98" t="s">
        <v>2226</v>
      </c>
      <c r="K157" s="98" t="s">
        <v>2297</v>
      </c>
      <c r="L157" s="98" t="s">
        <v>2065</v>
      </c>
      <c r="M157" s="98" t="s">
        <v>2105</v>
      </c>
      <c r="N157" s="98" t="s">
        <v>1701</v>
      </c>
      <c r="O157" s="99">
        <v>18</v>
      </c>
      <c r="P157" s="99"/>
      <c r="Q157" s="99"/>
      <c r="R157" s="99"/>
      <c r="S157" s="99"/>
      <c r="T157" s="99"/>
      <c r="U157" s="99">
        <v>7</v>
      </c>
      <c r="V157" s="99">
        <v>11</v>
      </c>
      <c r="W157" s="99"/>
      <c r="X157" s="99"/>
      <c r="Y157" s="99">
        <v>7</v>
      </c>
      <c r="Z157" s="99">
        <v>1</v>
      </c>
      <c r="AA157" s="99"/>
      <c r="AB157" s="99"/>
      <c r="AC157" s="99"/>
      <c r="AD157" s="99"/>
      <c r="AE157" s="99"/>
      <c r="AF157" s="99"/>
      <c r="AG157" s="99"/>
      <c r="AH157" s="99">
        <v>3</v>
      </c>
      <c r="AI157" s="99">
        <v>7</v>
      </c>
      <c r="AJ157" s="99"/>
      <c r="AK157" s="99"/>
      <c r="AL157" s="99">
        <v>12</v>
      </c>
      <c r="AM157" s="99">
        <v>1</v>
      </c>
      <c r="AN157" s="99">
        <v>1</v>
      </c>
      <c r="AO157" s="99"/>
      <c r="AP157" s="99">
        <v>4</v>
      </c>
      <c r="AQ157" s="99">
        <v>18</v>
      </c>
      <c r="AR157" s="99"/>
      <c r="AS157" s="99"/>
      <c r="AT157" s="99">
        <v>18</v>
      </c>
      <c r="AU157" s="99"/>
      <c r="AV157" s="99"/>
      <c r="AW157" s="99"/>
      <c r="AX157" s="99">
        <v>18</v>
      </c>
      <c r="AY157" s="99"/>
      <c r="AZ157" s="99"/>
      <c r="BA157" s="99"/>
      <c r="BB157" s="99">
        <v>1</v>
      </c>
      <c r="BC157" s="99">
        <v>17</v>
      </c>
      <c r="BD157" s="99"/>
      <c r="BE157" s="99"/>
      <c r="BF157" s="99"/>
      <c r="BG157" s="99"/>
      <c r="BH157" s="99"/>
      <c r="BI157" s="99"/>
      <c r="BJ157" s="99"/>
      <c r="BK157" s="99"/>
      <c r="BL157" s="99"/>
      <c r="BM157" s="99"/>
      <c r="BN157" s="99"/>
      <c r="BO157" s="99">
        <v>2</v>
      </c>
      <c r="BP157" s="99"/>
      <c r="BQ157" s="99"/>
      <c r="BR157" s="99"/>
      <c r="BS157" s="99"/>
      <c r="BT157" s="99">
        <v>16</v>
      </c>
      <c r="BU157" s="99"/>
      <c r="BV157" s="99"/>
      <c r="BW157" s="99"/>
      <c r="BX157" s="99"/>
      <c r="BY157" s="99"/>
      <c r="BZ157" s="99"/>
      <c r="CA157" s="99"/>
      <c r="CB157" s="99">
        <v>3</v>
      </c>
      <c r="CC157" s="99"/>
      <c r="CD157" s="99">
        <v>12</v>
      </c>
      <c r="CE157" s="99">
        <v>2</v>
      </c>
      <c r="CF157" s="99">
        <v>1</v>
      </c>
      <c r="CG157" s="99"/>
      <c r="CH157" s="99"/>
      <c r="CI157" s="99"/>
      <c r="CJ157" s="99"/>
      <c r="CK157" s="99"/>
      <c r="CL157" s="99">
        <v>7</v>
      </c>
      <c r="CM157" s="99"/>
      <c r="CN157" s="99"/>
      <c r="CO157" s="99"/>
      <c r="CP157" s="99"/>
      <c r="CQ157" s="99"/>
      <c r="CR157" s="99">
        <v>1</v>
      </c>
      <c r="CS157" s="99"/>
      <c r="CT157" s="99">
        <v>1</v>
      </c>
      <c r="CU157" s="99"/>
      <c r="CV157" s="99">
        <v>5</v>
      </c>
      <c r="CW157" s="99"/>
      <c r="CX157" s="99">
        <v>2</v>
      </c>
      <c r="CY157" s="99">
        <v>1</v>
      </c>
      <c r="CZ157" s="99"/>
      <c r="DA157" s="99"/>
      <c r="DB157" s="99">
        <v>1</v>
      </c>
      <c r="DC157" s="99"/>
      <c r="DD157" s="99"/>
      <c r="DE157" s="99"/>
      <c r="DF157" s="99"/>
      <c r="DG157" s="99"/>
      <c r="DH157" s="99"/>
      <c r="DI157" s="99"/>
      <c r="DJ157" s="99"/>
      <c r="DK157" s="99">
        <v>1</v>
      </c>
      <c r="DL157" s="99">
        <v>4</v>
      </c>
      <c r="DM157" s="99"/>
      <c r="DN157" s="99">
        <v>5</v>
      </c>
      <c r="DO157" s="99"/>
      <c r="DP157" s="99">
        <v>4</v>
      </c>
      <c r="DQ157" s="99"/>
      <c r="DR157" s="99">
        <v>2</v>
      </c>
      <c r="DS157" s="99">
        <v>1</v>
      </c>
      <c r="DT157" s="99">
        <v>1</v>
      </c>
      <c r="DU157" s="99"/>
      <c r="DV157" s="99"/>
      <c r="DW157" s="99"/>
      <c r="DX157" s="99"/>
      <c r="DY157" s="99"/>
      <c r="DZ157" s="99"/>
      <c r="EA157" s="99"/>
      <c r="EB157" s="99"/>
      <c r="EC157" s="99"/>
      <c r="ED157" s="99">
        <v>2</v>
      </c>
      <c r="EE157" s="99"/>
      <c r="EF157" s="99">
        <v>1</v>
      </c>
      <c r="EG157" s="99"/>
      <c r="EH157" s="99"/>
      <c r="EI157" s="99"/>
      <c r="EJ157" s="99">
        <v>1</v>
      </c>
      <c r="EK157" s="99"/>
      <c r="EL157" s="99">
        <v>2</v>
      </c>
      <c r="EM157" s="99">
        <v>11</v>
      </c>
      <c r="EN157" s="99"/>
      <c r="EO157" s="99">
        <v>1</v>
      </c>
      <c r="EP157" s="99"/>
      <c r="EQ157" s="99"/>
      <c r="ER157" s="99"/>
      <c r="ES157" s="99">
        <v>42</v>
      </c>
    </row>
    <row r="158" spans="1:149" ht="14.4" x14ac:dyDescent="0.3">
      <c r="A158" s="98">
        <v>106190754</v>
      </c>
      <c r="B158" s="98" t="s">
        <v>642</v>
      </c>
      <c r="C158" s="98" t="s">
        <v>504</v>
      </c>
      <c r="D158" s="98" t="s">
        <v>1526</v>
      </c>
      <c r="E158" s="98" t="s">
        <v>643</v>
      </c>
      <c r="F158" s="98" t="s">
        <v>1036</v>
      </c>
      <c r="G158" s="98" t="s">
        <v>2871</v>
      </c>
      <c r="H158" s="98" t="s">
        <v>2108</v>
      </c>
      <c r="I158" s="98" t="s">
        <v>2215</v>
      </c>
      <c r="J158" s="98" t="s">
        <v>2237</v>
      </c>
      <c r="K158" s="98" t="s">
        <v>2298</v>
      </c>
      <c r="L158" s="98" t="s">
        <v>2065</v>
      </c>
      <c r="M158" s="98" t="s">
        <v>2105</v>
      </c>
      <c r="N158" s="98" t="s">
        <v>1702</v>
      </c>
      <c r="O158" s="99">
        <v>22845</v>
      </c>
      <c r="P158" s="99">
        <v>295</v>
      </c>
      <c r="Q158" s="99"/>
      <c r="R158" s="99"/>
      <c r="S158" s="99">
        <v>2052</v>
      </c>
      <c r="T158" s="99"/>
      <c r="U158" s="99">
        <v>14802</v>
      </c>
      <c r="V158" s="99">
        <v>10390</v>
      </c>
      <c r="W158" s="99"/>
      <c r="X158" s="99"/>
      <c r="Y158" s="99">
        <v>834</v>
      </c>
      <c r="Z158" s="99">
        <v>4687</v>
      </c>
      <c r="AA158" s="99">
        <v>3342</v>
      </c>
      <c r="AB158" s="99">
        <v>2166</v>
      </c>
      <c r="AC158" s="99">
        <v>2805</v>
      </c>
      <c r="AD158" s="99">
        <v>2630</v>
      </c>
      <c r="AE158" s="99">
        <v>1706</v>
      </c>
      <c r="AF158" s="99">
        <v>1645</v>
      </c>
      <c r="AG158" s="99">
        <v>1</v>
      </c>
      <c r="AH158" s="99">
        <v>5198</v>
      </c>
      <c r="AI158" s="99">
        <v>178</v>
      </c>
      <c r="AJ158" s="99">
        <v>225</v>
      </c>
      <c r="AK158" s="99">
        <v>5196</v>
      </c>
      <c r="AL158" s="99">
        <v>17080</v>
      </c>
      <c r="AM158" s="99">
        <v>7</v>
      </c>
      <c r="AN158" s="99">
        <v>1080</v>
      </c>
      <c r="AO158" s="99">
        <v>327</v>
      </c>
      <c r="AP158" s="99">
        <v>1277</v>
      </c>
      <c r="AQ158" s="99">
        <v>13434</v>
      </c>
      <c r="AR158" s="99">
        <v>11758</v>
      </c>
      <c r="AS158" s="99"/>
      <c r="AT158" s="99">
        <v>1383</v>
      </c>
      <c r="AU158" s="99">
        <v>18821</v>
      </c>
      <c r="AV158" s="99">
        <v>4988</v>
      </c>
      <c r="AW158" s="99"/>
      <c r="AX158" s="99">
        <v>24985</v>
      </c>
      <c r="AY158" s="99">
        <v>193</v>
      </c>
      <c r="AZ158" s="99">
        <v>14</v>
      </c>
      <c r="BA158" s="99">
        <v>2130</v>
      </c>
      <c r="BB158" s="99">
        <v>3</v>
      </c>
      <c r="BC158" s="99">
        <v>17284</v>
      </c>
      <c r="BD158" s="99">
        <v>24</v>
      </c>
      <c r="BE158" s="99">
        <v>98</v>
      </c>
      <c r="BF158" s="99">
        <v>430</v>
      </c>
      <c r="BG158" s="99">
        <v>4980</v>
      </c>
      <c r="BH158" s="99">
        <v>219</v>
      </c>
      <c r="BI158" s="99">
        <v>24</v>
      </c>
      <c r="BJ158" s="99"/>
      <c r="BK158" s="99">
        <v>893</v>
      </c>
      <c r="BL158" s="99">
        <v>617</v>
      </c>
      <c r="BM158" s="99">
        <v>18</v>
      </c>
      <c r="BN158" s="99">
        <v>372</v>
      </c>
      <c r="BO158" s="99">
        <v>1431</v>
      </c>
      <c r="BP158" s="99">
        <v>207</v>
      </c>
      <c r="BQ158" s="99">
        <v>87</v>
      </c>
      <c r="BR158" s="99">
        <v>66</v>
      </c>
      <c r="BS158" s="99">
        <v>208</v>
      </c>
      <c r="BT158" s="99">
        <v>19701</v>
      </c>
      <c r="BU158" s="99">
        <v>1464</v>
      </c>
      <c r="BV158" s="99"/>
      <c r="BW158" s="99">
        <v>61</v>
      </c>
      <c r="BX158" s="99">
        <v>38</v>
      </c>
      <c r="BY158" s="99">
        <v>28</v>
      </c>
      <c r="BZ158" s="99">
        <v>1</v>
      </c>
      <c r="CA158" s="99"/>
      <c r="CB158" s="99">
        <v>17118</v>
      </c>
      <c r="CC158" s="99">
        <v>5396</v>
      </c>
      <c r="CD158" s="99">
        <v>23</v>
      </c>
      <c r="CE158" s="99">
        <v>1575</v>
      </c>
      <c r="CF158" s="99">
        <v>1051</v>
      </c>
      <c r="CG158" s="99">
        <v>29</v>
      </c>
      <c r="CH158" s="99"/>
      <c r="CI158" s="99"/>
      <c r="CJ158" s="99"/>
      <c r="CK158" s="99"/>
      <c r="CL158" s="99">
        <v>11</v>
      </c>
      <c r="CM158" s="99">
        <v>250</v>
      </c>
      <c r="CN158" s="99">
        <v>465</v>
      </c>
      <c r="CO158" s="99">
        <v>2272</v>
      </c>
      <c r="CP158" s="99">
        <v>1681</v>
      </c>
      <c r="CQ158" s="99">
        <v>28</v>
      </c>
      <c r="CR158" s="99">
        <v>816</v>
      </c>
      <c r="CS158" s="99">
        <v>19</v>
      </c>
      <c r="CT158" s="99">
        <v>796</v>
      </c>
      <c r="CU158" s="99">
        <v>961</v>
      </c>
      <c r="CV158" s="99">
        <v>1927</v>
      </c>
      <c r="CW158" s="99">
        <v>2170</v>
      </c>
      <c r="CX158" s="99">
        <v>398</v>
      </c>
      <c r="CY158" s="99">
        <v>483</v>
      </c>
      <c r="CZ158" s="99">
        <v>63</v>
      </c>
      <c r="DA158" s="99">
        <v>1173</v>
      </c>
      <c r="DB158" s="99">
        <v>334</v>
      </c>
      <c r="DC158" s="99">
        <v>829</v>
      </c>
      <c r="DD158" s="99">
        <v>5455</v>
      </c>
      <c r="DE158" s="99">
        <v>4985</v>
      </c>
      <c r="DF158" s="99">
        <v>76</v>
      </c>
      <c r="DG158" s="99">
        <v>434</v>
      </c>
      <c r="DH158" s="99">
        <v>7894</v>
      </c>
      <c r="DI158" s="99">
        <v>970</v>
      </c>
      <c r="DJ158" s="99">
        <v>16</v>
      </c>
      <c r="DK158" s="99">
        <v>243</v>
      </c>
      <c r="DL158" s="99">
        <v>537</v>
      </c>
      <c r="DM158" s="99">
        <v>48</v>
      </c>
      <c r="DN158" s="99">
        <v>785</v>
      </c>
      <c r="DO158" s="99">
        <v>161</v>
      </c>
      <c r="DP158" s="99">
        <v>7755</v>
      </c>
      <c r="DQ158" s="99">
        <v>213</v>
      </c>
      <c r="DR158" s="99">
        <v>454</v>
      </c>
      <c r="DS158" s="99">
        <v>121</v>
      </c>
      <c r="DT158" s="99">
        <v>441</v>
      </c>
      <c r="DU158" s="99">
        <v>16</v>
      </c>
      <c r="DV158" s="99">
        <v>12</v>
      </c>
      <c r="DW158" s="99">
        <v>76</v>
      </c>
      <c r="DX158" s="99">
        <v>90</v>
      </c>
      <c r="DY158" s="99">
        <v>42</v>
      </c>
      <c r="DZ158" s="99">
        <v>4765</v>
      </c>
      <c r="EA158" s="99">
        <v>6</v>
      </c>
      <c r="EB158" s="99">
        <v>113</v>
      </c>
      <c r="EC158" s="99"/>
      <c r="ED158" s="99">
        <v>750</v>
      </c>
      <c r="EE158" s="99">
        <v>519</v>
      </c>
      <c r="EF158" s="99">
        <v>452</v>
      </c>
      <c r="EG158" s="99">
        <v>394</v>
      </c>
      <c r="EH158" s="99">
        <v>116</v>
      </c>
      <c r="EI158" s="99">
        <v>2</v>
      </c>
      <c r="EJ158" s="99">
        <v>43</v>
      </c>
      <c r="EK158" s="99">
        <v>14</v>
      </c>
      <c r="EL158" s="99">
        <v>12</v>
      </c>
      <c r="EM158" s="99">
        <v>21674</v>
      </c>
      <c r="EN158" s="99">
        <v>136</v>
      </c>
      <c r="EO158" s="99">
        <v>983</v>
      </c>
      <c r="EP158" s="99">
        <v>88</v>
      </c>
      <c r="EQ158" s="99">
        <v>9</v>
      </c>
      <c r="ER158" s="99"/>
      <c r="ES158" s="99">
        <v>110916</v>
      </c>
    </row>
    <row r="159" spans="1:149" ht="14.4" x14ac:dyDescent="0.3">
      <c r="A159" s="98">
        <v>106190756</v>
      </c>
      <c r="B159" s="98" t="s">
        <v>2299</v>
      </c>
      <c r="C159" s="98" t="s">
        <v>504</v>
      </c>
      <c r="D159" s="98" t="s">
        <v>1527</v>
      </c>
      <c r="E159" s="98" t="s">
        <v>635</v>
      </c>
      <c r="F159" s="98" t="s">
        <v>1032</v>
      </c>
      <c r="G159" s="98" t="s">
        <v>2871</v>
      </c>
      <c r="H159" s="98" t="s">
        <v>2120</v>
      </c>
      <c r="I159" s="98" t="s">
        <v>2185</v>
      </c>
      <c r="J159" s="98" t="s">
        <v>2263</v>
      </c>
      <c r="K159" s="98" t="s">
        <v>2293</v>
      </c>
      <c r="L159" s="98" t="s">
        <v>2065</v>
      </c>
      <c r="M159" s="98" t="s">
        <v>2105</v>
      </c>
      <c r="N159" s="98" t="s">
        <v>1703</v>
      </c>
      <c r="O159" s="99">
        <v>13974</v>
      </c>
      <c r="P159" s="99"/>
      <c r="Q159" s="99"/>
      <c r="R159" s="99"/>
      <c r="S159" s="99"/>
      <c r="T159" s="99"/>
      <c r="U159" s="99">
        <v>8233</v>
      </c>
      <c r="V159" s="99">
        <v>5739</v>
      </c>
      <c r="W159" s="99"/>
      <c r="X159" s="99">
        <v>2</v>
      </c>
      <c r="Y159" s="99">
        <v>47</v>
      </c>
      <c r="Z159" s="99">
        <v>528</v>
      </c>
      <c r="AA159" s="99">
        <v>1759</v>
      </c>
      <c r="AB159" s="99">
        <v>958</v>
      </c>
      <c r="AC159" s="99">
        <v>1416</v>
      </c>
      <c r="AD159" s="99">
        <v>2256</v>
      </c>
      <c r="AE159" s="99">
        <v>2378</v>
      </c>
      <c r="AF159" s="99">
        <v>2858</v>
      </c>
      <c r="AG159" s="99"/>
      <c r="AH159" s="99">
        <v>1772</v>
      </c>
      <c r="AI159" s="99">
        <v>2</v>
      </c>
      <c r="AJ159" s="99">
        <v>698</v>
      </c>
      <c r="AK159" s="99">
        <v>595</v>
      </c>
      <c r="AL159" s="99">
        <v>1081</v>
      </c>
      <c r="AM159" s="99">
        <v>8</v>
      </c>
      <c r="AN159" s="99">
        <v>1086</v>
      </c>
      <c r="AO159" s="99">
        <v>579</v>
      </c>
      <c r="AP159" s="99">
        <v>9927</v>
      </c>
      <c r="AQ159" s="99">
        <v>8150</v>
      </c>
      <c r="AR159" s="99">
        <v>5810</v>
      </c>
      <c r="AS159" s="99">
        <v>14</v>
      </c>
      <c r="AT159" s="99">
        <v>5914</v>
      </c>
      <c r="AU159" s="99">
        <v>6286</v>
      </c>
      <c r="AV159" s="99">
        <v>1770</v>
      </c>
      <c r="AW159" s="99">
        <v>4</v>
      </c>
      <c r="AX159" s="99">
        <v>13690</v>
      </c>
      <c r="AY159" s="99">
        <v>284</v>
      </c>
      <c r="AZ159" s="99"/>
      <c r="BA159" s="99">
        <v>105</v>
      </c>
      <c r="BB159" s="99">
        <v>16</v>
      </c>
      <c r="BC159" s="99">
        <v>11692</v>
      </c>
      <c r="BD159" s="99">
        <v>24</v>
      </c>
      <c r="BE159" s="99">
        <v>37</v>
      </c>
      <c r="BF159" s="99">
        <v>328</v>
      </c>
      <c r="BG159" s="99">
        <v>1764</v>
      </c>
      <c r="BH159" s="99">
        <v>8</v>
      </c>
      <c r="BI159" s="99"/>
      <c r="BJ159" s="99"/>
      <c r="BK159" s="99">
        <v>154</v>
      </c>
      <c r="BL159" s="99">
        <v>77</v>
      </c>
      <c r="BM159" s="99">
        <v>6</v>
      </c>
      <c r="BN159" s="99">
        <v>274</v>
      </c>
      <c r="BO159" s="99">
        <v>2168</v>
      </c>
      <c r="BP159" s="99">
        <v>113</v>
      </c>
      <c r="BQ159" s="99">
        <v>14</v>
      </c>
      <c r="BR159" s="99">
        <v>34</v>
      </c>
      <c r="BS159" s="99">
        <v>12</v>
      </c>
      <c r="BT159" s="99">
        <v>9600</v>
      </c>
      <c r="BU159" s="99">
        <v>1513</v>
      </c>
      <c r="BV159" s="99"/>
      <c r="BW159" s="99">
        <v>8</v>
      </c>
      <c r="BX159" s="99"/>
      <c r="BY159" s="99">
        <v>1</v>
      </c>
      <c r="BZ159" s="99"/>
      <c r="CA159" s="99"/>
      <c r="CB159" s="99">
        <v>538</v>
      </c>
      <c r="CC159" s="99">
        <v>6376</v>
      </c>
      <c r="CD159" s="99"/>
      <c r="CE159" s="99">
        <v>6535</v>
      </c>
      <c r="CF159" s="99">
        <v>400</v>
      </c>
      <c r="CG159" s="99">
        <v>92</v>
      </c>
      <c r="CH159" s="99">
        <v>33</v>
      </c>
      <c r="CI159" s="99"/>
      <c r="CJ159" s="99"/>
      <c r="CK159" s="99"/>
      <c r="CL159" s="99">
        <v>42</v>
      </c>
      <c r="CM159" s="99">
        <v>88</v>
      </c>
      <c r="CN159" s="99">
        <v>1185</v>
      </c>
      <c r="CO159" s="99">
        <v>1323</v>
      </c>
      <c r="CP159" s="99">
        <v>1109</v>
      </c>
      <c r="CQ159" s="99">
        <v>13</v>
      </c>
      <c r="CR159" s="99">
        <v>236</v>
      </c>
      <c r="CS159" s="99">
        <v>7</v>
      </c>
      <c r="CT159" s="99">
        <v>518</v>
      </c>
      <c r="CU159" s="99">
        <v>657</v>
      </c>
      <c r="CV159" s="99">
        <v>937</v>
      </c>
      <c r="CW159" s="99">
        <v>76</v>
      </c>
      <c r="CX159" s="99">
        <v>2557</v>
      </c>
      <c r="CY159" s="99">
        <v>260</v>
      </c>
      <c r="CZ159" s="99">
        <v>121</v>
      </c>
      <c r="DA159" s="99">
        <v>711</v>
      </c>
      <c r="DB159" s="99">
        <v>210</v>
      </c>
      <c r="DC159" s="99">
        <v>332</v>
      </c>
      <c r="DD159" s="99">
        <v>1822</v>
      </c>
      <c r="DE159" s="99">
        <v>1769</v>
      </c>
      <c r="DF159" s="99">
        <v>1</v>
      </c>
      <c r="DG159" s="99">
        <v>435</v>
      </c>
      <c r="DH159" s="99">
        <v>1022</v>
      </c>
      <c r="DI159" s="99">
        <v>966</v>
      </c>
      <c r="DJ159" s="99">
        <v>7</v>
      </c>
      <c r="DK159" s="99">
        <v>151</v>
      </c>
      <c r="DL159" s="99">
        <v>347</v>
      </c>
      <c r="DM159" s="99">
        <v>75</v>
      </c>
      <c r="DN159" s="99">
        <v>2818</v>
      </c>
      <c r="DO159" s="99">
        <v>316</v>
      </c>
      <c r="DP159" s="99">
        <v>4051</v>
      </c>
      <c r="DQ159" s="99">
        <v>373</v>
      </c>
      <c r="DR159" s="99">
        <v>405</v>
      </c>
      <c r="DS159" s="99">
        <v>179</v>
      </c>
      <c r="DT159" s="99">
        <v>240</v>
      </c>
      <c r="DU159" s="99">
        <v>77</v>
      </c>
      <c r="DV159" s="99">
        <v>5</v>
      </c>
      <c r="DW159" s="99">
        <v>104</v>
      </c>
      <c r="DX159" s="99">
        <v>586</v>
      </c>
      <c r="DY159" s="99">
        <v>98</v>
      </c>
      <c r="DZ159" s="99">
        <v>1715</v>
      </c>
      <c r="EA159" s="99">
        <v>4</v>
      </c>
      <c r="EB159" s="99"/>
      <c r="EC159" s="99"/>
      <c r="ED159" s="99">
        <v>632</v>
      </c>
      <c r="EE159" s="99">
        <v>615</v>
      </c>
      <c r="EF159" s="99">
        <v>55</v>
      </c>
      <c r="EG159" s="99">
        <v>4</v>
      </c>
      <c r="EH159" s="99">
        <v>1</v>
      </c>
      <c r="EI159" s="99"/>
      <c r="EJ159" s="99">
        <v>83</v>
      </c>
      <c r="EK159" s="99">
        <v>11</v>
      </c>
      <c r="EL159" s="99">
        <v>4</v>
      </c>
      <c r="EM159" s="99">
        <v>11942</v>
      </c>
      <c r="EN159" s="99">
        <v>92</v>
      </c>
      <c r="EO159" s="99">
        <v>502</v>
      </c>
      <c r="EP159" s="99">
        <v>31</v>
      </c>
      <c r="EQ159" s="99">
        <v>2</v>
      </c>
      <c r="ER159" s="99"/>
      <c r="ES159" s="99">
        <v>59771</v>
      </c>
    </row>
    <row r="160" spans="1:149" ht="14.4" x14ac:dyDescent="0.3">
      <c r="A160" s="98">
        <v>106190758</v>
      </c>
      <c r="B160" s="98" t="s">
        <v>644</v>
      </c>
      <c r="C160" s="98" t="s">
        <v>504</v>
      </c>
      <c r="D160" s="98" t="s">
        <v>2300</v>
      </c>
      <c r="E160" s="98" t="s">
        <v>645</v>
      </c>
      <c r="F160" s="98" t="s">
        <v>2301</v>
      </c>
      <c r="G160" s="98" t="s">
        <v>2871</v>
      </c>
      <c r="H160" s="98" t="s">
        <v>2108</v>
      </c>
      <c r="I160" s="98" t="s">
        <v>2129</v>
      </c>
      <c r="J160" s="98" t="s">
        <v>2242</v>
      </c>
      <c r="K160" s="98" t="s">
        <v>2302</v>
      </c>
      <c r="L160" s="98" t="s">
        <v>2065</v>
      </c>
      <c r="M160" s="98" t="s">
        <v>2105</v>
      </c>
      <c r="N160" s="98" t="s">
        <v>1704</v>
      </c>
      <c r="O160" s="99">
        <v>18787</v>
      </c>
      <c r="P160" s="99">
        <v>60</v>
      </c>
      <c r="Q160" s="99">
        <v>212</v>
      </c>
      <c r="R160" s="99">
        <v>1</v>
      </c>
      <c r="S160" s="99"/>
      <c r="T160" s="99"/>
      <c r="U160" s="99">
        <v>11086</v>
      </c>
      <c r="V160" s="99">
        <v>7974</v>
      </c>
      <c r="W160" s="99"/>
      <c r="X160" s="99"/>
      <c r="Y160" s="99">
        <v>150</v>
      </c>
      <c r="Z160" s="99">
        <v>1557</v>
      </c>
      <c r="AA160" s="99">
        <v>2246</v>
      </c>
      <c r="AB160" s="99">
        <v>1611</v>
      </c>
      <c r="AC160" s="99">
        <v>2255</v>
      </c>
      <c r="AD160" s="99">
        <v>2838</v>
      </c>
      <c r="AE160" s="99">
        <v>2533</v>
      </c>
      <c r="AF160" s="99">
        <v>3284</v>
      </c>
      <c r="AG160" s="99"/>
      <c r="AH160" s="99">
        <v>2586</v>
      </c>
      <c r="AI160" s="99"/>
      <c r="AJ160" s="99">
        <v>870</v>
      </c>
      <c r="AK160" s="99">
        <v>723</v>
      </c>
      <c r="AL160" s="99">
        <v>4901</v>
      </c>
      <c r="AM160" s="99">
        <v>10</v>
      </c>
      <c r="AN160" s="99">
        <v>1081</v>
      </c>
      <c r="AO160" s="99">
        <v>99</v>
      </c>
      <c r="AP160" s="99">
        <v>11376</v>
      </c>
      <c r="AQ160" s="99">
        <v>8908</v>
      </c>
      <c r="AR160" s="99">
        <v>10149</v>
      </c>
      <c r="AS160" s="99">
        <v>3</v>
      </c>
      <c r="AT160" s="99">
        <v>4460</v>
      </c>
      <c r="AU160" s="99">
        <v>12115</v>
      </c>
      <c r="AV160" s="99">
        <v>2485</v>
      </c>
      <c r="AW160" s="99"/>
      <c r="AX160" s="99">
        <v>18571</v>
      </c>
      <c r="AY160" s="99">
        <v>489</v>
      </c>
      <c r="AZ160" s="99"/>
      <c r="BA160" s="99">
        <v>471</v>
      </c>
      <c r="BB160" s="99">
        <v>18</v>
      </c>
      <c r="BC160" s="99">
        <v>15308</v>
      </c>
      <c r="BD160" s="99">
        <v>49</v>
      </c>
      <c r="BE160" s="99">
        <v>60</v>
      </c>
      <c r="BF160" s="99">
        <v>620</v>
      </c>
      <c r="BG160" s="99">
        <v>2488</v>
      </c>
      <c r="BH160" s="99">
        <v>42</v>
      </c>
      <c r="BI160" s="99">
        <v>4</v>
      </c>
      <c r="BJ160" s="99"/>
      <c r="BK160" s="99">
        <v>240</v>
      </c>
      <c r="BL160" s="99">
        <v>169</v>
      </c>
      <c r="BM160" s="99">
        <v>4</v>
      </c>
      <c r="BN160" s="99">
        <v>534</v>
      </c>
      <c r="BO160" s="99">
        <v>1580</v>
      </c>
      <c r="BP160" s="99">
        <v>307</v>
      </c>
      <c r="BQ160" s="99">
        <v>32</v>
      </c>
      <c r="BR160" s="99">
        <v>159</v>
      </c>
      <c r="BS160" s="99">
        <v>26</v>
      </c>
      <c r="BT160" s="99">
        <v>13840</v>
      </c>
      <c r="BU160" s="99">
        <v>2153</v>
      </c>
      <c r="BV160" s="99"/>
      <c r="BW160" s="99">
        <v>14</v>
      </c>
      <c r="BX160" s="99"/>
      <c r="BY160" s="99">
        <v>2</v>
      </c>
      <c r="BZ160" s="99"/>
      <c r="CA160" s="99"/>
      <c r="CB160" s="99">
        <v>4857</v>
      </c>
      <c r="CC160" s="99">
        <v>7234</v>
      </c>
      <c r="CD160" s="99">
        <v>3</v>
      </c>
      <c r="CE160" s="99">
        <v>6261</v>
      </c>
      <c r="CF160" s="99">
        <v>511</v>
      </c>
      <c r="CG160" s="99">
        <v>99</v>
      </c>
      <c r="CH160" s="99">
        <v>94</v>
      </c>
      <c r="CI160" s="99"/>
      <c r="CJ160" s="99"/>
      <c r="CK160" s="99">
        <v>1</v>
      </c>
      <c r="CL160" s="99">
        <v>18</v>
      </c>
      <c r="CM160" s="99">
        <v>214</v>
      </c>
      <c r="CN160" s="99">
        <v>1026</v>
      </c>
      <c r="CO160" s="99">
        <v>2623</v>
      </c>
      <c r="CP160" s="99">
        <v>1922</v>
      </c>
      <c r="CQ160" s="99">
        <v>24</v>
      </c>
      <c r="CR160" s="99">
        <v>629</v>
      </c>
      <c r="CS160" s="99">
        <v>15</v>
      </c>
      <c r="CT160" s="99">
        <v>834</v>
      </c>
      <c r="CU160" s="99">
        <v>1428</v>
      </c>
      <c r="CV160" s="99">
        <v>1286</v>
      </c>
      <c r="CW160" s="99">
        <v>99</v>
      </c>
      <c r="CX160" s="99">
        <v>974</v>
      </c>
      <c r="CY160" s="99">
        <v>482</v>
      </c>
      <c r="CZ160" s="99">
        <v>118</v>
      </c>
      <c r="DA160" s="99">
        <v>1147</v>
      </c>
      <c r="DB160" s="99">
        <v>316</v>
      </c>
      <c r="DC160" s="99">
        <v>703</v>
      </c>
      <c r="DD160" s="99">
        <v>2624</v>
      </c>
      <c r="DE160" s="99">
        <v>2488</v>
      </c>
      <c r="DF160" s="99">
        <v>90</v>
      </c>
      <c r="DG160" s="99">
        <v>640</v>
      </c>
      <c r="DH160" s="99">
        <v>2222</v>
      </c>
      <c r="DI160" s="99">
        <v>1993</v>
      </c>
      <c r="DJ160" s="99">
        <v>13</v>
      </c>
      <c r="DK160" s="99">
        <v>341</v>
      </c>
      <c r="DL160" s="99">
        <v>542</v>
      </c>
      <c r="DM160" s="99">
        <v>77</v>
      </c>
      <c r="DN160" s="99">
        <v>1212</v>
      </c>
      <c r="DO160" s="99">
        <v>202</v>
      </c>
      <c r="DP160" s="99">
        <v>6945</v>
      </c>
      <c r="DQ160" s="99">
        <v>347</v>
      </c>
      <c r="DR160" s="99">
        <v>340</v>
      </c>
      <c r="DS160" s="99">
        <v>311</v>
      </c>
      <c r="DT160" s="99">
        <v>590</v>
      </c>
      <c r="DU160" s="99">
        <v>27</v>
      </c>
      <c r="DV160" s="99">
        <v>4</v>
      </c>
      <c r="DW160" s="99">
        <v>188</v>
      </c>
      <c r="DX160" s="99">
        <v>579</v>
      </c>
      <c r="DY160" s="99">
        <v>32</v>
      </c>
      <c r="DZ160" s="99">
        <v>2448</v>
      </c>
      <c r="EA160" s="99">
        <v>4</v>
      </c>
      <c r="EB160" s="99">
        <v>3</v>
      </c>
      <c r="EC160" s="99"/>
      <c r="ED160" s="99">
        <v>647</v>
      </c>
      <c r="EE160" s="99">
        <v>870</v>
      </c>
      <c r="EF160" s="99">
        <v>70</v>
      </c>
      <c r="EG160" s="99">
        <v>12</v>
      </c>
      <c r="EH160" s="99">
        <v>4</v>
      </c>
      <c r="EI160" s="99"/>
      <c r="EJ160" s="99">
        <v>92</v>
      </c>
      <c r="EK160" s="99">
        <v>5</v>
      </c>
      <c r="EL160" s="99">
        <v>7</v>
      </c>
      <c r="EM160" s="99">
        <v>16635</v>
      </c>
      <c r="EN160" s="99">
        <v>152</v>
      </c>
      <c r="EO160" s="99">
        <v>506</v>
      </c>
      <c r="EP160" s="99">
        <v>59</v>
      </c>
      <c r="EQ160" s="99">
        <v>1</v>
      </c>
      <c r="ER160" s="99"/>
      <c r="ES160" s="99">
        <v>81394</v>
      </c>
    </row>
    <row r="161" spans="1:149" ht="14.4" x14ac:dyDescent="0.3">
      <c r="A161" s="98">
        <v>106190762</v>
      </c>
      <c r="B161" s="98" t="s">
        <v>646</v>
      </c>
      <c r="C161" s="98" t="s">
        <v>504</v>
      </c>
      <c r="D161" s="98" t="s">
        <v>647</v>
      </c>
      <c r="E161" s="98" t="s">
        <v>504</v>
      </c>
      <c r="F161" s="98" t="s">
        <v>1037</v>
      </c>
      <c r="G161" s="98" t="s">
        <v>2871</v>
      </c>
      <c r="H161" s="98" t="s">
        <v>2108</v>
      </c>
      <c r="I161" s="98" t="s">
        <v>2212</v>
      </c>
      <c r="J161" s="98" t="s">
        <v>2213</v>
      </c>
      <c r="K161" s="98" t="s">
        <v>2227</v>
      </c>
      <c r="L161" s="98" t="s">
        <v>2065</v>
      </c>
      <c r="M161" s="98" t="s">
        <v>2105</v>
      </c>
      <c r="N161" s="98" t="s">
        <v>1705</v>
      </c>
      <c r="O161" s="99">
        <v>9641</v>
      </c>
      <c r="P161" s="99">
        <v>568</v>
      </c>
      <c r="Q161" s="99">
        <v>442</v>
      </c>
      <c r="R161" s="99"/>
      <c r="S161" s="99"/>
      <c r="T161" s="99"/>
      <c r="U161" s="99">
        <v>5588</v>
      </c>
      <c r="V161" s="99">
        <v>5063</v>
      </c>
      <c r="W161" s="99"/>
      <c r="X161" s="99"/>
      <c r="Y161" s="99">
        <v>18</v>
      </c>
      <c r="Z161" s="99">
        <v>248</v>
      </c>
      <c r="AA161" s="99">
        <v>411</v>
      </c>
      <c r="AB161" s="99">
        <v>722</v>
      </c>
      <c r="AC161" s="99">
        <v>1612</v>
      </c>
      <c r="AD161" s="99">
        <v>2197</v>
      </c>
      <c r="AE161" s="99">
        <v>2492</v>
      </c>
      <c r="AF161" s="99">
        <v>2949</v>
      </c>
      <c r="AG161" s="99"/>
      <c r="AH161" s="99"/>
      <c r="AI161" s="99">
        <v>2</v>
      </c>
      <c r="AJ161" s="99">
        <v>3363</v>
      </c>
      <c r="AK161" s="99">
        <v>1338</v>
      </c>
      <c r="AL161" s="99">
        <v>3924</v>
      </c>
      <c r="AM161" s="99">
        <v>24</v>
      </c>
      <c r="AN161" s="99">
        <v>146</v>
      </c>
      <c r="AO161" s="99">
        <v>89</v>
      </c>
      <c r="AP161" s="99">
        <v>1767</v>
      </c>
      <c r="AQ161" s="99">
        <v>4156</v>
      </c>
      <c r="AR161" s="99">
        <v>6495</v>
      </c>
      <c r="AS161" s="99"/>
      <c r="AT161" s="99">
        <v>3895</v>
      </c>
      <c r="AU161" s="99">
        <v>6752</v>
      </c>
      <c r="AV161" s="99">
        <v>1</v>
      </c>
      <c r="AW161" s="99">
        <v>3</v>
      </c>
      <c r="AX161" s="99">
        <v>10443</v>
      </c>
      <c r="AY161" s="99">
        <v>208</v>
      </c>
      <c r="AZ161" s="99"/>
      <c r="BA161" s="99">
        <v>1204</v>
      </c>
      <c r="BB161" s="99">
        <v>80</v>
      </c>
      <c r="BC161" s="99">
        <v>8715</v>
      </c>
      <c r="BD161" s="99">
        <v>29</v>
      </c>
      <c r="BE161" s="99">
        <v>38</v>
      </c>
      <c r="BF161" s="99">
        <v>582</v>
      </c>
      <c r="BG161" s="99"/>
      <c r="BH161" s="99">
        <v>1</v>
      </c>
      <c r="BI161" s="99">
        <v>2</v>
      </c>
      <c r="BJ161" s="99"/>
      <c r="BK161" s="99">
        <v>319</v>
      </c>
      <c r="BL161" s="99">
        <v>283</v>
      </c>
      <c r="BM161" s="99">
        <v>3</v>
      </c>
      <c r="BN161" s="99">
        <v>325</v>
      </c>
      <c r="BO161" s="99">
        <v>1147</v>
      </c>
      <c r="BP161" s="99">
        <v>116</v>
      </c>
      <c r="BQ161" s="99">
        <v>2</v>
      </c>
      <c r="BR161" s="99">
        <v>323</v>
      </c>
      <c r="BS161" s="99">
        <v>22</v>
      </c>
      <c r="BT161" s="99">
        <v>5965</v>
      </c>
      <c r="BU161" s="99">
        <v>2113</v>
      </c>
      <c r="BV161" s="99"/>
      <c r="BW161" s="99">
        <v>31</v>
      </c>
      <c r="BX161" s="99">
        <v>1</v>
      </c>
      <c r="BY161" s="99">
        <v>1</v>
      </c>
      <c r="BZ161" s="99"/>
      <c r="CA161" s="99"/>
      <c r="CB161" s="99">
        <v>808</v>
      </c>
      <c r="CC161" s="99">
        <v>5119</v>
      </c>
      <c r="CD161" s="99">
        <v>185</v>
      </c>
      <c r="CE161" s="99">
        <v>4469</v>
      </c>
      <c r="CF161" s="99">
        <v>27</v>
      </c>
      <c r="CG161" s="99">
        <v>40</v>
      </c>
      <c r="CH161" s="99">
        <v>3</v>
      </c>
      <c r="CI161" s="99"/>
      <c r="CJ161" s="99"/>
      <c r="CK161" s="99"/>
      <c r="CL161" s="99">
        <v>17</v>
      </c>
      <c r="CM161" s="99">
        <v>171</v>
      </c>
      <c r="CN161" s="99">
        <v>669</v>
      </c>
      <c r="CO161" s="99">
        <v>1924</v>
      </c>
      <c r="CP161" s="99">
        <v>1119</v>
      </c>
      <c r="CQ161" s="99">
        <v>50</v>
      </c>
      <c r="CR161" s="99">
        <v>514</v>
      </c>
      <c r="CS161" s="99">
        <v>7</v>
      </c>
      <c r="CT161" s="99">
        <v>469</v>
      </c>
      <c r="CU161" s="99">
        <v>1169</v>
      </c>
      <c r="CV161" s="99">
        <v>1276</v>
      </c>
      <c r="CW161" s="99">
        <v>45</v>
      </c>
      <c r="CX161" s="99">
        <v>873</v>
      </c>
      <c r="CY161" s="99">
        <v>355</v>
      </c>
      <c r="CZ161" s="99">
        <v>410</v>
      </c>
      <c r="DA161" s="99">
        <v>852</v>
      </c>
      <c r="DB161" s="99">
        <v>184</v>
      </c>
      <c r="DC161" s="99">
        <v>544</v>
      </c>
      <c r="DD161" s="99">
        <v>3</v>
      </c>
      <c r="DE161" s="99"/>
      <c r="DF161" s="99"/>
      <c r="DG161" s="99">
        <v>301</v>
      </c>
      <c r="DH161" s="99">
        <v>2230</v>
      </c>
      <c r="DI161" s="99">
        <v>998</v>
      </c>
      <c r="DJ161" s="99">
        <v>13</v>
      </c>
      <c r="DK161" s="99">
        <v>54</v>
      </c>
      <c r="DL161" s="99">
        <v>409</v>
      </c>
      <c r="DM161" s="99">
        <v>34</v>
      </c>
      <c r="DN161" s="99">
        <v>1064</v>
      </c>
      <c r="DO161" s="99">
        <v>227</v>
      </c>
      <c r="DP161" s="99">
        <v>4118</v>
      </c>
      <c r="DQ161" s="99">
        <v>228</v>
      </c>
      <c r="DR161" s="99">
        <v>219</v>
      </c>
      <c r="DS161" s="99">
        <v>227</v>
      </c>
      <c r="DT161" s="99">
        <v>351</v>
      </c>
      <c r="DU161" s="99">
        <v>12</v>
      </c>
      <c r="DV161" s="99">
        <v>3</v>
      </c>
      <c r="DW161" s="99">
        <v>119</v>
      </c>
      <c r="DX161" s="99">
        <v>32</v>
      </c>
      <c r="DY161" s="99">
        <v>3</v>
      </c>
      <c r="DZ161" s="99"/>
      <c r="EA161" s="99">
        <v>7</v>
      </c>
      <c r="EB161" s="99">
        <v>2</v>
      </c>
      <c r="EC161" s="99"/>
      <c r="ED161" s="99">
        <v>1286</v>
      </c>
      <c r="EE161" s="99">
        <v>467</v>
      </c>
      <c r="EF161" s="99">
        <v>45</v>
      </c>
      <c r="EG161" s="99">
        <v>18</v>
      </c>
      <c r="EH161" s="99">
        <v>2</v>
      </c>
      <c r="EI161" s="99"/>
      <c r="EJ161" s="99">
        <v>28</v>
      </c>
      <c r="EK161" s="99">
        <v>4</v>
      </c>
      <c r="EL161" s="99">
        <v>7</v>
      </c>
      <c r="EM161" s="99">
        <v>8318</v>
      </c>
      <c r="EN161" s="99">
        <v>86</v>
      </c>
      <c r="EO161" s="99">
        <v>363</v>
      </c>
      <c r="EP161" s="99">
        <v>20</v>
      </c>
      <c r="EQ161" s="99">
        <v>7</v>
      </c>
      <c r="ER161" s="99"/>
      <c r="ES161" s="99">
        <v>59982</v>
      </c>
    </row>
    <row r="162" spans="1:149" ht="14.4" x14ac:dyDescent="0.3">
      <c r="A162" s="98">
        <v>106190766</v>
      </c>
      <c r="B162" s="98" t="s">
        <v>1445</v>
      </c>
      <c r="C162" s="98" t="s">
        <v>504</v>
      </c>
      <c r="D162" s="98" t="s">
        <v>648</v>
      </c>
      <c r="E162" s="98" t="s">
        <v>617</v>
      </c>
      <c r="F162" s="98" t="s">
        <v>1026</v>
      </c>
      <c r="G162" s="98" t="s">
        <v>2873</v>
      </c>
      <c r="H162" s="98" t="s">
        <v>2101</v>
      </c>
      <c r="I162" s="98" t="s">
        <v>2188</v>
      </c>
      <c r="J162" s="98" t="s">
        <v>2261</v>
      </c>
      <c r="K162" s="98" t="s">
        <v>2287</v>
      </c>
      <c r="L162" s="98" t="s">
        <v>2065</v>
      </c>
      <c r="M162" s="98" t="s">
        <v>2105</v>
      </c>
      <c r="N162" s="98" t="s">
        <v>1706</v>
      </c>
      <c r="O162" s="99">
        <v>3213</v>
      </c>
      <c r="P162" s="99"/>
      <c r="Q162" s="99"/>
      <c r="R162" s="99"/>
      <c r="S162" s="99"/>
      <c r="T162" s="99"/>
      <c r="U162" s="99">
        <v>1591</v>
      </c>
      <c r="V162" s="99">
        <v>1622</v>
      </c>
      <c r="W162" s="99"/>
      <c r="X162" s="99"/>
      <c r="Y162" s="99">
        <v>73</v>
      </c>
      <c r="Z162" s="99">
        <v>249</v>
      </c>
      <c r="AA162" s="99">
        <v>297</v>
      </c>
      <c r="AB162" s="99">
        <v>386</v>
      </c>
      <c r="AC162" s="99">
        <v>582</v>
      </c>
      <c r="AD162" s="99">
        <v>636</v>
      </c>
      <c r="AE162" s="99">
        <v>405</v>
      </c>
      <c r="AF162" s="99">
        <v>510</v>
      </c>
      <c r="AG162" s="99"/>
      <c r="AH162" s="99">
        <v>8</v>
      </c>
      <c r="AI162" s="99">
        <v>67</v>
      </c>
      <c r="AJ162" s="99">
        <v>171</v>
      </c>
      <c r="AK162" s="99">
        <v>332</v>
      </c>
      <c r="AL162" s="99">
        <v>1748</v>
      </c>
      <c r="AM162" s="99">
        <v>1</v>
      </c>
      <c r="AN162" s="99">
        <v>96</v>
      </c>
      <c r="AO162" s="99">
        <v>4</v>
      </c>
      <c r="AP162" s="99">
        <v>861</v>
      </c>
      <c r="AQ162" s="99">
        <v>216</v>
      </c>
      <c r="AR162" s="99">
        <v>2997</v>
      </c>
      <c r="AS162" s="99"/>
      <c r="AT162" s="99">
        <v>112</v>
      </c>
      <c r="AU162" s="99">
        <v>3101</v>
      </c>
      <c r="AV162" s="99"/>
      <c r="AW162" s="99"/>
      <c r="AX162" s="99">
        <v>3144</v>
      </c>
      <c r="AY162" s="99">
        <v>69</v>
      </c>
      <c r="AZ162" s="99"/>
      <c r="BA162" s="99">
        <v>56</v>
      </c>
      <c r="BB162" s="99"/>
      <c r="BC162" s="99">
        <v>2638</v>
      </c>
      <c r="BD162" s="99"/>
      <c r="BE162" s="99">
        <v>91</v>
      </c>
      <c r="BF162" s="99">
        <v>425</v>
      </c>
      <c r="BG162" s="99"/>
      <c r="BH162" s="99"/>
      <c r="BI162" s="99">
        <v>3</v>
      </c>
      <c r="BJ162" s="99"/>
      <c r="BK162" s="99">
        <v>208</v>
      </c>
      <c r="BL162" s="99">
        <v>229</v>
      </c>
      <c r="BM162" s="99"/>
      <c r="BN162" s="99">
        <v>93</v>
      </c>
      <c r="BO162" s="99">
        <v>116</v>
      </c>
      <c r="BP162" s="99"/>
      <c r="BQ162" s="99"/>
      <c r="BR162" s="99"/>
      <c r="BS162" s="99">
        <v>84</v>
      </c>
      <c r="BT162" s="99">
        <v>1957</v>
      </c>
      <c r="BU162" s="99">
        <v>522</v>
      </c>
      <c r="BV162" s="99"/>
      <c r="BW162" s="99"/>
      <c r="BX162" s="99"/>
      <c r="BY162" s="99">
        <v>4</v>
      </c>
      <c r="BZ162" s="99"/>
      <c r="CA162" s="99"/>
      <c r="CB162" s="99">
        <v>1561</v>
      </c>
      <c r="CC162" s="99">
        <v>1284</v>
      </c>
      <c r="CD162" s="99"/>
      <c r="CE162" s="99">
        <v>263</v>
      </c>
      <c r="CF162" s="99">
        <v>50</v>
      </c>
      <c r="CG162" s="99">
        <v>3</v>
      </c>
      <c r="CH162" s="99">
        <v>9</v>
      </c>
      <c r="CI162" s="99"/>
      <c r="CJ162" s="99">
        <v>42</v>
      </c>
      <c r="CK162" s="99">
        <v>1</v>
      </c>
      <c r="CL162" s="99">
        <v>1</v>
      </c>
      <c r="CM162" s="99">
        <v>34</v>
      </c>
      <c r="CN162" s="99">
        <v>43</v>
      </c>
      <c r="CO162" s="99">
        <v>345</v>
      </c>
      <c r="CP162" s="99">
        <v>473</v>
      </c>
      <c r="CQ162" s="99">
        <v>5</v>
      </c>
      <c r="CR162" s="99">
        <v>188</v>
      </c>
      <c r="CS162" s="99">
        <v>3</v>
      </c>
      <c r="CT162" s="99">
        <v>183</v>
      </c>
      <c r="CU162" s="99">
        <v>692</v>
      </c>
      <c r="CV162" s="99">
        <v>216</v>
      </c>
      <c r="CW162" s="99">
        <v>69</v>
      </c>
      <c r="CX162" s="99">
        <v>80</v>
      </c>
      <c r="CY162" s="99">
        <v>161</v>
      </c>
      <c r="CZ162" s="99">
        <v>4</v>
      </c>
      <c r="DA162" s="99">
        <v>318</v>
      </c>
      <c r="DB162" s="99">
        <v>126</v>
      </c>
      <c r="DC162" s="99">
        <v>247</v>
      </c>
      <c r="DD162" s="99">
        <v>25</v>
      </c>
      <c r="DE162" s="99"/>
      <c r="DF162" s="99"/>
      <c r="DG162" s="99">
        <v>63</v>
      </c>
      <c r="DH162" s="99">
        <v>337</v>
      </c>
      <c r="DI162" s="99">
        <v>371</v>
      </c>
      <c r="DJ162" s="99">
        <v>2</v>
      </c>
      <c r="DK162" s="99">
        <v>26</v>
      </c>
      <c r="DL162" s="99">
        <v>81</v>
      </c>
      <c r="DM162" s="99"/>
      <c r="DN162" s="99">
        <v>73</v>
      </c>
      <c r="DO162" s="99">
        <v>10</v>
      </c>
      <c r="DP162" s="99">
        <v>2045</v>
      </c>
      <c r="DQ162" s="99">
        <v>30</v>
      </c>
      <c r="DR162" s="99">
        <v>118</v>
      </c>
      <c r="DS162" s="99">
        <v>10</v>
      </c>
      <c r="DT162" s="99">
        <v>33</v>
      </c>
      <c r="DU162" s="99">
        <v>2</v>
      </c>
      <c r="DV162" s="99">
        <v>1</v>
      </c>
      <c r="DW162" s="99"/>
      <c r="DX162" s="99">
        <v>4</v>
      </c>
      <c r="DY162" s="99">
        <v>1</v>
      </c>
      <c r="DZ162" s="99">
        <v>6</v>
      </c>
      <c r="EA162" s="99"/>
      <c r="EB162" s="99"/>
      <c r="EC162" s="99"/>
      <c r="ED162" s="99">
        <v>87</v>
      </c>
      <c r="EE162" s="99">
        <v>101</v>
      </c>
      <c r="EF162" s="99">
        <v>18</v>
      </c>
      <c r="EG162" s="99">
        <v>8</v>
      </c>
      <c r="EH162" s="99">
        <v>5</v>
      </c>
      <c r="EI162" s="99"/>
      <c r="EJ162" s="99"/>
      <c r="EK162" s="99"/>
      <c r="EL162" s="99"/>
      <c r="EM162" s="99">
        <v>2742</v>
      </c>
      <c r="EN162" s="99">
        <v>37</v>
      </c>
      <c r="EO162" s="99">
        <v>184</v>
      </c>
      <c r="EP162" s="99">
        <v>17</v>
      </c>
      <c r="EQ162" s="99">
        <v>14</v>
      </c>
      <c r="ER162" s="99"/>
      <c r="ES162" s="99">
        <v>13072</v>
      </c>
    </row>
    <row r="163" spans="1:149" ht="14.4" x14ac:dyDescent="0.3">
      <c r="A163" s="98">
        <v>106190782</v>
      </c>
      <c r="B163" s="98" t="s">
        <v>649</v>
      </c>
      <c r="C163" s="98" t="s">
        <v>504</v>
      </c>
      <c r="D163" s="98" t="s">
        <v>650</v>
      </c>
      <c r="E163" s="98" t="s">
        <v>592</v>
      </c>
      <c r="F163" s="98" t="s">
        <v>1018</v>
      </c>
      <c r="G163" s="98" t="s">
        <v>2871</v>
      </c>
      <c r="H163" s="98" t="s">
        <v>2114</v>
      </c>
      <c r="I163" s="98" t="s">
        <v>2253</v>
      </c>
      <c r="J163" s="98" t="s">
        <v>2254</v>
      </c>
      <c r="K163" s="98" t="s">
        <v>2303</v>
      </c>
      <c r="L163" s="98" t="s">
        <v>2065</v>
      </c>
      <c r="M163" s="98" t="s">
        <v>2105</v>
      </c>
      <c r="N163" s="98" t="s">
        <v>1707</v>
      </c>
      <c r="O163" s="99"/>
      <c r="P163" s="99"/>
      <c r="Q163" s="99"/>
      <c r="R163" s="99"/>
      <c r="S163" s="99">
        <v>2111</v>
      </c>
      <c r="T163" s="99"/>
      <c r="U163" s="99">
        <v>690</v>
      </c>
      <c r="V163" s="99">
        <v>1421</v>
      </c>
      <c r="W163" s="99"/>
      <c r="X163" s="99"/>
      <c r="Y163" s="99">
        <v>44</v>
      </c>
      <c r="Z163" s="99">
        <v>575</v>
      </c>
      <c r="AA163" s="99">
        <v>519</v>
      </c>
      <c r="AB163" s="99">
        <v>398</v>
      </c>
      <c r="AC163" s="99">
        <v>416</v>
      </c>
      <c r="AD163" s="99">
        <v>141</v>
      </c>
      <c r="AE163" s="99">
        <v>17</v>
      </c>
      <c r="AF163" s="99">
        <v>1</v>
      </c>
      <c r="AG163" s="99"/>
      <c r="AH163" s="99"/>
      <c r="AI163" s="99"/>
      <c r="AJ163" s="99">
        <v>25</v>
      </c>
      <c r="AK163" s="99">
        <v>163</v>
      </c>
      <c r="AL163" s="99">
        <v>553</v>
      </c>
      <c r="AM163" s="99">
        <v>9</v>
      </c>
      <c r="AN163" s="99">
        <v>75</v>
      </c>
      <c r="AO163" s="99">
        <v>4</v>
      </c>
      <c r="AP163" s="99">
        <v>1282</v>
      </c>
      <c r="AQ163" s="99">
        <v>2111</v>
      </c>
      <c r="AR163" s="99"/>
      <c r="AS163" s="99"/>
      <c r="AT163" s="99">
        <v>2044</v>
      </c>
      <c r="AU163" s="99">
        <v>67</v>
      </c>
      <c r="AV163" s="99"/>
      <c r="AW163" s="99"/>
      <c r="AX163" s="99">
        <v>2111</v>
      </c>
      <c r="AY163" s="99"/>
      <c r="AZ163" s="99"/>
      <c r="BA163" s="99">
        <v>58</v>
      </c>
      <c r="BB163" s="99">
        <v>3</v>
      </c>
      <c r="BC163" s="99">
        <v>1921</v>
      </c>
      <c r="BD163" s="99">
        <v>95</v>
      </c>
      <c r="BE163" s="99">
        <v>25</v>
      </c>
      <c r="BF163" s="99"/>
      <c r="BG163" s="99"/>
      <c r="BH163" s="99"/>
      <c r="BI163" s="99">
        <v>9</v>
      </c>
      <c r="BJ163" s="99"/>
      <c r="BK163" s="99">
        <v>22</v>
      </c>
      <c r="BL163" s="99">
        <v>302</v>
      </c>
      <c r="BM163" s="99"/>
      <c r="BN163" s="99"/>
      <c r="BO163" s="99"/>
      <c r="BP163" s="99">
        <v>1</v>
      </c>
      <c r="BQ163" s="99">
        <v>12</v>
      </c>
      <c r="BR163" s="99">
        <v>446</v>
      </c>
      <c r="BS163" s="99"/>
      <c r="BT163" s="99">
        <v>1323</v>
      </c>
      <c r="BU163" s="99"/>
      <c r="BV163" s="99">
        <v>1</v>
      </c>
      <c r="BW163" s="99">
        <v>3</v>
      </c>
      <c r="BX163" s="99"/>
      <c r="BY163" s="99"/>
      <c r="BZ163" s="99">
        <v>1</v>
      </c>
      <c r="CA163" s="99"/>
      <c r="CB163" s="99">
        <v>1</v>
      </c>
      <c r="CC163" s="99">
        <v>41</v>
      </c>
      <c r="CD163" s="99">
        <v>18</v>
      </c>
      <c r="CE163" s="99">
        <v>637</v>
      </c>
      <c r="CF163" s="99">
        <v>68</v>
      </c>
      <c r="CG163" s="99">
        <v>5</v>
      </c>
      <c r="CH163" s="99">
        <v>1341</v>
      </c>
      <c r="CI163" s="99"/>
      <c r="CJ163" s="99"/>
      <c r="CK163" s="99"/>
      <c r="CL163" s="99"/>
      <c r="CM163" s="99"/>
      <c r="CN163" s="99"/>
      <c r="CO163" s="99"/>
      <c r="CP163" s="99"/>
      <c r="CQ163" s="99"/>
      <c r="CR163" s="99"/>
      <c r="CS163" s="99"/>
      <c r="CT163" s="99"/>
      <c r="CU163" s="99"/>
      <c r="CV163" s="99"/>
      <c r="CW163" s="99">
        <v>2111</v>
      </c>
      <c r="CX163" s="99"/>
      <c r="CY163" s="99"/>
      <c r="CZ163" s="99"/>
      <c r="DA163" s="99"/>
      <c r="DB163" s="99"/>
      <c r="DC163" s="99"/>
      <c r="DD163" s="99"/>
      <c r="DE163" s="99"/>
      <c r="DF163" s="99"/>
      <c r="DG163" s="99"/>
      <c r="DH163" s="99">
        <v>2111</v>
      </c>
      <c r="DI163" s="99"/>
      <c r="DJ163" s="99"/>
      <c r="DK163" s="99"/>
      <c r="DL163" s="99"/>
      <c r="DM163" s="99"/>
      <c r="DN163" s="99"/>
      <c r="DO163" s="99"/>
      <c r="DP163" s="99"/>
      <c r="DQ163" s="99"/>
      <c r="DR163" s="99"/>
      <c r="DS163" s="99"/>
      <c r="DT163" s="99"/>
      <c r="DU163" s="99"/>
      <c r="DV163" s="99"/>
      <c r="DW163" s="99"/>
      <c r="DX163" s="99"/>
      <c r="DY163" s="99"/>
      <c r="DZ163" s="99"/>
      <c r="EA163" s="99"/>
      <c r="EB163" s="99"/>
      <c r="EC163" s="99"/>
      <c r="ED163" s="99"/>
      <c r="EE163" s="99"/>
      <c r="EF163" s="99"/>
      <c r="EG163" s="99"/>
      <c r="EH163" s="99"/>
      <c r="EI163" s="99"/>
      <c r="EJ163" s="99"/>
      <c r="EK163" s="99"/>
      <c r="EL163" s="99"/>
      <c r="EM163" s="99">
        <v>2111</v>
      </c>
      <c r="EN163" s="99"/>
      <c r="EO163" s="99"/>
      <c r="EP163" s="99"/>
      <c r="EQ163" s="99"/>
      <c r="ER163" s="99"/>
      <c r="ES163" s="99">
        <v>13954</v>
      </c>
    </row>
    <row r="164" spans="1:149" ht="14.4" x14ac:dyDescent="0.3">
      <c r="A164" s="98">
        <v>106190796</v>
      </c>
      <c r="B164" s="98" t="s">
        <v>1038</v>
      </c>
      <c r="C164" s="98" t="s">
        <v>504</v>
      </c>
      <c r="D164" s="98" t="s">
        <v>1039</v>
      </c>
      <c r="E164" s="98" t="s">
        <v>504</v>
      </c>
      <c r="F164" s="98" t="s">
        <v>1040</v>
      </c>
      <c r="G164" s="98" t="s">
        <v>2876</v>
      </c>
      <c r="H164" s="98" t="s">
        <v>2108</v>
      </c>
      <c r="I164" s="98" t="s">
        <v>2185</v>
      </c>
      <c r="J164" s="98" t="s">
        <v>2224</v>
      </c>
      <c r="K164" s="98" t="s">
        <v>2236</v>
      </c>
      <c r="L164" s="98" t="s">
        <v>2065</v>
      </c>
      <c r="M164" s="98" t="s">
        <v>2074</v>
      </c>
      <c r="N164" s="98" t="s">
        <v>1708</v>
      </c>
      <c r="O164" s="99">
        <v>24997</v>
      </c>
      <c r="P164" s="99"/>
      <c r="Q164" s="99">
        <v>90</v>
      </c>
      <c r="R164" s="99"/>
      <c r="S164" s="99"/>
      <c r="T164" s="99"/>
      <c r="U164" s="99">
        <v>12863</v>
      </c>
      <c r="V164" s="99">
        <v>12224</v>
      </c>
      <c r="W164" s="99"/>
      <c r="X164" s="99"/>
      <c r="Y164" s="99">
        <v>1393</v>
      </c>
      <c r="Z164" s="99">
        <v>2205</v>
      </c>
      <c r="AA164" s="99">
        <v>3224</v>
      </c>
      <c r="AB164" s="99">
        <v>2260</v>
      </c>
      <c r="AC164" s="99">
        <v>3481</v>
      </c>
      <c r="AD164" s="99">
        <v>3979</v>
      </c>
      <c r="AE164" s="99">
        <v>2675</v>
      </c>
      <c r="AF164" s="99">
        <v>1868</v>
      </c>
      <c r="AG164" s="99">
        <v>1</v>
      </c>
      <c r="AH164" s="99">
        <v>2546</v>
      </c>
      <c r="AI164" s="99">
        <v>1455</v>
      </c>
      <c r="AJ164" s="99">
        <v>2553</v>
      </c>
      <c r="AK164" s="99">
        <v>2360</v>
      </c>
      <c r="AL164" s="99">
        <v>6076</v>
      </c>
      <c r="AM164" s="99">
        <v>52</v>
      </c>
      <c r="AN164" s="99">
        <v>2162</v>
      </c>
      <c r="AO164" s="99">
        <v>380</v>
      </c>
      <c r="AP164" s="99">
        <v>11504</v>
      </c>
      <c r="AQ164" s="99">
        <v>14838</v>
      </c>
      <c r="AR164" s="99">
        <v>10249</v>
      </c>
      <c r="AS164" s="99"/>
      <c r="AT164" s="99">
        <v>6978</v>
      </c>
      <c r="AU164" s="99">
        <v>16115</v>
      </c>
      <c r="AV164" s="99">
        <v>1994</v>
      </c>
      <c r="AW164" s="99"/>
      <c r="AX164" s="99">
        <v>24337</v>
      </c>
      <c r="AY164" s="99">
        <v>750</v>
      </c>
      <c r="AZ164" s="99"/>
      <c r="BA164" s="99">
        <v>1649</v>
      </c>
      <c r="BB164" s="99">
        <v>2</v>
      </c>
      <c r="BC164" s="99">
        <v>20514</v>
      </c>
      <c r="BD164" s="99">
        <v>62</v>
      </c>
      <c r="BE164" s="99">
        <v>1</v>
      </c>
      <c r="BF164" s="99">
        <v>63</v>
      </c>
      <c r="BG164" s="99">
        <v>1983</v>
      </c>
      <c r="BH164" s="99">
        <v>812</v>
      </c>
      <c r="BI164" s="99">
        <v>1</v>
      </c>
      <c r="BJ164" s="99"/>
      <c r="BK164" s="99">
        <v>629</v>
      </c>
      <c r="BL164" s="99">
        <v>161</v>
      </c>
      <c r="BM164" s="99">
        <v>21</v>
      </c>
      <c r="BN164" s="99">
        <v>630</v>
      </c>
      <c r="BO164" s="99">
        <v>4392</v>
      </c>
      <c r="BP164" s="99">
        <v>234</v>
      </c>
      <c r="BQ164" s="99">
        <v>154</v>
      </c>
      <c r="BR164" s="99">
        <v>353</v>
      </c>
      <c r="BS164" s="99">
        <v>1</v>
      </c>
      <c r="BT164" s="99">
        <v>17446</v>
      </c>
      <c r="BU164" s="99">
        <v>1061</v>
      </c>
      <c r="BV164" s="99"/>
      <c r="BW164" s="99">
        <v>1</v>
      </c>
      <c r="BX164" s="99"/>
      <c r="BY164" s="99">
        <v>4</v>
      </c>
      <c r="BZ164" s="99"/>
      <c r="CA164" s="99"/>
      <c r="CB164" s="99">
        <v>5005</v>
      </c>
      <c r="CC164" s="99">
        <v>7667</v>
      </c>
      <c r="CD164" s="99">
        <v>8</v>
      </c>
      <c r="CE164" s="99">
        <v>10813</v>
      </c>
      <c r="CF164" s="99">
        <v>1136</v>
      </c>
      <c r="CG164" s="99">
        <v>75</v>
      </c>
      <c r="CH164" s="99">
        <v>383</v>
      </c>
      <c r="CI164" s="99"/>
      <c r="CJ164" s="99"/>
      <c r="CK164" s="99"/>
      <c r="CL164" s="99">
        <v>520</v>
      </c>
      <c r="CM164" s="99">
        <v>301</v>
      </c>
      <c r="CN164" s="99">
        <v>2871</v>
      </c>
      <c r="CO164" s="99">
        <v>3619</v>
      </c>
      <c r="CP164" s="99">
        <v>2318</v>
      </c>
      <c r="CQ164" s="99">
        <v>87</v>
      </c>
      <c r="CR164" s="99">
        <v>646</v>
      </c>
      <c r="CS164" s="99">
        <v>96</v>
      </c>
      <c r="CT164" s="99">
        <v>846</v>
      </c>
      <c r="CU164" s="99">
        <v>1692</v>
      </c>
      <c r="CV164" s="99">
        <v>3024</v>
      </c>
      <c r="CW164" s="99">
        <v>213</v>
      </c>
      <c r="CX164" s="99">
        <v>458</v>
      </c>
      <c r="CY164" s="99">
        <v>1706</v>
      </c>
      <c r="CZ164" s="99">
        <v>448</v>
      </c>
      <c r="DA164" s="99">
        <v>1043</v>
      </c>
      <c r="DB164" s="99">
        <v>175</v>
      </c>
      <c r="DC164" s="99">
        <v>787</v>
      </c>
      <c r="DD164" s="99">
        <v>2165</v>
      </c>
      <c r="DE164" s="99">
        <v>1988</v>
      </c>
      <c r="DF164" s="99">
        <v>84</v>
      </c>
      <c r="DG164" s="99">
        <v>1650</v>
      </c>
      <c r="DH164" s="99">
        <v>4608</v>
      </c>
      <c r="DI164" s="99">
        <v>2375</v>
      </c>
      <c r="DJ164" s="99">
        <v>146</v>
      </c>
      <c r="DK164" s="99">
        <v>445</v>
      </c>
      <c r="DL164" s="99">
        <v>855</v>
      </c>
      <c r="DM164" s="99">
        <v>225</v>
      </c>
      <c r="DN164" s="99">
        <v>991</v>
      </c>
      <c r="DO164" s="99">
        <v>1113</v>
      </c>
      <c r="DP164" s="99">
        <v>6102</v>
      </c>
      <c r="DQ164" s="99">
        <v>815</v>
      </c>
      <c r="DR164" s="99">
        <v>698</v>
      </c>
      <c r="DS164" s="99">
        <v>871</v>
      </c>
      <c r="DT164" s="99">
        <v>985</v>
      </c>
      <c r="DU164" s="99">
        <v>199</v>
      </c>
      <c r="DV164" s="99">
        <v>51</v>
      </c>
      <c r="DW164" s="99">
        <v>318</v>
      </c>
      <c r="DX164" s="99">
        <v>334</v>
      </c>
      <c r="DY164" s="99">
        <v>422</v>
      </c>
      <c r="DZ164" s="99">
        <v>1814</v>
      </c>
      <c r="EA164" s="99">
        <v>34</v>
      </c>
      <c r="EB164" s="99">
        <v>18</v>
      </c>
      <c r="EC164" s="99">
        <v>18</v>
      </c>
      <c r="ED164" s="99">
        <v>3320</v>
      </c>
      <c r="EE164" s="99">
        <v>596</v>
      </c>
      <c r="EF164" s="99">
        <v>507</v>
      </c>
      <c r="EG164" s="99">
        <v>96</v>
      </c>
      <c r="EH164" s="99">
        <v>25</v>
      </c>
      <c r="EI164" s="99">
        <v>3</v>
      </c>
      <c r="EJ164" s="99">
        <v>194</v>
      </c>
      <c r="EK164" s="99">
        <v>184</v>
      </c>
      <c r="EL164" s="99">
        <v>38</v>
      </c>
      <c r="EM164" s="99">
        <v>17832</v>
      </c>
      <c r="EN164" s="99">
        <v>218</v>
      </c>
      <c r="EO164" s="99">
        <v>1973</v>
      </c>
      <c r="EP164" s="99">
        <v>96</v>
      </c>
      <c r="EQ164" s="99">
        <v>3</v>
      </c>
      <c r="ER164" s="99">
        <v>2</v>
      </c>
      <c r="ES164" s="99">
        <v>172499</v>
      </c>
    </row>
    <row r="165" spans="1:149" ht="14.4" x14ac:dyDescent="0.3">
      <c r="A165" s="98">
        <v>106190812</v>
      </c>
      <c r="B165" s="98" t="s">
        <v>651</v>
      </c>
      <c r="C165" s="98" t="s">
        <v>504</v>
      </c>
      <c r="D165" s="98" t="s">
        <v>2304</v>
      </c>
      <c r="E165" s="98" t="s">
        <v>652</v>
      </c>
      <c r="F165" s="98" t="s">
        <v>1041</v>
      </c>
      <c r="G165" s="98" t="s">
        <v>2871</v>
      </c>
      <c r="H165" s="98" t="s">
        <v>2108</v>
      </c>
      <c r="I165" s="98" t="s">
        <v>2103</v>
      </c>
      <c r="J165" s="98" t="s">
        <v>2271</v>
      </c>
      <c r="K165" s="98" t="s">
        <v>2272</v>
      </c>
      <c r="L165" s="98" t="s">
        <v>2065</v>
      </c>
      <c r="M165" s="98" t="s">
        <v>2105</v>
      </c>
      <c r="N165" s="98" t="s">
        <v>1709</v>
      </c>
      <c r="O165" s="99">
        <v>16746</v>
      </c>
      <c r="P165" s="99"/>
      <c r="Q165" s="99">
        <v>252</v>
      </c>
      <c r="R165" s="99"/>
      <c r="S165" s="99"/>
      <c r="T165" s="99"/>
      <c r="U165" s="99">
        <v>10303</v>
      </c>
      <c r="V165" s="99">
        <v>6694</v>
      </c>
      <c r="W165" s="99"/>
      <c r="X165" s="99">
        <v>1</v>
      </c>
      <c r="Y165" s="99">
        <v>710</v>
      </c>
      <c r="Z165" s="99">
        <v>2290</v>
      </c>
      <c r="AA165" s="99">
        <v>2106</v>
      </c>
      <c r="AB165" s="99">
        <v>1317</v>
      </c>
      <c r="AC165" s="99">
        <v>1867</v>
      </c>
      <c r="AD165" s="99">
        <v>1943</v>
      </c>
      <c r="AE165" s="99">
        <v>1299</v>
      </c>
      <c r="AF165" s="99">
        <v>1459</v>
      </c>
      <c r="AG165" s="99"/>
      <c r="AH165" s="99">
        <v>3454</v>
      </c>
      <c r="AI165" s="99">
        <v>553</v>
      </c>
      <c r="AJ165" s="99">
        <v>610</v>
      </c>
      <c r="AK165" s="99">
        <v>745</v>
      </c>
      <c r="AL165" s="99">
        <v>10262</v>
      </c>
      <c r="AM165" s="99">
        <v>8</v>
      </c>
      <c r="AN165" s="99">
        <v>347</v>
      </c>
      <c r="AO165" s="99">
        <v>13</v>
      </c>
      <c r="AP165" s="99">
        <v>5013</v>
      </c>
      <c r="AQ165" s="99">
        <v>10505</v>
      </c>
      <c r="AR165" s="99">
        <v>6493</v>
      </c>
      <c r="AS165" s="99"/>
      <c r="AT165" s="99">
        <v>5175</v>
      </c>
      <c r="AU165" s="99">
        <v>8681</v>
      </c>
      <c r="AV165" s="99">
        <v>3141</v>
      </c>
      <c r="AW165" s="99">
        <v>1</v>
      </c>
      <c r="AX165" s="99">
        <v>16703</v>
      </c>
      <c r="AY165" s="99">
        <v>295</v>
      </c>
      <c r="AZ165" s="99"/>
      <c r="BA165" s="99">
        <v>492</v>
      </c>
      <c r="BB165" s="99">
        <v>37</v>
      </c>
      <c r="BC165" s="99">
        <v>12104</v>
      </c>
      <c r="BD165" s="99">
        <v>835</v>
      </c>
      <c r="BE165" s="99">
        <v>24</v>
      </c>
      <c r="BF165" s="99">
        <v>79</v>
      </c>
      <c r="BG165" s="99">
        <v>3123</v>
      </c>
      <c r="BH165" s="99">
        <v>303</v>
      </c>
      <c r="BI165" s="99">
        <v>1</v>
      </c>
      <c r="BJ165" s="99"/>
      <c r="BK165" s="99">
        <v>276</v>
      </c>
      <c r="BL165" s="99">
        <v>316</v>
      </c>
      <c r="BM165" s="99">
        <v>37</v>
      </c>
      <c r="BN165" s="99">
        <v>307</v>
      </c>
      <c r="BO165" s="99">
        <v>1386</v>
      </c>
      <c r="BP165" s="99">
        <v>106</v>
      </c>
      <c r="BQ165" s="99">
        <v>17</v>
      </c>
      <c r="BR165" s="99">
        <v>201</v>
      </c>
      <c r="BS165" s="99">
        <v>52</v>
      </c>
      <c r="BT165" s="99">
        <v>13159</v>
      </c>
      <c r="BU165" s="99">
        <v>1125</v>
      </c>
      <c r="BV165" s="99"/>
      <c r="BW165" s="99">
        <v>13</v>
      </c>
      <c r="BX165" s="99"/>
      <c r="BY165" s="99">
        <v>3</v>
      </c>
      <c r="BZ165" s="99"/>
      <c r="CA165" s="99"/>
      <c r="CB165" s="99">
        <v>5262</v>
      </c>
      <c r="CC165" s="99">
        <v>2800</v>
      </c>
      <c r="CD165" s="99">
        <v>51</v>
      </c>
      <c r="CE165" s="99">
        <v>8436</v>
      </c>
      <c r="CF165" s="99">
        <v>206</v>
      </c>
      <c r="CG165" s="99">
        <v>243</v>
      </c>
      <c r="CH165" s="99"/>
      <c r="CI165" s="99"/>
      <c r="CJ165" s="99"/>
      <c r="CK165" s="99"/>
      <c r="CL165" s="99">
        <v>26</v>
      </c>
      <c r="CM165" s="99">
        <v>169</v>
      </c>
      <c r="CN165" s="99">
        <v>398</v>
      </c>
      <c r="CO165" s="99">
        <v>1518</v>
      </c>
      <c r="CP165" s="99">
        <v>1611</v>
      </c>
      <c r="CQ165" s="99">
        <v>34</v>
      </c>
      <c r="CR165" s="99">
        <v>404</v>
      </c>
      <c r="CS165" s="99">
        <v>3</v>
      </c>
      <c r="CT165" s="99">
        <v>592</v>
      </c>
      <c r="CU165" s="99">
        <v>1127</v>
      </c>
      <c r="CV165" s="99">
        <v>762</v>
      </c>
      <c r="CW165" s="99">
        <v>66</v>
      </c>
      <c r="CX165" s="99">
        <v>1245</v>
      </c>
      <c r="CY165" s="99">
        <v>293</v>
      </c>
      <c r="CZ165" s="99">
        <v>77</v>
      </c>
      <c r="DA165" s="99">
        <v>964</v>
      </c>
      <c r="DB165" s="99">
        <v>250</v>
      </c>
      <c r="DC165" s="99">
        <v>617</v>
      </c>
      <c r="DD165" s="99">
        <v>3622</v>
      </c>
      <c r="DE165" s="99">
        <v>3126</v>
      </c>
      <c r="DF165" s="99">
        <v>94</v>
      </c>
      <c r="DG165" s="99">
        <v>468</v>
      </c>
      <c r="DH165" s="99">
        <v>4049</v>
      </c>
      <c r="DI165" s="99">
        <v>1243</v>
      </c>
      <c r="DJ165" s="99">
        <v>3</v>
      </c>
      <c r="DK165" s="99">
        <v>206</v>
      </c>
      <c r="DL165" s="99">
        <v>397</v>
      </c>
      <c r="DM165" s="99">
        <v>34</v>
      </c>
      <c r="DN165" s="99">
        <v>1225</v>
      </c>
      <c r="DO165" s="99">
        <v>217</v>
      </c>
      <c r="DP165" s="99">
        <v>4976</v>
      </c>
      <c r="DQ165" s="99">
        <v>166</v>
      </c>
      <c r="DR165" s="99">
        <v>235</v>
      </c>
      <c r="DS165" s="99">
        <v>98</v>
      </c>
      <c r="DT165" s="99">
        <v>299</v>
      </c>
      <c r="DU165" s="99">
        <v>35</v>
      </c>
      <c r="DV165" s="99"/>
      <c r="DW165" s="99">
        <v>82</v>
      </c>
      <c r="DX165" s="99">
        <v>120</v>
      </c>
      <c r="DY165" s="99">
        <v>22</v>
      </c>
      <c r="DZ165" s="99">
        <v>3120</v>
      </c>
      <c r="EA165" s="99"/>
      <c r="EB165" s="99">
        <v>3</v>
      </c>
      <c r="EC165" s="99"/>
      <c r="ED165" s="99">
        <v>323</v>
      </c>
      <c r="EE165" s="99">
        <v>337</v>
      </c>
      <c r="EF165" s="99">
        <v>37</v>
      </c>
      <c r="EG165" s="99">
        <v>13</v>
      </c>
      <c r="EH165" s="99">
        <v>3</v>
      </c>
      <c r="EI165" s="99"/>
      <c r="EJ165" s="99">
        <v>27</v>
      </c>
      <c r="EK165" s="99">
        <v>11</v>
      </c>
      <c r="EL165" s="99">
        <v>4</v>
      </c>
      <c r="EM165" s="99">
        <v>15567</v>
      </c>
      <c r="EN165" s="99">
        <v>123</v>
      </c>
      <c r="EO165" s="99">
        <v>519</v>
      </c>
      <c r="EP165" s="99">
        <v>30</v>
      </c>
      <c r="EQ165" s="99">
        <v>2</v>
      </c>
      <c r="ER165" s="99">
        <v>2</v>
      </c>
      <c r="ES165" s="99">
        <v>75810</v>
      </c>
    </row>
    <row r="166" spans="1:149" ht="14.4" x14ac:dyDescent="0.3">
      <c r="A166" s="98">
        <v>106190818</v>
      </c>
      <c r="B166" s="98" t="s">
        <v>1473</v>
      </c>
      <c r="C166" s="98" t="s">
        <v>504</v>
      </c>
      <c r="D166" s="98" t="s">
        <v>653</v>
      </c>
      <c r="E166" s="98" t="s">
        <v>557</v>
      </c>
      <c r="F166" s="98" t="s">
        <v>1042</v>
      </c>
      <c r="G166" s="98" t="s">
        <v>2871</v>
      </c>
      <c r="H166" s="98" t="s">
        <v>2112</v>
      </c>
      <c r="I166" s="98" t="s">
        <v>2129</v>
      </c>
      <c r="J166" s="98" t="s">
        <v>2242</v>
      </c>
      <c r="K166" s="98" t="s">
        <v>2305</v>
      </c>
      <c r="L166" s="98" t="s">
        <v>2065</v>
      </c>
      <c r="M166" s="98" t="s">
        <v>2105</v>
      </c>
      <c r="N166" s="98" t="s">
        <v>1710</v>
      </c>
      <c r="O166" s="99">
        <v>5232</v>
      </c>
      <c r="P166" s="99">
        <v>634</v>
      </c>
      <c r="Q166" s="99"/>
      <c r="R166" s="99"/>
      <c r="S166" s="99">
        <v>551</v>
      </c>
      <c r="T166" s="99"/>
      <c r="U166" s="99">
        <v>3727</v>
      </c>
      <c r="V166" s="99">
        <v>2690</v>
      </c>
      <c r="W166" s="99"/>
      <c r="X166" s="99"/>
      <c r="Y166" s="99">
        <v>26</v>
      </c>
      <c r="Z166" s="99">
        <v>257</v>
      </c>
      <c r="AA166" s="99">
        <v>542</v>
      </c>
      <c r="AB166" s="99">
        <v>359</v>
      </c>
      <c r="AC166" s="99">
        <v>683</v>
      </c>
      <c r="AD166" s="99">
        <v>1129</v>
      </c>
      <c r="AE166" s="99">
        <v>1189</v>
      </c>
      <c r="AF166" s="99">
        <v>1821</v>
      </c>
      <c r="AG166" s="99"/>
      <c r="AH166" s="99">
        <v>411</v>
      </c>
      <c r="AI166" s="99"/>
      <c r="AJ166" s="99">
        <v>372</v>
      </c>
      <c r="AK166" s="99">
        <v>238</v>
      </c>
      <c r="AL166" s="99">
        <v>657</v>
      </c>
      <c r="AM166" s="99">
        <v>20</v>
      </c>
      <c r="AN166" s="99"/>
      <c r="AO166" s="99">
        <v>243</v>
      </c>
      <c r="AP166" s="99">
        <v>4887</v>
      </c>
      <c r="AQ166" s="99">
        <v>2472</v>
      </c>
      <c r="AR166" s="99">
        <v>3910</v>
      </c>
      <c r="AS166" s="99">
        <v>35</v>
      </c>
      <c r="AT166" s="99">
        <v>1567</v>
      </c>
      <c r="AU166" s="99">
        <v>4439</v>
      </c>
      <c r="AV166" s="99">
        <v>411</v>
      </c>
      <c r="AW166" s="99"/>
      <c r="AX166" s="99">
        <v>6018</v>
      </c>
      <c r="AY166" s="99">
        <v>399</v>
      </c>
      <c r="AZ166" s="99"/>
      <c r="BA166" s="99">
        <v>688</v>
      </c>
      <c r="BB166" s="99">
        <v>7</v>
      </c>
      <c r="BC166" s="99">
        <v>4453</v>
      </c>
      <c r="BD166" s="99">
        <v>83</v>
      </c>
      <c r="BE166" s="99">
        <v>173</v>
      </c>
      <c r="BF166" s="99">
        <v>597</v>
      </c>
      <c r="BG166" s="99">
        <v>411</v>
      </c>
      <c r="BH166" s="99">
        <v>4</v>
      </c>
      <c r="BI166" s="99">
        <v>1</v>
      </c>
      <c r="BJ166" s="99"/>
      <c r="BK166" s="99">
        <v>309</v>
      </c>
      <c r="BL166" s="99">
        <v>95</v>
      </c>
      <c r="BM166" s="99"/>
      <c r="BN166" s="99">
        <v>221</v>
      </c>
      <c r="BO166" s="99">
        <v>719</v>
      </c>
      <c r="BP166" s="99">
        <v>125</v>
      </c>
      <c r="BQ166" s="99">
        <v>49</v>
      </c>
      <c r="BR166" s="99">
        <v>34</v>
      </c>
      <c r="BS166" s="99">
        <v>54</v>
      </c>
      <c r="BT166" s="99">
        <v>3328</v>
      </c>
      <c r="BU166" s="99">
        <v>1483</v>
      </c>
      <c r="BV166" s="99"/>
      <c r="BW166" s="99"/>
      <c r="BX166" s="99"/>
      <c r="BY166" s="99"/>
      <c r="BZ166" s="99"/>
      <c r="CA166" s="99"/>
      <c r="CB166" s="99">
        <v>650</v>
      </c>
      <c r="CC166" s="99">
        <v>3489</v>
      </c>
      <c r="CD166" s="99"/>
      <c r="CE166" s="99">
        <v>2171</v>
      </c>
      <c r="CF166" s="99">
        <v>81</v>
      </c>
      <c r="CG166" s="99">
        <v>15</v>
      </c>
      <c r="CH166" s="99">
        <v>11</v>
      </c>
      <c r="CI166" s="99"/>
      <c r="CJ166" s="99"/>
      <c r="CK166" s="99"/>
      <c r="CL166" s="99">
        <v>2</v>
      </c>
      <c r="CM166" s="99">
        <v>42</v>
      </c>
      <c r="CN166" s="99">
        <v>301</v>
      </c>
      <c r="CO166" s="99">
        <v>628</v>
      </c>
      <c r="CP166" s="99">
        <v>661</v>
      </c>
      <c r="CQ166" s="99">
        <v>17</v>
      </c>
      <c r="CR166" s="99">
        <v>200</v>
      </c>
      <c r="CS166" s="99">
        <v>2</v>
      </c>
      <c r="CT166" s="99">
        <v>318</v>
      </c>
      <c r="CU166" s="99">
        <v>686</v>
      </c>
      <c r="CV166" s="99">
        <v>451</v>
      </c>
      <c r="CW166" s="99">
        <v>415</v>
      </c>
      <c r="CX166" s="99">
        <v>360</v>
      </c>
      <c r="CY166" s="99">
        <v>335</v>
      </c>
      <c r="CZ166" s="99">
        <v>111</v>
      </c>
      <c r="DA166" s="99">
        <v>579</v>
      </c>
      <c r="DB166" s="99">
        <v>120</v>
      </c>
      <c r="DC166" s="99">
        <v>356</v>
      </c>
      <c r="DD166" s="99">
        <v>422</v>
      </c>
      <c r="DE166" s="99">
        <v>411</v>
      </c>
      <c r="DF166" s="99"/>
      <c r="DG166" s="99">
        <v>31</v>
      </c>
      <c r="DH166" s="99">
        <v>1100</v>
      </c>
      <c r="DI166" s="99">
        <v>481</v>
      </c>
      <c r="DJ166" s="99">
        <v>2</v>
      </c>
      <c r="DK166" s="99">
        <v>113</v>
      </c>
      <c r="DL166" s="99">
        <v>139</v>
      </c>
      <c r="DM166" s="99">
        <v>15</v>
      </c>
      <c r="DN166" s="99">
        <v>438</v>
      </c>
      <c r="DO166" s="99">
        <v>34</v>
      </c>
      <c r="DP166" s="99">
        <v>3029</v>
      </c>
      <c r="DQ166" s="99">
        <v>125</v>
      </c>
      <c r="DR166" s="99">
        <v>173</v>
      </c>
      <c r="DS166" s="99">
        <v>72</v>
      </c>
      <c r="DT166" s="99">
        <v>73</v>
      </c>
      <c r="DU166" s="99">
        <v>5</v>
      </c>
      <c r="DV166" s="99"/>
      <c r="DW166" s="99">
        <v>7</v>
      </c>
      <c r="DX166" s="99">
        <v>194</v>
      </c>
      <c r="DY166" s="99">
        <v>6</v>
      </c>
      <c r="DZ166" s="99">
        <v>380</v>
      </c>
      <c r="EA166" s="99"/>
      <c r="EB166" s="99"/>
      <c r="EC166" s="99"/>
      <c r="ED166" s="99">
        <v>90</v>
      </c>
      <c r="EE166" s="99">
        <v>389</v>
      </c>
      <c r="EF166" s="99">
        <v>26</v>
      </c>
      <c r="EG166" s="99">
        <v>5</v>
      </c>
      <c r="EH166" s="99">
        <v>3</v>
      </c>
      <c r="EI166" s="99"/>
      <c r="EJ166" s="99">
        <v>6</v>
      </c>
      <c r="EK166" s="99">
        <v>5</v>
      </c>
      <c r="EL166" s="99">
        <v>7</v>
      </c>
      <c r="EM166" s="99">
        <v>5603</v>
      </c>
      <c r="EN166" s="99">
        <v>58</v>
      </c>
      <c r="EO166" s="99">
        <v>204</v>
      </c>
      <c r="EP166" s="99">
        <v>18</v>
      </c>
      <c r="EQ166" s="99">
        <v>2</v>
      </c>
      <c r="ER166" s="99">
        <v>1</v>
      </c>
      <c r="ES166" s="99">
        <v>31579</v>
      </c>
    </row>
    <row r="167" spans="1:149" ht="14.4" x14ac:dyDescent="0.3">
      <c r="A167" s="98">
        <v>106190857</v>
      </c>
      <c r="B167" s="98" t="s">
        <v>2306</v>
      </c>
      <c r="C167" s="98" t="s">
        <v>504</v>
      </c>
      <c r="D167" s="98" t="s">
        <v>654</v>
      </c>
      <c r="E167" s="98" t="s">
        <v>625</v>
      </c>
      <c r="F167" s="98" t="s">
        <v>1028</v>
      </c>
      <c r="G167" s="98" t="s">
        <v>2872</v>
      </c>
      <c r="H167" s="98" t="s">
        <v>2122</v>
      </c>
      <c r="I167" s="98" t="s">
        <v>2201</v>
      </c>
      <c r="J167" s="98" t="s">
        <v>2210</v>
      </c>
      <c r="K167" s="98" t="s">
        <v>2278</v>
      </c>
      <c r="L167" s="98" t="s">
        <v>2065</v>
      </c>
      <c r="M167" s="98" t="s">
        <v>2105</v>
      </c>
      <c r="N167" s="98" t="s">
        <v>1711</v>
      </c>
      <c r="O167" s="99">
        <v>603</v>
      </c>
      <c r="P167" s="99">
        <v>50</v>
      </c>
      <c r="Q167" s="99"/>
      <c r="R167" s="99"/>
      <c r="S167" s="99"/>
      <c r="T167" s="99"/>
      <c r="U167" s="99">
        <v>323</v>
      </c>
      <c r="V167" s="99">
        <v>330</v>
      </c>
      <c r="W167" s="99"/>
      <c r="X167" s="99"/>
      <c r="Y167" s="99">
        <v>2</v>
      </c>
      <c r="Z167" s="99">
        <v>5</v>
      </c>
      <c r="AA167" s="99">
        <v>6</v>
      </c>
      <c r="AB167" s="99">
        <v>30</v>
      </c>
      <c r="AC167" s="99">
        <v>89</v>
      </c>
      <c r="AD167" s="99">
        <v>180</v>
      </c>
      <c r="AE167" s="99">
        <v>175</v>
      </c>
      <c r="AF167" s="99">
        <v>166</v>
      </c>
      <c r="AG167" s="99"/>
      <c r="AH167" s="99"/>
      <c r="AI167" s="99"/>
      <c r="AJ167" s="99">
        <v>10</v>
      </c>
      <c r="AK167" s="99">
        <v>90</v>
      </c>
      <c r="AL167" s="99">
        <v>195</v>
      </c>
      <c r="AM167" s="99">
        <v>2</v>
      </c>
      <c r="AN167" s="99">
        <v>11</v>
      </c>
      <c r="AO167" s="99">
        <v>69</v>
      </c>
      <c r="AP167" s="99">
        <v>276</v>
      </c>
      <c r="AQ167" s="99">
        <v>653</v>
      </c>
      <c r="AR167" s="99"/>
      <c r="AS167" s="99"/>
      <c r="AT167" s="99">
        <v>648</v>
      </c>
      <c r="AU167" s="99">
        <v>4</v>
      </c>
      <c r="AV167" s="99"/>
      <c r="AW167" s="99">
        <v>1</v>
      </c>
      <c r="AX167" s="99">
        <v>648</v>
      </c>
      <c r="AY167" s="99">
        <v>5</v>
      </c>
      <c r="AZ167" s="99"/>
      <c r="BA167" s="99">
        <v>2</v>
      </c>
      <c r="BB167" s="99"/>
      <c r="BC167" s="99">
        <v>222</v>
      </c>
      <c r="BD167" s="99">
        <v>13</v>
      </c>
      <c r="BE167" s="99">
        <v>5</v>
      </c>
      <c r="BF167" s="99">
        <v>411</v>
      </c>
      <c r="BG167" s="99"/>
      <c r="BH167" s="99"/>
      <c r="BI167" s="99"/>
      <c r="BJ167" s="99"/>
      <c r="BK167" s="99">
        <v>72</v>
      </c>
      <c r="BL167" s="99">
        <v>2</v>
      </c>
      <c r="BM167" s="99"/>
      <c r="BN167" s="99">
        <v>5</v>
      </c>
      <c r="BO167" s="99">
        <v>16</v>
      </c>
      <c r="BP167" s="99"/>
      <c r="BQ167" s="99">
        <v>2</v>
      </c>
      <c r="BR167" s="99">
        <v>1</v>
      </c>
      <c r="BS167" s="99">
        <v>16</v>
      </c>
      <c r="BT167" s="99">
        <v>89</v>
      </c>
      <c r="BU167" s="99">
        <v>448</v>
      </c>
      <c r="BV167" s="99">
        <v>1</v>
      </c>
      <c r="BW167" s="99">
        <v>1</v>
      </c>
      <c r="BX167" s="99"/>
      <c r="BY167" s="99"/>
      <c r="BZ167" s="99"/>
      <c r="CA167" s="99"/>
      <c r="CB167" s="99">
        <v>86</v>
      </c>
      <c r="CC167" s="99">
        <v>521</v>
      </c>
      <c r="CD167" s="99"/>
      <c r="CE167" s="99">
        <v>10</v>
      </c>
      <c r="CF167" s="99">
        <v>10</v>
      </c>
      <c r="CG167" s="99">
        <v>26</v>
      </c>
      <c r="CH167" s="99"/>
      <c r="CI167" s="99"/>
      <c r="CJ167" s="99"/>
      <c r="CK167" s="99"/>
      <c r="CL167" s="99"/>
      <c r="CM167" s="99">
        <v>3</v>
      </c>
      <c r="CN167" s="99">
        <v>10</v>
      </c>
      <c r="CO167" s="99">
        <v>34</v>
      </c>
      <c r="CP167" s="99">
        <v>51</v>
      </c>
      <c r="CQ167" s="99">
        <v>2</v>
      </c>
      <c r="CR167" s="99">
        <v>30</v>
      </c>
      <c r="CS167" s="99"/>
      <c r="CT167" s="99">
        <v>97</v>
      </c>
      <c r="CU167" s="99">
        <v>7</v>
      </c>
      <c r="CV167" s="99">
        <v>41</v>
      </c>
      <c r="CW167" s="99">
        <v>7</v>
      </c>
      <c r="CX167" s="99">
        <v>64</v>
      </c>
      <c r="CY167" s="99">
        <v>36</v>
      </c>
      <c r="CZ167" s="99"/>
      <c r="DA167" s="99">
        <v>191</v>
      </c>
      <c r="DB167" s="99">
        <v>41</v>
      </c>
      <c r="DC167" s="99">
        <v>39</v>
      </c>
      <c r="DD167" s="99"/>
      <c r="DE167" s="99"/>
      <c r="DF167" s="99"/>
      <c r="DG167" s="99">
        <v>7</v>
      </c>
      <c r="DH167" s="99">
        <v>52</v>
      </c>
      <c r="DI167" s="99">
        <v>36</v>
      </c>
      <c r="DJ167" s="99">
        <v>2</v>
      </c>
      <c r="DK167" s="99">
        <v>14</v>
      </c>
      <c r="DL167" s="99">
        <v>5</v>
      </c>
      <c r="DM167" s="99"/>
      <c r="DN167" s="99">
        <v>52</v>
      </c>
      <c r="DO167" s="99"/>
      <c r="DP167" s="99">
        <v>467</v>
      </c>
      <c r="DQ167" s="99">
        <v>1</v>
      </c>
      <c r="DR167" s="99">
        <v>10</v>
      </c>
      <c r="DS167" s="99"/>
      <c r="DT167" s="99">
        <v>4</v>
      </c>
      <c r="DU167" s="99"/>
      <c r="DV167" s="99"/>
      <c r="DW167" s="99">
        <v>3</v>
      </c>
      <c r="DX167" s="99"/>
      <c r="DY167" s="99"/>
      <c r="DZ167" s="99"/>
      <c r="EA167" s="99"/>
      <c r="EB167" s="99"/>
      <c r="EC167" s="99"/>
      <c r="ED167" s="99">
        <v>20</v>
      </c>
      <c r="EE167" s="99">
        <v>34</v>
      </c>
      <c r="EF167" s="99">
        <v>1</v>
      </c>
      <c r="EG167" s="99">
        <v>1</v>
      </c>
      <c r="EH167" s="99"/>
      <c r="EI167" s="99"/>
      <c r="EJ167" s="99"/>
      <c r="EK167" s="99"/>
      <c r="EL167" s="99"/>
      <c r="EM167" s="99">
        <v>566</v>
      </c>
      <c r="EN167" s="99">
        <v>16</v>
      </c>
      <c r="EO167" s="99">
        <v>12</v>
      </c>
      <c r="EP167" s="99">
        <v>2</v>
      </c>
      <c r="EQ167" s="99">
        <v>1</v>
      </c>
      <c r="ER167" s="99"/>
      <c r="ES167" s="99">
        <v>11897</v>
      </c>
    </row>
    <row r="168" spans="1:149" ht="14.4" x14ac:dyDescent="0.3">
      <c r="A168" s="98">
        <v>106190859</v>
      </c>
      <c r="B168" s="98" t="s">
        <v>655</v>
      </c>
      <c r="C168" s="98" t="s">
        <v>504</v>
      </c>
      <c r="D168" s="98" t="s">
        <v>656</v>
      </c>
      <c r="E168" s="98" t="s">
        <v>2307</v>
      </c>
      <c r="F168" s="98" t="s">
        <v>1043</v>
      </c>
      <c r="G168" s="98" t="s">
        <v>2872</v>
      </c>
      <c r="H168" s="98" t="s">
        <v>2120</v>
      </c>
      <c r="I168" s="98" t="s">
        <v>2253</v>
      </c>
      <c r="J168" s="98" t="s">
        <v>2254</v>
      </c>
      <c r="K168" s="98" t="s">
        <v>2288</v>
      </c>
      <c r="L168" s="98" t="s">
        <v>2065</v>
      </c>
      <c r="M168" s="98" t="s">
        <v>2105</v>
      </c>
      <c r="N168" s="98" t="s">
        <v>1712</v>
      </c>
      <c r="O168" s="99">
        <v>9686</v>
      </c>
      <c r="P168" s="99"/>
      <c r="Q168" s="99"/>
      <c r="R168" s="99"/>
      <c r="S168" s="99"/>
      <c r="T168" s="99"/>
      <c r="U168" s="99">
        <v>5566</v>
      </c>
      <c r="V168" s="99">
        <v>4101</v>
      </c>
      <c r="W168" s="99">
        <v>19</v>
      </c>
      <c r="X168" s="99"/>
      <c r="Y168" s="99">
        <v>81</v>
      </c>
      <c r="Z168" s="99">
        <v>587</v>
      </c>
      <c r="AA168" s="99">
        <v>997</v>
      </c>
      <c r="AB168" s="99">
        <v>710</v>
      </c>
      <c r="AC168" s="99">
        <v>1134</v>
      </c>
      <c r="AD168" s="99">
        <v>1460</v>
      </c>
      <c r="AE168" s="99">
        <v>1535</v>
      </c>
      <c r="AF168" s="99">
        <v>2351</v>
      </c>
      <c r="AG168" s="99"/>
      <c r="AH168" s="99">
        <v>784</v>
      </c>
      <c r="AI168" s="99">
        <v>47</v>
      </c>
      <c r="AJ168" s="99">
        <v>643</v>
      </c>
      <c r="AK168" s="99">
        <v>319</v>
      </c>
      <c r="AL168" s="99">
        <v>1180</v>
      </c>
      <c r="AM168" s="99">
        <v>2</v>
      </c>
      <c r="AN168" s="99">
        <v>2324</v>
      </c>
      <c r="AO168" s="99">
        <v>79</v>
      </c>
      <c r="AP168" s="99">
        <v>5139</v>
      </c>
      <c r="AQ168" s="99">
        <v>2077</v>
      </c>
      <c r="AR168" s="99">
        <v>7609</v>
      </c>
      <c r="AS168" s="99"/>
      <c r="AT168" s="99">
        <v>1117</v>
      </c>
      <c r="AU168" s="99">
        <v>7799</v>
      </c>
      <c r="AV168" s="99">
        <v>770</v>
      </c>
      <c r="AW168" s="99"/>
      <c r="AX168" s="99">
        <v>9189</v>
      </c>
      <c r="AY168" s="99">
        <v>497</v>
      </c>
      <c r="AZ168" s="99"/>
      <c r="BA168" s="99">
        <v>32</v>
      </c>
      <c r="BB168" s="99">
        <v>1</v>
      </c>
      <c r="BC168" s="99">
        <v>8852</v>
      </c>
      <c r="BD168" s="99">
        <v>5</v>
      </c>
      <c r="BE168" s="99">
        <v>2</v>
      </c>
      <c r="BF168" s="99">
        <v>16</v>
      </c>
      <c r="BG168" s="99">
        <v>769</v>
      </c>
      <c r="BH168" s="99">
        <v>9</v>
      </c>
      <c r="BI168" s="99"/>
      <c r="BJ168" s="99"/>
      <c r="BK168" s="99">
        <v>297</v>
      </c>
      <c r="BL168" s="99">
        <v>192</v>
      </c>
      <c r="BM168" s="99">
        <v>1</v>
      </c>
      <c r="BN168" s="99">
        <v>341</v>
      </c>
      <c r="BO168" s="99">
        <v>1316</v>
      </c>
      <c r="BP168" s="99">
        <v>105</v>
      </c>
      <c r="BQ168" s="99">
        <v>46</v>
      </c>
      <c r="BR168" s="99">
        <v>26</v>
      </c>
      <c r="BS168" s="99">
        <v>22</v>
      </c>
      <c r="BT168" s="99">
        <v>5820</v>
      </c>
      <c r="BU168" s="99">
        <v>1497</v>
      </c>
      <c r="BV168" s="99">
        <v>1</v>
      </c>
      <c r="BW168" s="99">
        <v>18</v>
      </c>
      <c r="BX168" s="99"/>
      <c r="BY168" s="99">
        <v>4</v>
      </c>
      <c r="BZ168" s="99"/>
      <c r="CA168" s="99"/>
      <c r="CB168" s="99">
        <v>1708</v>
      </c>
      <c r="CC168" s="99">
        <v>4621</v>
      </c>
      <c r="CD168" s="99">
        <v>1</v>
      </c>
      <c r="CE168" s="99">
        <v>2887</v>
      </c>
      <c r="CF168" s="99">
        <v>123</v>
      </c>
      <c r="CG168" s="99">
        <v>73</v>
      </c>
      <c r="CH168" s="99">
        <v>242</v>
      </c>
      <c r="CI168" s="99">
        <v>31</v>
      </c>
      <c r="CJ168" s="99"/>
      <c r="CK168" s="99"/>
      <c r="CL168" s="99">
        <v>6</v>
      </c>
      <c r="CM168" s="99">
        <v>119</v>
      </c>
      <c r="CN168" s="99">
        <v>270</v>
      </c>
      <c r="CO168" s="99">
        <v>1429</v>
      </c>
      <c r="CP168" s="99">
        <v>1245</v>
      </c>
      <c r="CQ168" s="99">
        <v>16</v>
      </c>
      <c r="CR168" s="99">
        <v>327</v>
      </c>
      <c r="CS168" s="99">
        <v>4</v>
      </c>
      <c r="CT168" s="99">
        <v>580</v>
      </c>
      <c r="CU168" s="99">
        <v>946</v>
      </c>
      <c r="CV168" s="99">
        <v>986</v>
      </c>
      <c r="CW168" s="99">
        <v>108</v>
      </c>
      <c r="CX168" s="99">
        <v>448</v>
      </c>
      <c r="CY168" s="99">
        <v>222</v>
      </c>
      <c r="CZ168" s="99">
        <v>37</v>
      </c>
      <c r="DA168" s="99">
        <v>659</v>
      </c>
      <c r="DB168" s="99">
        <v>197</v>
      </c>
      <c r="DC168" s="99">
        <v>485</v>
      </c>
      <c r="DD168" s="99">
        <v>824</v>
      </c>
      <c r="DE168" s="99">
        <v>770</v>
      </c>
      <c r="DF168" s="99">
        <v>8</v>
      </c>
      <c r="DG168" s="99">
        <v>548</v>
      </c>
      <c r="DH168" s="99">
        <v>977</v>
      </c>
      <c r="DI168" s="99">
        <v>1061</v>
      </c>
      <c r="DJ168" s="99">
        <v>2</v>
      </c>
      <c r="DK168" s="99">
        <v>89</v>
      </c>
      <c r="DL168" s="99">
        <v>232</v>
      </c>
      <c r="DM168" s="99">
        <v>22</v>
      </c>
      <c r="DN168" s="99">
        <v>621</v>
      </c>
      <c r="DO168" s="99">
        <v>76</v>
      </c>
      <c r="DP168" s="99">
        <v>4201</v>
      </c>
      <c r="DQ168" s="99">
        <v>173</v>
      </c>
      <c r="DR168" s="99">
        <v>421</v>
      </c>
      <c r="DS168" s="99">
        <v>82</v>
      </c>
      <c r="DT168" s="99">
        <v>133</v>
      </c>
      <c r="DU168" s="99">
        <v>6</v>
      </c>
      <c r="DV168" s="99">
        <v>5</v>
      </c>
      <c r="DW168" s="99">
        <v>56</v>
      </c>
      <c r="DX168" s="99">
        <v>244</v>
      </c>
      <c r="DY168" s="99">
        <v>3</v>
      </c>
      <c r="DZ168" s="99">
        <v>734</v>
      </c>
      <c r="EA168" s="99"/>
      <c r="EB168" s="99"/>
      <c r="EC168" s="99"/>
      <c r="ED168" s="99">
        <v>241</v>
      </c>
      <c r="EE168" s="99">
        <v>433</v>
      </c>
      <c r="EF168" s="99">
        <v>42</v>
      </c>
      <c r="EG168" s="99">
        <v>7</v>
      </c>
      <c r="EH168" s="99">
        <v>7</v>
      </c>
      <c r="EI168" s="99"/>
      <c r="EJ168" s="99">
        <v>13</v>
      </c>
      <c r="EK168" s="99">
        <v>5</v>
      </c>
      <c r="EL168" s="99">
        <v>228</v>
      </c>
      <c r="EM168" s="99">
        <v>8347</v>
      </c>
      <c r="EN168" s="99">
        <v>112</v>
      </c>
      <c r="EO168" s="99">
        <v>219</v>
      </c>
      <c r="EP168" s="99">
        <v>29</v>
      </c>
      <c r="EQ168" s="99">
        <v>3</v>
      </c>
      <c r="ER168" s="99"/>
      <c r="ES168" s="99">
        <v>44259</v>
      </c>
    </row>
    <row r="169" spans="1:149" ht="14.4" x14ac:dyDescent="0.3">
      <c r="A169" s="98">
        <v>106190878</v>
      </c>
      <c r="B169" s="98" t="s">
        <v>2773</v>
      </c>
      <c r="C169" s="98" t="s">
        <v>504</v>
      </c>
      <c r="D169" s="98" t="s">
        <v>657</v>
      </c>
      <c r="E169" s="98" t="s">
        <v>504</v>
      </c>
      <c r="F169" s="98" t="s">
        <v>1013</v>
      </c>
      <c r="G169" s="98" t="s">
        <v>2871</v>
      </c>
      <c r="H169" s="98" t="s">
        <v>2108</v>
      </c>
      <c r="I169" s="98" t="s">
        <v>2212</v>
      </c>
      <c r="J169" s="98" t="s">
        <v>2226</v>
      </c>
      <c r="K169" s="98" t="s">
        <v>2227</v>
      </c>
      <c r="L169" s="98" t="s">
        <v>2065</v>
      </c>
      <c r="M169" s="98" t="s">
        <v>2074</v>
      </c>
      <c r="N169" s="98" t="s">
        <v>1713</v>
      </c>
      <c r="O169" s="99">
        <v>20255</v>
      </c>
      <c r="P169" s="99">
        <v>338</v>
      </c>
      <c r="Q169" s="99">
        <v>253</v>
      </c>
      <c r="R169" s="99"/>
      <c r="S169" s="99">
        <v>1968</v>
      </c>
      <c r="T169" s="99"/>
      <c r="U169" s="99">
        <v>13332</v>
      </c>
      <c r="V169" s="99">
        <v>9477</v>
      </c>
      <c r="W169" s="99">
        <v>5</v>
      </c>
      <c r="X169" s="99"/>
      <c r="Y169" s="99">
        <v>991</v>
      </c>
      <c r="Z169" s="99">
        <v>3370</v>
      </c>
      <c r="AA169" s="99">
        <v>2852</v>
      </c>
      <c r="AB169" s="99">
        <v>2014</v>
      </c>
      <c r="AC169" s="99">
        <v>2662</v>
      </c>
      <c r="AD169" s="99">
        <v>2559</v>
      </c>
      <c r="AE169" s="99">
        <v>1779</v>
      </c>
      <c r="AF169" s="99">
        <v>1754</v>
      </c>
      <c r="AG169" s="99"/>
      <c r="AH169" s="99">
        <v>4268</v>
      </c>
      <c r="AI169" s="99">
        <v>565</v>
      </c>
      <c r="AJ169" s="99">
        <v>680</v>
      </c>
      <c r="AK169" s="99">
        <v>1068</v>
      </c>
      <c r="AL169" s="99">
        <v>18346</v>
      </c>
      <c r="AM169" s="99">
        <v>7</v>
      </c>
      <c r="AN169" s="99">
        <v>762</v>
      </c>
      <c r="AO169" s="99">
        <v>47</v>
      </c>
      <c r="AP169" s="99">
        <v>1904</v>
      </c>
      <c r="AQ169" s="99">
        <v>12926</v>
      </c>
      <c r="AR169" s="99">
        <v>9870</v>
      </c>
      <c r="AS169" s="99">
        <v>18</v>
      </c>
      <c r="AT169" s="99">
        <v>3432</v>
      </c>
      <c r="AU169" s="99">
        <v>15507</v>
      </c>
      <c r="AV169" s="99">
        <v>3874</v>
      </c>
      <c r="AW169" s="99">
        <v>1</v>
      </c>
      <c r="AX169" s="99">
        <v>22269</v>
      </c>
      <c r="AY169" s="99">
        <v>545</v>
      </c>
      <c r="AZ169" s="99"/>
      <c r="BA169" s="99">
        <v>674</v>
      </c>
      <c r="BB169" s="99">
        <v>7</v>
      </c>
      <c r="BC169" s="99">
        <v>15932</v>
      </c>
      <c r="BD169" s="99">
        <v>820</v>
      </c>
      <c r="BE169" s="99">
        <v>19</v>
      </c>
      <c r="BF169" s="99">
        <v>538</v>
      </c>
      <c r="BG169" s="99">
        <v>3832</v>
      </c>
      <c r="BH169" s="99">
        <v>867</v>
      </c>
      <c r="BI169" s="99">
        <v>125</v>
      </c>
      <c r="BJ169" s="99"/>
      <c r="BK169" s="99">
        <v>444</v>
      </c>
      <c r="BL169" s="99">
        <v>386</v>
      </c>
      <c r="BM169" s="99">
        <v>1</v>
      </c>
      <c r="BN169" s="99">
        <v>262</v>
      </c>
      <c r="BO169" s="99">
        <v>1648</v>
      </c>
      <c r="BP169" s="99">
        <v>128</v>
      </c>
      <c r="BQ169" s="99">
        <v>97</v>
      </c>
      <c r="BR169" s="99">
        <v>244</v>
      </c>
      <c r="BS169" s="99">
        <v>20</v>
      </c>
      <c r="BT169" s="99">
        <v>17701</v>
      </c>
      <c r="BU169" s="99">
        <v>1599</v>
      </c>
      <c r="BV169" s="99">
        <v>1</v>
      </c>
      <c r="BW169" s="99">
        <v>3</v>
      </c>
      <c r="BX169" s="99">
        <v>59</v>
      </c>
      <c r="BY169" s="99">
        <v>115</v>
      </c>
      <c r="BZ169" s="99">
        <v>106</v>
      </c>
      <c r="CA169" s="99"/>
      <c r="CB169" s="99">
        <v>13832</v>
      </c>
      <c r="CC169" s="99">
        <v>5431</v>
      </c>
      <c r="CD169" s="99">
        <v>3</v>
      </c>
      <c r="CE169" s="99">
        <v>1960</v>
      </c>
      <c r="CF169" s="99">
        <v>662</v>
      </c>
      <c r="CG169" s="99">
        <v>130</v>
      </c>
      <c r="CH169" s="99">
        <v>790</v>
      </c>
      <c r="CI169" s="99"/>
      <c r="CJ169" s="99">
        <v>5</v>
      </c>
      <c r="CK169" s="99">
        <v>1</v>
      </c>
      <c r="CL169" s="99">
        <v>94</v>
      </c>
      <c r="CM169" s="99">
        <v>179</v>
      </c>
      <c r="CN169" s="99">
        <v>499</v>
      </c>
      <c r="CO169" s="99">
        <v>1903</v>
      </c>
      <c r="CP169" s="99">
        <v>1788</v>
      </c>
      <c r="CQ169" s="99">
        <v>35</v>
      </c>
      <c r="CR169" s="99">
        <v>888</v>
      </c>
      <c r="CS169" s="99">
        <v>24</v>
      </c>
      <c r="CT169" s="99">
        <v>733</v>
      </c>
      <c r="CU169" s="99">
        <v>1318</v>
      </c>
      <c r="CV169" s="99">
        <v>1161</v>
      </c>
      <c r="CW169" s="99">
        <v>2135</v>
      </c>
      <c r="CX169" s="99">
        <v>1072</v>
      </c>
      <c r="CY169" s="99">
        <v>446</v>
      </c>
      <c r="CZ169" s="99">
        <v>281</v>
      </c>
      <c r="DA169" s="99">
        <v>1031</v>
      </c>
      <c r="DB169" s="99">
        <v>328</v>
      </c>
      <c r="DC169" s="99">
        <v>699</v>
      </c>
      <c r="DD169" s="99">
        <v>4200</v>
      </c>
      <c r="DE169" s="99">
        <v>3833</v>
      </c>
      <c r="DF169" s="99">
        <v>167</v>
      </c>
      <c r="DG169" s="99">
        <v>297</v>
      </c>
      <c r="DH169" s="99">
        <v>8825</v>
      </c>
      <c r="DI169" s="99">
        <v>1524</v>
      </c>
      <c r="DJ169" s="99">
        <v>22</v>
      </c>
      <c r="DK169" s="99">
        <v>218</v>
      </c>
      <c r="DL169" s="99">
        <v>531</v>
      </c>
      <c r="DM169" s="99">
        <v>38</v>
      </c>
      <c r="DN169" s="99">
        <v>1347</v>
      </c>
      <c r="DO169" s="99">
        <v>197</v>
      </c>
      <c r="DP169" s="99">
        <v>4300</v>
      </c>
      <c r="DQ169" s="99">
        <v>207</v>
      </c>
      <c r="DR169" s="99">
        <v>436</v>
      </c>
      <c r="DS169" s="99">
        <v>141</v>
      </c>
      <c r="DT169" s="99">
        <v>484</v>
      </c>
      <c r="DU169" s="99">
        <v>33</v>
      </c>
      <c r="DV169" s="99">
        <v>7</v>
      </c>
      <c r="DW169" s="99">
        <v>244</v>
      </c>
      <c r="DX169" s="99">
        <v>21</v>
      </c>
      <c r="DY169" s="99">
        <v>75</v>
      </c>
      <c r="DZ169" s="99">
        <v>3848</v>
      </c>
      <c r="EA169" s="99">
        <v>14</v>
      </c>
      <c r="EB169" s="99">
        <v>5</v>
      </c>
      <c r="EC169" s="99"/>
      <c r="ED169" s="99">
        <v>774</v>
      </c>
      <c r="EE169" s="99">
        <v>446</v>
      </c>
      <c r="EF169" s="99">
        <v>79</v>
      </c>
      <c r="EG169" s="99">
        <v>42</v>
      </c>
      <c r="EH169" s="99">
        <v>63</v>
      </c>
      <c r="EI169" s="99">
        <v>1</v>
      </c>
      <c r="EJ169" s="99">
        <v>92</v>
      </c>
      <c r="EK169" s="99">
        <v>14</v>
      </c>
      <c r="EL169" s="99">
        <v>12</v>
      </c>
      <c r="EM169" s="99">
        <v>19806</v>
      </c>
      <c r="EN169" s="99">
        <v>165</v>
      </c>
      <c r="EO169" s="99">
        <v>1245</v>
      </c>
      <c r="EP169" s="99">
        <v>70</v>
      </c>
      <c r="EQ169" s="99">
        <v>5</v>
      </c>
      <c r="ER169" s="99"/>
      <c r="ES169" s="99">
        <v>96169</v>
      </c>
    </row>
    <row r="170" spans="1:149" ht="14.4" x14ac:dyDescent="0.3">
      <c r="A170" s="98">
        <v>106190883</v>
      </c>
      <c r="B170" s="98" t="s">
        <v>658</v>
      </c>
      <c r="C170" s="98" t="s">
        <v>504</v>
      </c>
      <c r="D170" s="98" t="s">
        <v>659</v>
      </c>
      <c r="E170" s="98" t="s">
        <v>622</v>
      </c>
      <c r="F170" s="98" t="s">
        <v>1044</v>
      </c>
      <c r="G170" s="98" t="s">
        <v>2872</v>
      </c>
      <c r="H170" s="98" t="s">
        <v>2112</v>
      </c>
      <c r="I170" s="98" t="s">
        <v>2188</v>
      </c>
      <c r="J170" s="98" t="s">
        <v>2261</v>
      </c>
      <c r="K170" s="98" t="s">
        <v>2291</v>
      </c>
      <c r="L170" s="98" t="s">
        <v>2065</v>
      </c>
      <c r="M170" s="98" t="s">
        <v>2105</v>
      </c>
      <c r="N170" s="98" t="s">
        <v>1714</v>
      </c>
      <c r="O170" s="99">
        <v>12262</v>
      </c>
      <c r="P170" s="99">
        <v>29</v>
      </c>
      <c r="Q170" s="99"/>
      <c r="R170" s="99"/>
      <c r="S170" s="99"/>
      <c r="T170" s="99"/>
      <c r="U170" s="99">
        <v>8048</v>
      </c>
      <c r="V170" s="99">
        <v>4242</v>
      </c>
      <c r="W170" s="99">
        <v>1</v>
      </c>
      <c r="X170" s="99"/>
      <c r="Y170" s="99">
        <v>207</v>
      </c>
      <c r="Z170" s="99">
        <v>1786</v>
      </c>
      <c r="AA170" s="99">
        <v>2143</v>
      </c>
      <c r="AB170" s="99">
        <v>858</v>
      </c>
      <c r="AC170" s="99">
        <v>1067</v>
      </c>
      <c r="AD170" s="99">
        <v>1070</v>
      </c>
      <c r="AE170" s="99">
        <v>778</v>
      </c>
      <c r="AF170" s="99">
        <v>1183</v>
      </c>
      <c r="AG170" s="99"/>
      <c r="AH170" s="99">
        <v>3189</v>
      </c>
      <c r="AI170" s="99">
        <v>10</v>
      </c>
      <c r="AJ170" s="99">
        <v>4094</v>
      </c>
      <c r="AK170" s="99">
        <v>164</v>
      </c>
      <c r="AL170" s="99">
        <v>5751</v>
      </c>
      <c r="AM170" s="99">
        <v>4</v>
      </c>
      <c r="AN170" s="99">
        <v>544</v>
      </c>
      <c r="AO170" s="99">
        <v>45</v>
      </c>
      <c r="AP170" s="99">
        <v>1689</v>
      </c>
      <c r="AQ170" s="99">
        <v>7186</v>
      </c>
      <c r="AR170" s="99">
        <v>5104</v>
      </c>
      <c r="AS170" s="99">
        <v>1</v>
      </c>
      <c r="AT170" s="99">
        <v>952</v>
      </c>
      <c r="AU170" s="99">
        <v>8148</v>
      </c>
      <c r="AV170" s="99">
        <v>3187</v>
      </c>
      <c r="AW170" s="99">
        <v>4</v>
      </c>
      <c r="AX170" s="99">
        <v>12074</v>
      </c>
      <c r="AY170" s="99">
        <v>212</v>
      </c>
      <c r="AZ170" s="99">
        <v>5</v>
      </c>
      <c r="BA170" s="99">
        <v>42</v>
      </c>
      <c r="BB170" s="99">
        <v>10</v>
      </c>
      <c r="BC170" s="99">
        <v>8318</v>
      </c>
      <c r="BD170" s="99">
        <v>7</v>
      </c>
      <c r="BE170" s="99">
        <v>33</v>
      </c>
      <c r="BF170" s="99">
        <v>496</v>
      </c>
      <c r="BG170" s="99">
        <v>3186</v>
      </c>
      <c r="BH170" s="99">
        <v>198</v>
      </c>
      <c r="BI170" s="99"/>
      <c r="BJ170" s="99">
        <v>1</v>
      </c>
      <c r="BK170" s="99">
        <v>503</v>
      </c>
      <c r="BL170" s="99">
        <v>226</v>
      </c>
      <c r="BM170" s="99">
        <v>113</v>
      </c>
      <c r="BN170" s="99">
        <v>128</v>
      </c>
      <c r="BO170" s="99">
        <v>312</v>
      </c>
      <c r="BP170" s="99">
        <v>32</v>
      </c>
      <c r="BQ170" s="99">
        <v>25</v>
      </c>
      <c r="BR170" s="99">
        <v>6</v>
      </c>
      <c r="BS170" s="99">
        <v>2</v>
      </c>
      <c r="BT170" s="99">
        <v>10055</v>
      </c>
      <c r="BU170" s="99">
        <v>885</v>
      </c>
      <c r="BV170" s="99"/>
      <c r="BW170" s="99">
        <v>4</v>
      </c>
      <c r="BX170" s="99"/>
      <c r="BY170" s="99"/>
      <c r="BZ170" s="99"/>
      <c r="CA170" s="99"/>
      <c r="CB170" s="99">
        <v>5548</v>
      </c>
      <c r="CC170" s="99">
        <v>2135</v>
      </c>
      <c r="CD170" s="99">
        <v>24</v>
      </c>
      <c r="CE170" s="99">
        <v>2249</v>
      </c>
      <c r="CF170" s="99">
        <v>2253</v>
      </c>
      <c r="CG170" s="99">
        <v>9</v>
      </c>
      <c r="CH170" s="99">
        <v>15</v>
      </c>
      <c r="CI170" s="99">
        <v>24</v>
      </c>
      <c r="CJ170" s="99"/>
      <c r="CK170" s="99">
        <v>34</v>
      </c>
      <c r="CL170" s="99">
        <v>4</v>
      </c>
      <c r="CM170" s="99">
        <v>173</v>
      </c>
      <c r="CN170" s="99">
        <v>225</v>
      </c>
      <c r="CO170" s="99">
        <v>636</v>
      </c>
      <c r="CP170" s="99">
        <v>1154</v>
      </c>
      <c r="CQ170" s="99">
        <v>5</v>
      </c>
      <c r="CR170" s="99">
        <v>243</v>
      </c>
      <c r="CS170" s="99">
        <v>3</v>
      </c>
      <c r="CT170" s="99">
        <v>521</v>
      </c>
      <c r="CU170" s="99">
        <v>517</v>
      </c>
      <c r="CV170" s="99">
        <v>358</v>
      </c>
      <c r="CW170" s="99">
        <v>90</v>
      </c>
      <c r="CX170" s="99">
        <v>175</v>
      </c>
      <c r="CY170" s="99">
        <v>186</v>
      </c>
      <c r="CZ170" s="99">
        <v>17</v>
      </c>
      <c r="DA170" s="99">
        <v>537</v>
      </c>
      <c r="DB170" s="99">
        <v>223</v>
      </c>
      <c r="DC170" s="99">
        <v>683</v>
      </c>
      <c r="DD170" s="99">
        <v>3348</v>
      </c>
      <c r="DE170" s="99">
        <v>3187</v>
      </c>
      <c r="DF170" s="99">
        <v>6</v>
      </c>
      <c r="DG170" s="99">
        <v>136</v>
      </c>
      <c r="DH170" s="99">
        <v>3685</v>
      </c>
      <c r="DI170" s="99">
        <v>851</v>
      </c>
      <c r="DJ170" s="99"/>
      <c r="DK170" s="99">
        <v>183</v>
      </c>
      <c r="DL170" s="99">
        <v>198</v>
      </c>
      <c r="DM170" s="99">
        <v>18</v>
      </c>
      <c r="DN170" s="99">
        <v>217</v>
      </c>
      <c r="DO170" s="99">
        <v>26</v>
      </c>
      <c r="DP170" s="99">
        <v>3252</v>
      </c>
      <c r="DQ170" s="99">
        <v>106</v>
      </c>
      <c r="DR170" s="99">
        <v>190</v>
      </c>
      <c r="DS170" s="99">
        <v>115</v>
      </c>
      <c r="DT170" s="99">
        <v>126</v>
      </c>
      <c r="DU170" s="99">
        <v>7</v>
      </c>
      <c r="DV170" s="99">
        <v>1</v>
      </c>
      <c r="DW170" s="99">
        <v>20</v>
      </c>
      <c r="DX170" s="99">
        <v>21</v>
      </c>
      <c r="DY170" s="99"/>
      <c r="DZ170" s="99">
        <v>3139</v>
      </c>
      <c r="EA170" s="99"/>
      <c r="EB170" s="99"/>
      <c r="EC170" s="99"/>
      <c r="ED170" s="99">
        <v>270</v>
      </c>
      <c r="EE170" s="99">
        <v>251</v>
      </c>
      <c r="EF170" s="99">
        <v>24</v>
      </c>
      <c r="EG170" s="99">
        <v>2</v>
      </c>
      <c r="EH170" s="99">
        <v>2</v>
      </c>
      <c r="EI170" s="99"/>
      <c r="EJ170" s="99">
        <v>29</v>
      </c>
      <c r="EK170" s="99"/>
      <c r="EL170" s="99">
        <v>2</v>
      </c>
      <c r="EM170" s="99">
        <v>11162</v>
      </c>
      <c r="EN170" s="99">
        <v>71</v>
      </c>
      <c r="EO170" s="99">
        <v>451</v>
      </c>
      <c r="EP170" s="99">
        <v>27</v>
      </c>
      <c r="EQ170" s="99"/>
      <c r="ER170" s="99"/>
      <c r="ES170" s="99">
        <v>45342</v>
      </c>
    </row>
    <row r="171" spans="1:149" ht="14.4" x14ac:dyDescent="0.3">
      <c r="A171" s="98">
        <v>106190930</v>
      </c>
      <c r="B171" s="98" t="s">
        <v>287</v>
      </c>
      <c r="C171" s="98" t="s">
        <v>504</v>
      </c>
      <c r="D171" s="98" t="s">
        <v>2309</v>
      </c>
      <c r="E171" s="98" t="s">
        <v>504</v>
      </c>
      <c r="F171" s="98" t="s">
        <v>1040</v>
      </c>
      <c r="G171" s="98" t="s">
        <v>2876</v>
      </c>
      <c r="H171" s="98" t="s">
        <v>2114</v>
      </c>
      <c r="I171" s="98" t="s">
        <v>2185</v>
      </c>
      <c r="J171" s="98" t="s">
        <v>2224</v>
      </c>
      <c r="K171" s="98" t="s">
        <v>2236</v>
      </c>
      <c r="L171" s="98" t="s">
        <v>2065</v>
      </c>
      <c r="M171" s="98" t="s">
        <v>2105</v>
      </c>
      <c r="N171" s="98" t="s">
        <v>1715</v>
      </c>
      <c r="O171" s="99"/>
      <c r="P171" s="99"/>
      <c r="Q171" s="99"/>
      <c r="R171" s="99"/>
      <c r="S171" s="99">
        <v>1691</v>
      </c>
      <c r="T171" s="99"/>
      <c r="U171" s="99">
        <v>955</v>
      </c>
      <c r="V171" s="99">
        <v>736</v>
      </c>
      <c r="W171" s="99"/>
      <c r="X171" s="99"/>
      <c r="Y171" s="99">
        <v>582</v>
      </c>
      <c r="Z171" s="99">
        <v>328</v>
      </c>
      <c r="AA171" s="99">
        <v>129</v>
      </c>
      <c r="AB171" s="99">
        <v>132</v>
      </c>
      <c r="AC171" s="99">
        <v>137</v>
      </c>
      <c r="AD171" s="99">
        <v>115</v>
      </c>
      <c r="AE171" s="99">
        <v>123</v>
      </c>
      <c r="AF171" s="99">
        <v>94</v>
      </c>
      <c r="AG171" s="99"/>
      <c r="AH171" s="99"/>
      <c r="AI171" s="99">
        <v>51</v>
      </c>
      <c r="AJ171" s="99">
        <v>132</v>
      </c>
      <c r="AK171" s="99">
        <v>155</v>
      </c>
      <c r="AL171" s="99">
        <v>216</v>
      </c>
      <c r="AM171" s="99">
        <v>8</v>
      </c>
      <c r="AN171" s="99">
        <v>77</v>
      </c>
      <c r="AO171" s="99">
        <v>14</v>
      </c>
      <c r="AP171" s="99">
        <v>1089</v>
      </c>
      <c r="AQ171" s="99">
        <v>1691</v>
      </c>
      <c r="AR171" s="99"/>
      <c r="AS171" s="99"/>
      <c r="AT171" s="99">
        <v>888</v>
      </c>
      <c r="AU171" s="99">
        <v>803</v>
      </c>
      <c r="AV171" s="99"/>
      <c r="AW171" s="99"/>
      <c r="AX171" s="99">
        <v>1651</v>
      </c>
      <c r="AY171" s="99">
        <v>40</v>
      </c>
      <c r="AZ171" s="99"/>
      <c r="BA171" s="99">
        <v>206</v>
      </c>
      <c r="BB171" s="99"/>
      <c r="BC171" s="99">
        <v>141</v>
      </c>
      <c r="BD171" s="99">
        <v>1</v>
      </c>
      <c r="BE171" s="99">
        <v>1</v>
      </c>
      <c r="BF171" s="99"/>
      <c r="BG171" s="99"/>
      <c r="BH171" s="99">
        <v>1342</v>
      </c>
      <c r="BI171" s="99"/>
      <c r="BJ171" s="99"/>
      <c r="BK171" s="99">
        <v>48</v>
      </c>
      <c r="BL171" s="99">
        <v>8</v>
      </c>
      <c r="BM171" s="99"/>
      <c r="BN171" s="99">
        <v>1</v>
      </c>
      <c r="BO171" s="99">
        <v>25</v>
      </c>
      <c r="BP171" s="99">
        <v>4</v>
      </c>
      <c r="BQ171" s="99">
        <v>5</v>
      </c>
      <c r="BR171" s="99">
        <v>14</v>
      </c>
      <c r="BS171" s="99"/>
      <c r="BT171" s="99">
        <v>1543</v>
      </c>
      <c r="BU171" s="99">
        <v>43</v>
      </c>
      <c r="BV171" s="99"/>
      <c r="BW171" s="99"/>
      <c r="BX171" s="99"/>
      <c r="BY171" s="99"/>
      <c r="BZ171" s="99"/>
      <c r="CA171" s="99"/>
      <c r="CB171" s="99">
        <v>186</v>
      </c>
      <c r="CC171" s="99">
        <v>380</v>
      </c>
      <c r="CD171" s="99"/>
      <c r="CE171" s="99">
        <v>928</v>
      </c>
      <c r="CF171" s="99">
        <v>119</v>
      </c>
      <c r="CG171" s="99">
        <v>2</v>
      </c>
      <c r="CH171" s="99">
        <v>13</v>
      </c>
      <c r="CI171" s="99">
        <v>63</v>
      </c>
      <c r="CJ171" s="99"/>
      <c r="CK171" s="99"/>
      <c r="CL171" s="99"/>
      <c r="CM171" s="99"/>
      <c r="CN171" s="99"/>
      <c r="CO171" s="99">
        <v>1</v>
      </c>
      <c r="CP171" s="99">
        <v>1</v>
      </c>
      <c r="CQ171" s="99"/>
      <c r="CR171" s="99"/>
      <c r="CS171" s="99"/>
      <c r="CT171" s="99"/>
      <c r="CU171" s="99"/>
      <c r="CV171" s="99"/>
      <c r="CW171" s="99">
        <v>1624</v>
      </c>
      <c r="CX171" s="99"/>
      <c r="CY171" s="99">
        <v>64</v>
      </c>
      <c r="CZ171" s="99">
        <v>1</v>
      </c>
      <c r="DA171" s="99"/>
      <c r="DB171" s="99"/>
      <c r="DC171" s="99"/>
      <c r="DD171" s="99"/>
      <c r="DE171" s="99"/>
      <c r="DF171" s="99"/>
      <c r="DG171" s="99"/>
      <c r="DH171" s="99">
        <v>152</v>
      </c>
      <c r="DI171" s="99">
        <v>4</v>
      </c>
      <c r="DJ171" s="99"/>
      <c r="DK171" s="99"/>
      <c r="DL171" s="99">
        <v>2</v>
      </c>
      <c r="DM171" s="99"/>
      <c r="DN171" s="99">
        <v>1</v>
      </c>
      <c r="DO171" s="99">
        <v>2</v>
      </c>
      <c r="DP171" s="99">
        <v>1517</v>
      </c>
      <c r="DQ171" s="99">
        <v>1</v>
      </c>
      <c r="DR171" s="99">
        <v>6</v>
      </c>
      <c r="DS171" s="99"/>
      <c r="DT171" s="99">
        <v>2</v>
      </c>
      <c r="DU171" s="99"/>
      <c r="DV171" s="99"/>
      <c r="DW171" s="99">
        <v>1</v>
      </c>
      <c r="DX171" s="99"/>
      <c r="DY171" s="99">
        <v>3</v>
      </c>
      <c r="DZ171" s="99"/>
      <c r="EA171" s="99"/>
      <c r="EB171" s="99"/>
      <c r="EC171" s="99"/>
      <c r="ED171" s="99">
        <v>15</v>
      </c>
      <c r="EE171" s="99">
        <v>24</v>
      </c>
      <c r="EF171" s="99">
        <v>5</v>
      </c>
      <c r="EG171" s="99">
        <v>4</v>
      </c>
      <c r="EH171" s="99">
        <v>42</v>
      </c>
      <c r="EI171" s="99"/>
      <c r="EJ171" s="99"/>
      <c r="EK171" s="99"/>
      <c r="EL171" s="99">
        <v>3</v>
      </c>
      <c r="EM171" s="99">
        <v>1444</v>
      </c>
      <c r="EN171" s="99">
        <v>14</v>
      </c>
      <c r="EO171" s="99">
        <v>132</v>
      </c>
      <c r="EP171" s="99">
        <v>7</v>
      </c>
      <c r="EQ171" s="99">
        <v>1</v>
      </c>
      <c r="ER171" s="99"/>
      <c r="ES171" s="99">
        <v>25446</v>
      </c>
    </row>
    <row r="172" spans="1:149" ht="14.4" x14ac:dyDescent="0.3">
      <c r="A172" s="98">
        <v>106190949</v>
      </c>
      <c r="B172" s="98" t="s">
        <v>1528</v>
      </c>
      <c r="C172" s="98" t="s">
        <v>504</v>
      </c>
      <c r="D172" s="98" t="s">
        <v>2716</v>
      </c>
      <c r="E172" s="98" t="s">
        <v>660</v>
      </c>
      <c r="F172" s="98" t="s">
        <v>1045</v>
      </c>
      <c r="G172" s="98" t="s">
        <v>2871</v>
      </c>
      <c r="H172" s="98" t="s">
        <v>2120</v>
      </c>
      <c r="I172" s="98" t="s">
        <v>2253</v>
      </c>
      <c r="J172" s="98" t="s">
        <v>2259</v>
      </c>
      <c r="K172" s="98" t="s">
        <v>2310</v>
      </c>
      <c r="L172" s="98" t="s">
        <v>2065</v>
      </c>
      <c r="M172" s="98" t="s">
        <v>2105</v>
      </c>
      <c r="N172" s="98" t="s">
        <v>1716</v>
      </c>
      <c r="O172" s="99">
        <v>11612</v>
      </c>
      <c r="P172" s="99"/>
      <c r="Q172" s="99">
        <v>152</v>
      </c>
      <c r="R172" s="99"/>
      <c r="S172" s="99">
        <v>1024</v>
      </c>
      <c r="T172" s="99"/>
      <c r="U172" s="99">
        <v>7223</v>
      </c>
      <c r="V172" s="99">
        <v>5564</v>
      </c>
      <c r="W172" s="99"/>
      <c r="X172" s="99">
        <v>1</v>
      </c>
      <c r="Y172" s="99">
        <v>236</v>
      </c>
      <c r="Z172" s="99">
        <v>1451</v>
      </c>
      <c r="AA172" s="99">
        <v>1475</v>
      </c>
      <c r="AB172" s="99">
        <v>1226</v>
      </c>
      <c r="AC172" s="99">
        <v>1734</v>
      </c>
      <c r="AD172" s="99">
        <v>1799</v>
      </c>
      <c r="AE172" s="99">
        <v>1624</v>
      </c>
      <c r="AF172" s="99">
        <v>1951</v>
      </c>
      <c r="AG172" s="99"/>
      <c r="AH172" s="99">
        <v>1280</v>
      </c>
      <c r="AI172" s="99">
        <v>12</v>
      </c>
      <c r="AJ172" s="99">
        <v>574</v>
      </c>
      <c r="AK172" s="99">
        <v>613</v>
      </c>
      <c r="AL172" s="99">
        <v>1696</v>
      </c>
      <c r="AM172" s="99">
        <v>15</v>
      </c>
      <c r="AN172" s="99">
        <v>343</v>
      </c>
      <c r="AO172" s="99">
        <v>25</v>
      </c>
      <c r="AP172" s="99">
        <v>9522</v>
      </c>
      <c r="AQ172" s="99">
        <v>3643</v>
      </c>
      <c r="AR172" s="99">
        <v>9145</v>
      </c>
      <c r="AS172" s="99"/>
      <c r="AT172" s="99">
        <v>1959</v>
      </c>
      <c r="AU172" s="99">
        <v>9579</v>
      </c>
      <c r="AV172" s="99">
        <v>1250</v>
      </c>
      <c r="AW172" s="99"/>
      <c r="AX172" s="99">
        <v>12394</v>
      </c>
      <c r="AY172" s="99">
        <v>394</v>
      </c>
      <c r="AZ172" s="99"/>
      <c r="BA172" s="99">
        <v>239</v>
      </c>
      <c r="BB172" s="99">
        <v>2</v>
      </c>
      <c r="BC172" s="99">
        <v>11217</v>
      </c>
      <c r="BD172" s="99">
        <v>26</v>
      </c>
      <c r="BE172" s="99">
        <v>6</v>
      </c>
      <c r="BF172" s="99">
        <v>18</v>
      </c>
      <c r="BG172" s="99">
        <v>1247</v>
      </c>
      <c r="BH172" s="99">
        <v>30</v>
      </c>
      <c r="BI172" s="99">
        <v>3</v>
      </c>
      <c r="BJ172" s="99"/>
      <c r="BK172" s="99">
        <v>207</v>
      </c>
      <c r="BL172" s="99">
        <v>196</v>
      </c>
      <c r="BM172" s="99">
        <v>183</v>
      </c>
      <c r="BN172" s="99">
        <v>285</v>
      </c>
      <c r="BO172" s="99">
        <v>1172</v>
      </c>
      <c r="BP172" s="99">
        <v>110</v>
      </c>
      <c r="BQ172" s="99">
        <v>68</v>
      </c>
      <c r="BR172" s="99">
        <v>131</v>
      </c>
      <c r="BS172" s="99"/>
      <c r="BT172" s="99">
        <v>9467</v>
      </c>
      <c r="BU172" s="99">
        <v>909</v>
      </c>
      <c r="BV172" s="99"/>
      <c r="BW172" s="99"/>
      <c r="BX172" s="99"/>
      <c r="BY172" s="99">
        <v>60</v>
      </c>
      <c r="BZ172" s="99"/>
      <c r="CA172" s="99"/>
      <c r="CB172" s="99">
        <v>2409</v>
      </c>
      <c r="CC172" s="99">
        <v>4815</v>
      </c>
      <c r="CD172" s="99"/>
      <c r="CE172" s="99">
        <v>4991</v>
      </c>
      <c r="CF172" s="99">
        <v>173</v>
      </c>
      <c r="CG172" s="99">
        <v>130</v>
      </c>
      <c r="CH172" s="99">
        <v>268</v>
      </c>
      <c r="CI172" s="99">
        <v>2</v>
      </c>
      <c r="CJ172" s="99"/>
      <c r="CK172" s="99"/>
      <c r="CL172" s="99">
        <v>5</v>
      </c>
      <c r="CM172" s="99">
        <v>121</v>
      </c>
      <c r="CN172" s="99">
        <v>368</v>
      </c>
      <c r="CO172" s="99">
        <v>1572</v>
      </c>
      <c r="CP172" s="99">
        <v>1288</v>
      </c>
      <c r="CQ172" s="99">
        <v>18</v>
      </c>
      <c r="CR172" s="99">
        <v>411</v>
      </c>
      <c r="CS172" s="99">
        <v>9</v>
      </c>
      <c r="CT172" s="99">
        <v>612</v>
      </c>
      <c r="CU172" s="99">
        <v>761</v>
      </c>
      <c r="CV172" s="99">
        <v>1473</v>
      </c>
      <c r="CW172" s="99">
        <v>1164</v>
      </c>
      <c r="CX172" s="99">
        <v>499</v>
      </c>
      <c r="CY172" s="99">
        <v>343</v>
      </c>
      <c r="CZ172" s="99">
        <v>35</v>
      </c>
      <c r="DA172" s="99">
        <v>943</v>
      </c>
      <c r="DB172" s="99">
        <v>233</v>
      </c>
      <c r="DC172" s="99">
        <v>303</v>
      </c>
      <c r="DD172" s="99">
        <v>1355</v>
      </c>
      <c r="DE172" s="99">
        <v>1251</v>
      </c>
      <c r="DF172" s="99">
        <v>24</v>
      </c>
      <c r="DG172" s="99">
        <v>273</v>
      </c>
      <c r="DH172" s="99">
        <v>2430</v>
      </c>
      <c r="DI172" s="99">
        <v>927</v>
      </c>
      <c r="DJ172" s="99">
        <v>13</v>
      </c>
      <c r="DK172" s="99">
        <v>142</v>
      </c>
      <c r="DL172" s="99">
        <v>335</v>
      </c>
      <c r="DM172" s="99">
        <v>33</v>
      </c>
      <c r="DN172" s="99">
        <v>840</v>
      </c>
      <c r="DO172" s="99">
        <v>165</v>
      </c>
      <c r="DP172" s="99">
        <v>4838</v>
      </c>
      <c r="DQ172" s="99">
        <v>266</v>
      </c>
      <c r="DR172" s="99">
        <v>352</v>
      </c>
      <c r="DS172" s="99">
        <v>169</v>
      </c>
      <c r="DT172" s="99">
        <v>255</v>
      </c>
      <c r="DU172" s="99">
        <v>11</v>
      </c>
      <c r="DV172" s="99">
        <v>8</v>
      </c>
      <c r="DW172" s="99">
        <v>72</v>
      </c>
      <c r="DX172" s="99">
        <v>396</v>
      </c>
      <c r="DY172" s="99">
        <v>35</v>
      </c>
      <c r="DZ172" s="99">
        <v>1227</v>
      </c>
      <c r="EA172" s="99"/>
      <c r="EB172" s="99">
        <v>1</v>
      </c>
      <c r="EC172" s="99"/>
      <c r="ED172" s="99">
        <v>544</v>
      </c>
      <c r="EE172" s="99">
        <v>701</v>
      </c>
      <c r="EF172" s="99">
        <v>361</v>
      </c>
      <c r="EG172" s="99">
        <v>50</v>
      </c>
      <c r="EH172" s="99">
        <v>65</v>
      </c>
      <c r="EI172" s="99"/>
      <c r="EJ172" s="99">
        <v>16</v>
      </c>
      <c r="EK172" s="99">
        <v>7</v>
      </c>
      <c r="EL172" s="99">
        <v>9</v>
      </c>
      <c r="EM172" s="99">
        <v>9722</v>
      </c>
      <c r="EN172" s="99">
        <v>251</v>
      </c>
      <c r="EO172" s="99">
        <v>931</v>
      </c>
      <c r="EP172" s="99">
        <v>128</v>
      </c>
      <c r="EQ172" s="99">
        <v>3</v>
      </c>
      <c r="ER172" s="99"/>
      <c r="ES172" s="99">
        <v>54732</v>
      </c>
    </row>
    <row r="173" spans="1:149" ht="14.4" x14ac:dyDescent="0.3">
      <c r="A173" s="98">
        <v>106191216</v>
      </c>
      <c r="B173" s="98" t="s">
        <v>661</v>
      </c>
      <c r="C173" s="98" t="s">
        <v>504</v>
      </c>
      <c r="D173" s="98" t="s">
        <v>662</v>
      </c>
      <c r="E173" s="98" t="s">
        <v>504</v>
      </c>
      <c r="F173" s="98" t="s">
        <v>2311</v>
      </c>
      <c r="G173" s="98" t="s">
        <v>2871</v>
      </c>
      <c r="H173" s="98" t="s">
        <v>2114</v>
      </c>
      <c r="I173" s="98" t="s">
        <v>2212</v>
      </c>
      <c r="J173" s="98" t="s">
        <v>2213</v>
      </c>
      <c r="K173" s="98" t="s">
        <v>2227</v>
      </c>
      <c r="L173" s="98" t="s">
        <v>2065</v>
      </c>
      <c r="M173" s="98" t="s">
        <v>2105</v>
      </c>
      <c r="N173" s="98" t="s">
        <v>1717</v>
      </c>
      <c r="O173" s="99">
        <v>1584</v>
      </c>
      <c r="P173" s="99"/>
      <c r="Q173" s="99"/>
      <c r="R173" s="99"/>
      <c r="S173" s="99"/>
      <c r="T173" s="99"/>
      <c r="U173" s="99">
        <v>573</v>
      </c>
      <c r="V173" s="99">
        <v>1011</v>
      </c>
      <c r="W173" s="99"/>
      <c r="X173" s="99"/>
      <c r="Y173" s="99">
        <v>3</v>
      </c>
      <c r="Z173" s="99">
        <v>162</v>
      </c>
      <c r="AA173" s="99">
        <v>199</v>
      </c>
      <c r="AB173" s="99">
        <v>149</v>
      </c>
      <c r="AC173" s="99">
        <v>367</v>
      </c>
      <c r="AD173" s="99">
        <v>434</v>
      </c>
      <c r="AE173" s="99">
        <v>207</v>
      </c>
      <c r="AF173" s="99">
        <v>63</v>
      </c>
      <c r="AG173" s="99"/>
      <c r="AH173" s="99"/>
      <c r="AI173" s="99"/>
      <c r="AJ173" s="99">
        <v>148</v>
      </c>
      <c r="AK173" s="99">
        <v>126</v>
      </c>
      <c r="AL173" s="99">
        <v>514</v>
      </c>
      <c r="AM173" s="99">
        <v>2</v>
      </c>
      <c r="AN173" s="99">
        <v>161</v>
      </c>
      <c r="AO173" s="99">
        <v>3</v>
      </c>
      <c r="AP173" s="99">
        <v>630</v>
      </c>
      <c r="AQ173" s="99">
        <v>1584</v>
      </c>
      <c r="AR173" s="99"/>
      <c r="AS173" s="99"/>
      <c r="AT173" s="99">
        <v>756</v>
      </c>
      <c r="AU173" s="99">
        <v>828</v>
      </c>
      <c r="AV173" s="99"/>
      <c r="AW173" s="99"/>
      <c r="AX173" s="99">
        <v>1544</v>
      </c>
      <c r="AY173" s="99">
        <v>40</v>
      </c>
      <c r="AZ173" s="99"/>
      <c r="BA173" s="99">
        <v>155</v>
      </c>
      <c r="BB173" s="99"/>
      <c r="BC173" s="99">
        <v>1422</v>
      </c>
      <c r="BD173" s="99">
        <v>2</v>
      </c>
      <c r="BE173" s="99"/>
      <c r="BF173" s="99">
        <v>5</v>
      </c>
      <c r="BG173" s="99"/>
      <c r="BH173" s="99"/>
      <c r="BI173" s="99"/>
      <c r="BJ173" s="99"/>
      <c r="BK173" s="99">
        <v>63</v>
      </c>
      <c r="BL173" s="99">
        <v>2</v>
      </c>
      <c r="BM173" s="99"/>
      <c r="BN173" s="99">
        <v>68</v>
      </c>
      <c r="BO173" s="99">
        <v>180</v>
      </c>
      <c r="BP173" s="99">
        <v>52</v>
      </c>
      <c r="BQ173" s="99"/>
      <c r="BR173" s="99">
        <v>8</v>
      </c>
      <c r="BS173" s="99"/>
      <c r="BT173" s="99">
        <v>1152</v>
      </c>
      <c r="BU173" s="99">
        <v>42</v>
      </c>
      <c r="BV173" s="99"/>
      <c r="BW173" s="99">
        <v>16</v>
      </c>
      <c r="BX173" s="99"/>
      <c r="BY173" s="99"/>
      <c r="BZ173" s="99">
        <v>1</v>
      </c>
      <c r="CA173" s="99"/>
      <c r="CB173" s="99">
        <v>281</v>
      </c>
      <c r="CC173" s="99">
        <v>482</v>
      </c>
      <c r="CD173" s="99">
        <v>382</v>
      </c>
      <c r="CE173" s="99">
        <v>421</v>
      </c>
      <c r="CF173" s="99">
        <v>2</v>
      </c>
      <c r="CG173" s="99">
        <v>5</v>
      </c>
      <c r="CH173" s="99">
        <v>9</v>
      </c>
      <c r="CI173" s="99">
        <v>2</v>
      </c>
      <c r="CJ173" s="99"/>
      <c r="CK173" s="99"/>
      <c r="CL173" s="99"/>
      <c r="CM173" s="99">
        <v>80</v>
      </c>
      <c r="CN173" s="99">
        <v>325</v>
      </c>
      <c r="CO173" s="99">
        <v>30</v>
      </c>
      <c r="CP173" s="99">
        <v>108</v>
      </c>
      <c r="CQ173" s="99"/>
      <c r="CR173" s="99">
        <v>25</v>
      </c>
      <c r="CS173" s="99">
        <v>1</v>
      </c>
      <c r="CT173" s="99">
        <v>131</v>
      </c>
      <c r="CU173" s="99">
        <v>156</v>
      </c>
      <c r="CV173" s="99">
        <v>86</v>
      </c>
      <c r="CW173" s="99">
        <v>5</v>
      </c>
      <c r="CX173" s="99">
        <v>18</v>
      </c>
      <c r="CY173" s="99">
        <v>50</v>
      </c>
      <c r="CZ173" s="99">
        <v>452</v>
      </c>
      <c r="DA173" s="99">
        <v>48</v>
      </c>
      <c r="DB173" s="99">
        <v>6</v>
      </c>
      <c r="DC173" s="99">
        <v>63</v>
      </c>
      <c r="DD173" s="99"/>
      <c r="DE173" s="99"/>
      <c r="DF173" s="99"/>
      <c r="DG173" s="99">
        <v>28</v>
      </c>
      <c r="DH173" s="99">
        <v>791</v>
      </c>
      <c r="DI173" s="99">
        <v>77</v>
      </c>
      <c r="DJ173" s="99">
        <v>1</v>
      </c>
      <c r="DK173" s="99">
        <v>3</v>
      </c>
      <c r="DL173" s="99">
        <v>84</v>
      </c>
      <c r="DM173" s="99">
        <v>35</v>
      </c>
      <c r="DN173" s="99">
        <v>8</v>
      </c>
      <c r="DO173" s="99">
        <v>24</v>
      </c>
      <c r="DP173" s="99">
        <v>233</v>
      </c>
      <c r="DQ173" s="99">
        <v>33</v>
      </c>
      <c r="DR173" s="99">
        <v>23</v>
      </c>
      <c r="DS173" s="99">
        <v>100</v>
      </c>
      <c r="DT173" s="99">
        <v>24</v>
      </c>
      <c r="DU173" s="99">
        <v>1</v>
      </c>
      <c r="DV173" s="99">
        <v>1</v>
      </c>
      <c r="DW173" s="99">
        <v>30</v>
      </c>
      <c r="DX173" s="99">
        <v>38</v>
      </c>
      <c r="DY173" s="99">
        <v>2</v>
      </c>
      <c r="DZ173" s="99"/>
      <c r="EA173" s="99">
        <v>31</v>
      </c>
      <c r="EB173" s="99">
        <v>2</v>
      </c>
      <c r="EC173" s="99">
        <v>15</v>
      </c>
      <c r="ED173" s="99">
        <v>209</v>
      </c>
      <c r="EE173" s="99">
        <v>6</v>
      </c>
      <c r="EF173" s="99">
        <v>1</v>
      </c>
      <c r="EG173" s="99"/>
      <c r="EH173" s="99">
        <v>1</v>
      </c>
      <c r="EI173" s="99"/>
      <c r="EJ173" s="99">
        <v>7</v>
      </c>
      <c r="EK173" s="99"/>
      <c r="EL173" s="99"/>
      <c r="EM173" s="99">
        <v>811</v>
      </c>
      <c r="EN173" s="99">
        <v>9</v>
      </c>
      <c r="EO173" s="99">
        <v>538</v>
      </c>
      <c r="EP173" s="99">
        <v>2</v>
      </c>
      <c r="EQ173" s="99"/>
      <c r="ER173" s="99"/>
      <c r="ES173" s="99">
        <v>12584</v>
      </c>
    </row>
    <row r="174" spans="1:149" ht="14.4" x14ac:dyDescent="0.3">
      <c r="A174" s="98">
        <v>106191225</v>
      </c>
      <c r="B174" s="98" t="s">
        <v>663</v>
      </c>
      <c r="C174" s="98" t="s">
        <v>504</v>
      </c>
      <c r="D174" s="98" t="s">
        <v>664</v>
      </c>
      <c r="E174" s="98" t="s">
        <v>505</v>
      </c>
      <c r="F174" s="98" t="s">
        <v>1046</v>
      </c>
      <c r="G174" s="98" t="s">
        <v>2871</v>
      </c>
      <c r="H174" s="98" t="s">
        <v>2114</v>
      </c>
      <c r="I174" s="98" t="s">
        <v>2215</v>
      </c>
      <c r="J174" s="98" t="s">
        <v>2208</v>
      </c>
      <c r="K174" s="98" t="s">
        <v>2283</v>
      </c>
      <c r="L174" s="98" t="s">
        <v>2065</v>
      </c>
      <c r="M174" s="98" t="s">
        <v>2105</v>
      </c>
      <c r="N174" s="98" t="s">
        <v>1718</v>
      </c>
      <c r="O174" s="99"/>
      <c r="P174" s="99"/>
      <c r="Q174" s="99"/>
      <c r="R174" s="99">
        <v>647</v>
      </c>
      <c r="S174" s="99"/>
      <c r="T174" s="99"/>
      <c r="U174" s="99">
        <v>169</v>
      </c>
      <c r="V174" s="99">
        <v>476</v>
      </c>
      <c r="W174" s="99"/>
      <c r="X174" s="99">
        <v>2</v>
      </c>
      <c r="Y174" s="99">
        <v>10</v>
      </c>
      <c r="Z174" s="99">
        <v>165</v>
      </c>
      <c r="AA174" s="99">
        <v>196</v>
      </c>
      <c r="AB174" s="99">
        <v>128</v>
      </c>
      <c r="AC174" s="99">
        <v>126</v>
      </c>
      <c r="AD174" s="99">
        <v>21</v>
      </c>
      <c r="AE174" s="99">
        <v>1</v>
      </c>
      <c r="AF174" s="99"/>
      <c r="AG174" s="99"/>
      <c r="AH174" s="99"/>
      <c r="AI174" s="99"/>
      <c r="AJ174" s="99">
        <v>12</v>
      </c>
      <c r="AK174" s="99">
        <v>77</v>
      </c>
      <c r="AL174" s="99">
        <v>270</v>
      </c>
      <c r="AM174" s="99">
        <v>9</v>
      </c>
      <c r="AN174" s="99">
        <v>17</v>
      </c>
      <c r="AO174" s="99"/>
      <c r="AP174" s="99">
        <v>262</v>
      </c>
      <c r="AQ174" s="99">
        <v>647</v>
      </c>
      <c r="AR174" s="99"/>
      <c r="AS174" s="99"/>
      <c r="AT174" s="99">
        <v>512</v>
      </c>
      <c r="AU174" s="99">
        <v>135</v>
      </c>
      <c r="AV174" s="99"/>
      <c r="AW174" s="99"/>
      <c r="AX174" s="99">
        <v>647</v>
      </c>
      <c r="AY174" s="99"/>
      <c r="AZ174" s="99"/>
      <c r="BA174" s="99"/>
      <c r="BB174" s="99"/>
      <c r="BC174" s="99">
        <v>646</v>
      </c>
      <c r="BD174" s="99"/>
      <c r="BE174" s="99">
        <v>1</v>
      </c>
      <c r="BF174" s="99"/>
      <c r="BG174" s="99"/>
      <c r="BH174" s="99"/>
      <c r="BI174" s="99"/>
      <c r="BJ174" s="99"/>
      <c r="BK174" s="99">
        <v>16</v>
      </c>
      <c r="BL174" s="99">
        <v>209</v>
      </c>
      <c r="BM174" s="99"/>
      <c r="BN174" s="99"/>
      <c r="BO174" s="99"/>
      <c r="BP174" s="99"/>
      <c r="BQ174" s="99"/>
      <c r="BR174" s="99"/>
      <c r="BS174" s="99"/>
      <c r="BT174" s="99">
        <v>422</v>
      </c>
      <c r="BU174" s="99"/>
      <c r="BV174" s="99"/>
      <c r="BW174" s="99"/>
      <c r="BX174" s="99"/>
      <c r="BY174" s="99"/>
      <c r="BZ174" s="99"/>
      <c r="CA174" s="99"/>
      <c r="CB174" s="99">
        <v>2</v>
      </c>
      <c r="CC174" s="99"/>
      <c r="CD174" s="99"/>
      <c r="CE174" s="99">
        <v>1</v>
      </c>
      <c r="CF174" s="99">
        <v>1</v>
      </c>
      <c r="CG174" s="99"/>
      <c r="CH174" s="99">
        <v>643</v>
      </c>
      <c r="CI174" s="99"/>
      <c r="CJ174" s="99"/>
      <c r="CK174" s="99"/>
      <c r="CL174" s="99"/>
      <c r="CM174" s="99"/>
      <c r="CN174" s="99"/>
      <c r="CO174" s="99"/>
      <c r="CP174" s="99"/>
      <c r="CQ174" s="99"/>
      <c r="CR174" s="99"/>
      <c r="CS174" s="99"/>
      <c r="CT174" s="99"/>
      <c r="CU174" s="99"/>
      <c r="CV174" s="99"/>
      <c r="CW174" s="99">
        <v>647</v>
      </c>
      <c r="CX174" s="99"/>
      <c r="CY174" s="99"/>
      <c r="CZ174" s="99"/>
      <c r="DA174" s="99"/>
      <c r="DB174" s="99"/>
      <c r="DC174" s="99"/>
      <c r="DD174" s="99"/>
      <c r="DE174" s="99"/>
      <c r="DF174" s="99"/>
      <c r="DG174" s="99"/>
      <c r="DH174" s="99">
        <v>647</v>
      </c>
      <c r="DI174" s="99"/>
      <c r="DJ174" s="99"/>
      <c r="DK174" s="99"/>
      <c r="DL174" s="99"/>
      <c r="DM174" s="99"/>
      <c r="DN174" s="99"/>
      <c r="DO174" s="99"/>
      <c r="DP174" s="99"/>
      <c r="DQ174" s="99"/>
      <c r="DR174" s="99"/>
      <c r="DS174" s="99"/>
      <c r="DT174" s="99"/>
      <c r="DU174" s="99"/>
      <c r="DV174" s="99"/>
      <c r="DW174" s="99"/>
      <c r="DX174" s="99"/>
      <c r="DY174" s="99"/>
      <c r="DZ174" s="99"/>
      <c r="EA174" s="99"/>
      <c r="EB174" s="99"/>
      <c r="EC174" s="99"/>
      <c r="ED174" s="99"/>
      <c r="EE174" s="99"/>
      <c r="EF174" s="99"/>
      <c r="EG174" s="99"/>
      <c r="EH174" s="99"/>
      <c r="EI174" s="99"/>
      <c r="EJ174" s="99"/>
      <c r="EK174" s="99"/>
      <c r="EL174" s="99"/>
      <c r="EM174" s="99">
        <v>647</v>
      </c>
      <c r="EN174" s="99"/>
      <c r="EO174" s="99"/>
      <c r="EP174" s="99"/>
      <c r="EQ174" s="99"/>
      <c r="ER174" s="99"/>
      <c r="ES174" s="99">
        <v>14878</v>
      </c>
    </row>
    <row r="175" spans="1:149" ht="14.4" x14ac:dyDescent="0.3">
      <c r="A175" s="98">
        <v>106191227</v>
      </c>
      <c r="B175" s="98" t="s">
        <v>1047</v>
      </c>
      <c r="C175" s="98" t="s">
        <v>504</v>
      </c>
      <c r="D175" s="98" t="s">
        <v>665</v>
      </c>
      <c r="E175" s="98" t="s">
        <v>537</v>
      </c>
      <c r="F175" s="98" t="s">
        <v>1048</v>
      </c>
      <c r="G175" s="98" t="s">
        <v>2870</v>
      </c>
      <c r="H175" s="98" t="s">
        <v>2108</v>
      </c>
      <c r="I175" s="98" t="s">
        <v>2217</v>
      </c>
      <c r="J175" s="98" t="s">
        <v>2218</v>
      </c>
      <c r="K175" s="98" t="s">
        <v>2219</v>
      </c>
      <c r="L175" s="98" t="s">
        <v>2065</v>
      </c>
      <c r="M175" s="98" t="s">
        <v>2074</v>
      </c>
      <c r="N175" s="98" t="s">
        <v>1719</v>
      </c>
      <c r="O175" s="99">
        <v>17600</v>
      </c>
      <c r="P175" s="99"/>
      <c r="Q175" s="99"/>
      <c r="R175" s="99"/>
      <c r="S175" s="99">
        <v>520</v>
      </c>
      <c r="T175" s="99"/>
      <c r="U175" s="99">
        <v>8609</v>
      </c>
      <c r="V175" s="99">
        <v>9509</v>
      </c>
      <c r="W175" s="99">
        <v>1</v>
      </c>
      <c r="X175" s="99">
        <v>1</v>
      </c>
      <c r="Y175" s="99">
        <v>883</v>
      </c>
      <c r="Z175" s="99">
        <v>2272</v>
      </c>
      <c r="AA175" s="99">
        <v>2334</v>
      </c>
      <c r="AB175" s="99">
        <v>2730</v>
      </c>
      <c r="AC175" s="99">
        <v>3560</v>
      </c>
      <c r="AD175" s="99">
        <v>2602</v>
      </c>
      <c r="AE175" s="99">
        <v>1055</v>
      </c>
      <c r="AF175" s="99">
        <v>773</v>
      </c>
      <c r="AG175" s="99"/>
      <c r="AH175" s="99">
        <v>1207</v>
      </c>
      <c r="AI175" s="99">
        <v>704</v>
      </c>
      <c r="AJ175" s="99">
        <v>1371</v>
      </c>
      <c r="AK175" s="99">
        <v>3650</v>
      </c>
      <c r="AL175" s="99">
        <v>9758</v>
      </c>
      <c r="AM175" s="99">
        <v>20</v>
      </c>
      <c r="AN175" s="99">
        <v>787</v>
      </c>
      <c r="AO175" s="99">
        <v>414</v>
      </c>
      <c r="AP175" s="99">
        <v>2120</v>
      </c>
      <c r="AQ175" s="99">
        <v>5518</v>
      </c>
      <c r="AR175" s="99">
        <v>12602</v>
      </c>
      <c r="AS175" s="99"/>
      <c r="AT175" s="99">
        <v>2571</v>
      </c>
      <c r="AU175" s="99">
        <v>14661</v>
      </c>
      <c r="AV175" s="99">
        <v>874</v>
      </c>
      <c r="AW175" s="99">
        <v>14</v>
      </c>
      <c r="AX175" s="99">
        <v>17614</v>
      </c>
      <c r="AY175" s="99">
        <v>500</v>
      </c>
      <c r="AZ175" s="99">
        <v>6</v>
      </c>
      <c r="BA175" s="99">
        <v>743</v>
      </c>
      <c r="BB175" s="99">
        <v>7</v>
      </c>
      <c r="BC175" s="99">
        <v>16342</v>
      </c>
      <c r="BD175" s="99">
        <v>9</v>
      </c>
      <c r="BE175" s="99">
        <v>43</v>
      </c>
      <c r="BF175" s="99">
        <v>101</v>
      </c>
      <c r="BG175" s="99">
        <v>828</v>
      </c>
      <c r="BH175" s="99">
        <v>14</v>
      </c>
      <c r="BI175" s="99">
        <v>33</v>
      </c>
      <c r="BJ175" s="99"/>
      <c r="BK175" s="99">
        <v>683</v>
      </c>
      <c r="BL175" s="99">
        <v>472</v>
      </c>
      <c r="BM175" s="99">
        <v>13</v>
      </c>
      <c r="BN175" s="99">
        <v>436</v>
      </c>
      <c r="BO175" s="99">
        <v>342</v>
      </c>
      <c r="BP175" s="99">
        <v>118</v>
      </c>
      <c r="BQ175" s="99">
        <v>29</v>
      </c>
      <c r="BR175" s="99">
        <v>152</v>
      </c>
      <c r="BS175" s="99">
        <v>79</v>
      </c>
      <c r="BT175" s="99">
        <v>14972</v>
      </c>
      <c r="BU175" s="99">
        <v>629</v>
      </c>
      <c r="BV175" s="99"/>
      <c r="BW175" s="99">
        <v>140</v>
      </c>
      <c r="BX175" s="99"/>
      <c r="BY175" s="99">
        <v>36</v>
      </c>
      <c r="BZ175" s="99"/>
      <c r="CA175" s="99">
        <v>19</v>
      </c>
      <c r="CB175" s="99">
        <v>13024</v>
      </c>
      <c r="CC175" s="99">
        <v>2255</v>
      </c>
      <c r="CD175" s="99">
        <v>2</v>
      </c>
      <c r="CE175" s="99">
        <v>857</v>
      </c>
      <c r="CF175" s="99">
        <v>1092</v>
      </c>
      <c r="CG175" s="99">
        <v>38</v>
      </c>
      <c r="CH175" s="99">
        <v>415</v>
      </c>
      <c r="CI175" s="99"/>
      <c r="CJ175" s="99">
        <v>432</v>
      </c>
      <c r="CK175" s="99">
        <v>5</v>
      </c>
      <c r="CL175" s="99">
        <v>84</v>
      </c>
      <c r="CM175" s="99">
        <v>231</v>
      </c>
      <c r="CN175" s="99">
        <v>1218</v>
      </c>
      <c r="CO175" s="99">
        <v>2069</v>
      </c>
      <c r="CP175" s="99">
        <v>2031</v>
      </c>
      <c r="CQ175" s="99">
        <v>41</v>
      </c>
      <c r="CR175" s="99">
        <v>760</v>
      </c>
      <c r="CS175" s="99">
        <v>85</v>
      </c>
      <c r="CT175" s="99">
        <v>856</v>
      </c>
      <c r="CU175" s="99">
        <v>1052</v>
      </c>
      <c r="CV175" s="99">
        <v>3229</v>
      </c>
      <c r="CW175" s="99">
        <v>695</v>
      </c>
      <c r="CX175" s="99">
        <v>683</v>
      </c>
      <c r="CY175" s="99">
        <v>453</v>
      </c>
      <c r="CZ175" s="99">
        <v>638</v>
      </c>
      <c r="DA175" s="99">
        <v>900</v>
      </c>
      <c r="DB175" s="99">
        <v>370</v>
      </c>
      <c r="DC175" s="99">
        <v>672</v>
      </c>
      <c r="DD175" s="99">
        <v>1121</v>
      </c>
      <c r="DE175" s="99">
        <v>837</v>
      </c>
      <c r="DF175" s="99">
        <v>95</v>
      </c>
      <c r="DG175" s="99">
        <v>597</v>
      </c>
      <c r="DH175" s="99">
        <v>2725</v>
      </c>
      <c r="DI175" s="99">
        <v>1571</v>
      </c>
      <c r="DJ175" s="99">
        <v>31</v>
      </c>
      <c r="DK175" s="99">
        <v>573</v>
      </c>
      <c r="DL175" s="99">
        <v>936</v>
      </c>
      <c r="DM175" s="99">
        <v>198</v>
      </c>
      <c r="DN175" s="99">
        <v>1496</v>
      </c>
      <c r="DO175" s="99">
        <v>398</v>
      </c>
      <c r="DP175" s="99">
        <v>4030</v>
      </c>
      <c r="DQ175" s="99">
        <v>472</v>
      </c>
      <c r="DR175" s="99">
        <v>851</v>
      </c>
      <c r="DS175" s="99">
        <v>320</v>
      </c>
      <c r="DT175" s="99">
        <v>602</v>
      </c>
      <c r="DU175" s="99">
        <v>70</v>
      </c>
      <c r="DV175" s="99">
        <v>80</v>
      </c>
      <c r="DW175" s="99">
        <v>2092</v>
      </c>
      <c r="DX175" s="99">
        <v>61</v>
      </c>
      <c r="DY175" s="99">
        <v>131</v>
      </c>
      <c r="DZ175" s="99">
        <v>846</v>
      </c>
      <c r="EA175" s="99">
        <v>7</v>
      </c>
      <c r="EB175" s="99">
        <v>31</v>
      </c>
      <c r="EC175" s="99">
        <v>2</v>
      </c>
      <c r="ED175" s="99">
        <v>1113</v>
      </c>
      <c r="EE175" s="99">
        <v>853</v>
      </c>
      <c r="EF175" s="99">
        <v>948</v>
      </c>
      <c r="EG175" s="99">
        <v>526</v>
      </c>
      <c r="EH175" s="99">
        <v>49</v>
      </c>
      <c r="EI175" s="99">
        <v>8</v>
      </c>
      <c r="EJ175" s="99">
        <v>67</v>
      </c>
      <c r="EK175" s="99">
        <v>3</v>
      </c>
      <c r="EL175" s="99">
        <v>13</v>
      </c>
      <c r="EM175" s="99">
        <v>13083</v>
      </c>
      <c r="EN175" s="99">
        <v>68</v>
      </c>
      <c r="EO175" s="99">
        <v>1051</v>
      </c>
      <c r="EP175" s="99">
        <v>293</v>
      </c>
      <c r="EQ175" s="99">
        <v>43</v>
      </c>
      <c r="ER175" s="99">
        <v>2</v>
      </c>
      <c r="ES175" s="99">
        <v>109742</v>
      </c>
    </row>
    <row r="176" spans="1:149" ht="14.4" x14ac:dyDescent="0.3">
      <c r="A176" s="98">
        <v>106191228</v>
      </c>
      <c r="B176" s="98" t="s">
        <v>1049</v>
      </c>
      <c r="C176" s="98" t="s">
        <v>504</v>
      </c>
      <c r="D176" s="98" t="s">
        <v>666</v>
      </c>
      <c r="E176" s="98" t="s">
        <v>504</v>
      </c>
      <c r="F176" s="98" t="s">
        <v>1013</v>
      </c>
      <c r="G176" s="98" t="s">
        <v>2870</v>
      </c>
      <c r="H176" s="98" t="s">
        <v>2152</v>
      </c>
      <c r="I176" s="98" t="s">
        <v>2212</v>
      </c>
      <c r="J176" s="98" t="s">
        <v>2213</v>
      </c>
      <c r="K176" s="98" t="s">
        <v>2227</v>
      </c>
      <c r="L176" s="98" t="s">
        <v>2065</v>
      </c>
      <c r="M176" s="98" t="s">
        <v>2074</v>
      </c>
      <c r="N176" s="98" t="s">
        <v>1720</v>
      </c>
      <c r="O176" s="99">
        <v>28587</v>
      </c>
      <c r="P176" s="99"/>
      <c r="Q176" s="99"/>
      <c r="R176" s="99"/>
      <c r="S176" s="99">
        <v>675</v>
      </c>
      <c r="T176" s="99"/>
      <c r="U176" s="99">
        <v>12098</v>
      </c>
      <c r="V176" s="99">
        <v>17159</v>
      </c>
      <c r="W176" s="99">
        <v>3</v>
      </c>
      <c r="X176" s="99">
        <v>2</v>
      </c>
      <c r="Y176" s="99">
        <v>1360</v>
      </c>
      <c r="Z176" s="99">
        <v>3545</v>
      </c>
      <c r="AA176" s="99">
        <v>4108</v>
      </c>
      <c r="AB176" s="99">
        <v>4800</v>
      </c>
      <c r="AC176" s="99">
        <v>6266</v>
      </c>
      <c r="AD176" s="99">
        <v>4315</v>
      </c>
      <c r="AE176" s="99">
        <v>1668</v>
      </c>
      <c r="AF176" s="99">
        <v>1076</v>
      </c>
      <c r="AG176" s="99"/>
      <c r="AH176" s="99">
        <v>1350</v>
      </c>
      <c r="AI176" s="99">
        <v>774</v>
      </c>
      <c r="AJ176" s="99">
        <v>1791</v>
      </c>
      <c r="AK176" s="99">
        <v>3679</v>
      </c>
      <c r="AL176" s="99">
        <v>19309</v>
      </c>
      <c r="AM176" s="99">
        <v>47</v>
      </c>
      <c r="AN176" s="99">
        <v>1314</v>
      </c>
      <c r="AO176" s="99">
        <v>251</v>
      </c>
      <c r="AP176" s="99">
        <v>2871</v>
      </c>
      <c r="AQ176" s="99">
        <v>7556</v>
      </c>
      <c r="AR176" s="99">
        <v>21706</v>
      </c>
      <c r="AS176" s="99"/>
      <c r="AT176" s="99">
        <v>6398</v>
      </c>
      <c r="AU176" s="99">
        <v>21882</v>
      </c>
      <c r="AV176" s="99">
        <v>950</v>
      </c>
      <c r="AW176" s="99">
        <v>32</v>
      </c>
      <c r="AX176" s="99">
        <v>28123</v>
      </c>
      <c r="AY176" s="99">
        <v>1079</v>
      </c>
      <c r="AZ176" s="99">
        <v>60</v>
      </c>
      <c r="BA176" s="99">
        <v>1253</v>
      </c>
      <c r="BB176" s="99">
        <v>4</v>
      </c>
      <c r="BC176" s="99">
        <v>25208</v>
      </c>
      <c r="BD176" s="99">
        <v>99</v>
      </c>
      <c r="BE176" s="99">
        <v>51</v>
      </c>
      <c r="BF176" s="99">
        <v>6</v>
      </c>
      <c r="BG176" s="99">
        <v>981</v>
      </c>
      <c r="BH176" s="99">
        <v>4</v>
      </c>
      <c r="BI176" s="99">
        <v>1656</v>
      </c>
      <c r="BJ176" s="99"/>
      <c r="BK176" s="99">
        <v>1038</v>
      </c>
      <c r="BL176" s="99">
        <v>899</v>
      </c>
      <c r="BM176" s="99">
        <v>24</v>
      </c>
      <c r="BN176" s="99">
        <v>658</v>
      </c>
      <c r="BO176" s="99">
        <v>203</v>
      </c>
      <c r="BP176" s="99">
        <v>111</v>
      </c>
      <c r="BQ176" s="99">
        <v>169</v>
      </c>
      <c r="BR176" s="99">
        <v>261</v>
      </c>
      <c r="BS176" s="99">
        <v>125</v>
      </c>
      <c r="BT176" s="99">
        <v>22762</v>
      </c>
      <c r="BU176" s="99">
        <v>776</v>
      </c>
      <c r="BV176" s="99"/>
      <c r="BW176" s="99">
        <v>246</v>
      </c>
      <c r="BX176" s="99">
        <v>21</v>
      </c>
      <c r="BY176" s="99">
        <v>1941</v>
      </c>
      <c r="BZ176" s="99"/>
      <c r="CA176" s="99">
        <v>28</v>
      </c>
      <c r="CB176" s="99">
        <v>23185</v>
      </c>
      <c r="CC176" s="99">
        <v>3449</v>
      </c>
      <c r="CD176" s="99"/>
      <c r="CE176" s="99">
        <v>1077</v>
      </c>
      <c r="CF176" s="99">
        <v>509</v>
      </c>
      <c r="CG176" s="99">
        <v>138</v>
      </c>
      <c r="CH176" s="99">
        <v>657</v>
      </c>
      <c r="CI176" s="99"/>
      <c r="CJ176" s="99">
        <v>227</v>
      </c>
      <c r="CK176" s="99">
        <v>20</v>
      </c>
      <c r="CL176" s="99">
        <v>95</v>
      </c>
      <c r="CM176" s="99">
        <v>432</v>
      </c>
      <c r="CN176" s="99">
        <v>2017</v>
      </c>
      <c r="CO176" s="99">
        <v>3400</v>
      </c>
      <c r="CP176" s="99">
        <v>3303</v>
      </c>
      <c r="CQ176" s="99">
        <v>49</v>
      </c>
      <c r="CR176" s="99">
        <v>1056</v>
      </c>
      <c r="CS176" s="99">
        <v>185</v>
      </c>
      <c r="CT176" s="99">
        <v>1523</v>
      </c>
      <c r="CU176" s="99">
        <v>2358</v>
      </c>
      <c r="CV176" s="99">
        <v>4841</v>
      </c>
      <c r="CW176" s="99">
        <v>1663</v>
      </c>
      <c r="CX176" s="99">
        <v>798</v>
      </c>
      <c r="CY176" s="99">
        <v>992</v>
      </c>
      <c r="CZ176" s="99">
        <v>712</v>
      </c>
      <c r="DA176" s="99">
        <v>1452</v>
      </c>
      <c r="DB176" s="99">
        <v>669</v>
      </c>
      <c r="DC176" s="99">
        <v>1208</v>
      </c>
      <c r="DD176" s="99">
        <v>1432</v>
      </c>
      <c r="DE176" s="99">
        <v>973</v>
      </c>
      <c r="DF176" s="99">
        <v>104</v>
      </c>
      <c r="DG176" s="99">
        <v>817</v>
      </c>
      <c r="DH176" s="99">
        <v>5228</v>
      </c>
      <c r="DI176" s="99">
        <v>2363</v>
      </c>
      <c r="DJ176" s="99">
        <v>71</v>
      </c>
      <c r="DK176" s="99">
        <v>657</v>
      </c>
      <c r="DL176" s="99">
        <v>1285</v>
      </c>
      <c r="DM176" s="99">
        <v>305</v>
      </c>
      <c r="DN176" s="99">
        <v>1847</v>
      </c>
      <c r="DO176" s="99">
        <v>921</v>
      </c>
      <c r="DP176" s="99">
        <v>10083</v>
      </c>
      <c r="DQ176" s="99">
        <v>739</v>
      </c>
      <c r="DR176" s="99">
        <v>1484</v>
      </c>
      <c r="DS176" s="99">
        <v>492</v>
      </c>
      <c r="DT176" s="99">
        <v>659</v>
      </c>
      <c r="DU176" s="99">
        <v>131</v>
      </c>
      <c r="DV176" s="99">
        <v>188</v>
      </c>
      <c r="DW176" s="99">
        <v>518</v>
      </c>
      <c r="DX176" s="99">
        <v>131</v>
      </c>
      <c r="DY176" s="99">
        <v>280</v>
      </c>
      <c r="DZ176" s="99">
        <v>1024</v>
      </c>
      <c r="EA176" s="99">
        <v>27</v>
      </c>
      <c r="EB176" s="99">
        <v>10</v>
      </c>
      <c r="EC176" s="99">
        <v>2</v>
      </c>
      <c r="ED176" s="99">
        <v>984</v>
      </c>
      <c r="EE176" s="99">
        <v>1410</v>
      </c>
      <c r="EF176" s="99">
        <v>1190</v>
      </c>
      <c r="EG176" s="99">
        <v>958</v>
      </c>
      <c r="EH176" s="99">
        <v>154</v>
      </c>
      <c r="EI176" s="99">
        <v>37</v>
      </c>
      <c r="EJ176" s="99">
        <v>140</v>
      </c>
      <c r="EK176" s="99">
        <v>9</v>
      </c>
      <c r="EL176" s="99">
        <v>355</v>
      </c>
      <c r="EM176" s="99">
        <v>21645</v>
      </c>
      <c r="EN176" s="99">
        <v>212</v>
      </c>
      <c r="EO176" s="99">
        <v>1435</v>
      </c>
      <c r="EP176" s="99">
        <v>579</v>
      </c>
      <c r="EQ176" s="99">
        <v>153</v>
      </c>
      <c r="ER176" s="99">
        <v>1</v>
      </c>
      <c r="ES176" s="99">
        <v>188218</v>
      </c>
    </row>
    <row r="177" spans="1:149" ht="14.4" x14ac:dyDescent="0.3">
      <c r="A177" s="98">
        <v>106191230</v>
      </c>
      <c r="B177" s="98" t="s">
        <v>2312</v>
      </c>
      <c r="C177" s="98" t="s">
        <v>504</v>
      </c>
      <c r="D177" s="98" t="s">
        <v>2313</v>
      </c>
      <c r="E177" s="98" t="s">
        <v>504</v>
      </c>
      <c r="F177" s="98" t="s">
        <v>2045</v>
      </c>
      <c r="G177" s="98" t="s">
        <v>2871</v>
      </c>
      <c r="H177" s="98" t="s">
        <v>2101</v>
      </c>
      <c r="I177" s="98" t="s">
        <v>2217</v>
      </c>
      <c r="J177" s="98" t="s">
        <v>2228</v>
      </c>
      <c r="K177" s="98" t="s">
        <v>2314</v>
      </c>
      <c r="L177" s="98" t="s">
        <v>2065</v>
      </c>
      <c r="M177" s="98" t="s">
        <v>2074</v>
      </c>
      <c r="N177" s="98" t="s">
        <v>2044</v>
      </c>
      <c r="O177" s="99">
        <v>7171</v>
      </c>
      <c r="P177" s="99"/>
      <c r="Q177" s="99"/>
      <c r="R177" s="99"/>
      <c r="S177" s="99"/>
      <c r="T177" s="99"/>
      <c r="U177" s="99">
        <v>3783</v>
      </c>
      <c r="V177" s="99">
        <v>3388</v>
      </c>
      <c r="W177" s="99"/>
      <c r="X177" s="99"/>
      <c r="Y177" s="99">
        <v>103</v>
      </c>
      <c r="Z177" s="99">
        <v>819</v>
      </c>
      <c r="AA177" s="99">
        <v>803</v>
      </c>
      <c r="AB177" s="99">
        <v>1115</v>
      </c>
      <c r="AC177" s="99">
        <v>1544</v>
      </c>
      <c r="AD177" s="99">
        <v>1270</v>
      </c>
      <c r="AE177" s="99">
        <v>602</v>
      </c>
      <c r="AF177" s="99">
        <v>478</v>
      </c>
      <c r="AG177" s="99"/>
      <c r="AH177" s="99">
        <v>437</v>
      </c>
      <c r="AI177" s="99"/>
      <c r="AJ177" s="99">
        <v>60</v>
      </c>
      <c r="AK177" s="99">
        <v>3712</v>
      </c>
      <c r="AL177" s="99">
        <v>2937</v>
      </c>
      <c r="AM177" s="99">
        <v>6</v>
      </c>
      <c r="AN177" s="99"/>
      <c r="AO177" s="99">
        <v>85</v>
      </c>
      <c r="AP177" s="99">
        <v>371</v>
      </c>
      <c r="AQ177" s="99">
        <v>815</v>
      </c>
      <c r="AR177" s="99">
        <v>6356</v>
      </c>
      <c r="AS177" s="99"/>
      <c r="AT177" s="99">
        <v>108</v>
      </c>
      <c r="AU177" s="99">
        <v>6625</v>
      </c>
      <c r="AV177" s="99">
        <v>437</v>
      </c>
      <c r="AW177" s="99">
        <v>1</v>
      </c>
      <c r="AX177" s="99">
        <v>7104</v>
      </c>
      <c r="AY177" s="99">
        <v>67</v>
      </c>
      <c r="AZ177" s="99"/>
      <c r="BA177" s="99">
        <v>1</v>
      </c>
      <c r="BB177" s="99"/>
      <c r="BC177" s="99">
        <v>6734</v>
      </c>
      <c r="BD177" s="99"/>
      <c r="BE177" s="99"/>
      <c r="BF177" s="99"/>
      <c r="BG177" s="99">
        <v>436</v>
      </c>
      <c r="BH177" s="99"/>
      <c r="BI177" s="99"/>
      <c r="BJ177" s="99"/>
      <c r="BK177" s="99">
        <v>385</v>
      </c>
      <c r="BL177" s="99">
        <v>345</v>
      </c>
      <c r="BM177" s="99">
        <v>18</v>
      </c>
      <c r="BN177" s="99">
        <v>117</v>
      </c>
      <c r="BO177" s="99">
        <v>697</v>
      </c>
      <c r="BP177" s="99">
        <v>103</v>
      </c>
      <c r="BQ177" s="99">
        <v>47</v>
      </c>
      <c r="BR177" s="99">
        <v>8</v>
      </c>
      <c r="BS177" s="99">
        <v>59</v>
      </c>
      <c r="BT177" s="99">
        <v>4972</v>
      </c>
      <c r="BU177" s="99">
        <v>374</v>
      </c>
      <c r="BV177" s="99">
        <v>2</v>
      </c>
      <c r="BW177" s="99"/>
      <c r="BX177" s="99"/>
      <c r="BY177" s="99">
        <v>36</v>
      </c>
      <c r="BZ177" s="99">
        <v>8</v>
      </c>
      <c r="CA177" s="99"/>
      <c r="CB177" s="99">
        <v>4717</v>
      </c>
      <c r="CC177" s="99">
        <v>1620</v>
      </c>
      <c r="CD177" s="99">
        <v>48</v>
      </c>
      <c r="CE177" s="99">
        <v>573</v>
      </c>
      <c r="CF177" s="99">
        <v>14</v>
      </c>
      <c r="CG177" s="99">
        <v>2</v>
      </c>
      <c r="CH177" s="99">
        <v>11</v>
      </c>
      <c r="CI177" s="99">
        <v>38</v>
      </c>
      <c r="CJ177" s="99">
        <v>148</v>
      </c>
      <c r="CK177" s="99"/>
      <c r="CL177" s="99">
        <v>4</v>
      </c>
      <c r="CM177" s="99">
        <v>112</v>
      </c>
      <c r="CN177" s="99">
        <v>87</v>
      </c>
      <c r="CO177" s="99">
        <v>1082</v>
      </c>
      <c r="CP177" s="99">
        <v>971</v>
      </c>
      <c r="CQ177" s="99">
        <v>11</v>
      </c>
      <c r="CR177" s="99">
        <v>544</v>
      </c>
      <c r="CS177" s="99">
        <v>5</v>
      </c>
      <c r="CT177" s="99">
        <v>304</v>
      </c>
      <c r="CU177" s="99">
        <v>762</v>
      </c>
      <c r="CV177" s="99">
        <v>404</v>
      </c>
      <c r="CW177" s="99">
        <v>155</v>
      </c>
      <c r="CX177" s="99">
        <v>148</v>
      </c>
      <c r="CY177" s="99">
        <v>194</v>
      </c>
      <c r="CZ177" s="99">
        <v>3</v>
      </c>
      <c r="DA177" s="99">
        <v>624</v>
      </c>
      <c r="DB177" s="99">
        <v>196</v>
      </c>
      <c r="DC177" s="99">
        <v>570</v>
      </c>
      <c r="DD177" s="99">
        <v>557</v>
      </c>
      <c r="DE177" s="99">
        <v>438</v>
      </c>
      <c r="DF177" s="99"/>
      <c r="DG177" s="99">
        <v>72</v>
      </c>
      <c r="DH177" s="99">
        <v>1172</v>
      </c>
      <c r="DI177" s="99">
        <v>478</v>
      </c>
      <c r="DJ177" s="99">
        <v>3</v>
      </c>
      <c r="DK177" s="99">
        <v>41</v>
      </c>
      <c r="DL177" s="99">
        <v>225</v>
      </c>
      <c r="DM177" s="99">
        <v>7</v>
      </c>
      <c r="DN177" s="99">
        <v>98</v>
      </c>
      <c r="DO177" s="99">
        <v>28</v>
      </c>
      <c r="DP177" s="99">
        <v>4071</v>
      </c>
      <c r="DQ177" s="99">
        <v>134</v>
      </c>
      <c r="DR177" s="99">
        <v>171</v>
      </c>
      <c r="DS177" s="99">
        <v>59</v>
      </c>
      <c r="DT177" s="99">
        <v>143</v>
      </c>
      <c r="DU177" s="99">
        <v>1</v>
      </c>
      <c r="DV177" s="99">
        <v>3</v>
      </c>
      <c r="DW177" s="99">
        <v>2</v>
      </c>
      <c r="DX177" s="99">
        <v>8</v>
      </c>
      <c r="DY177" s="99">
        <v>11</v>
      </c>
      <c r="DZ177" s="99">
        <v>444</v>
      </c>
      <c r="EA177" s="99"/>
      <c r="EB177" s="99"/>
      <c r="EC177" s="99"/>
      <c r="ED177" s="99">
        <v>108</v>
      </c>
      <c r="EE177" s="99">
        <v>151</v>
      </c>
      <c r="EF177" s="99">
        <v>26</v>
      </c>
      <c r="EG177" s="99">
        <v>50</v>
      </c>
      <c r="EH177" s="99">
        <v>2</v>
      </c>
      <c r="EI177" s="99"/>
      <c r="EJ177" s="99">
        <v>15</v>
      </c>
      <c r="EK177" s="99"/>
      <c r="EL177" s="99">
        <v>10</v>
      </c>
      <c r="EM177" s="99">
        <v>6427</v>
      </c>
      <c r="EN177" s="99">
        <v>19</v>
      </c>
      <c r="EO177" s="99">
        <v>299</v>
      </c>
      <c r="EP177" s="99">
        <v>41</v>
      </c>
      <c r="EQ177" s="99">
        <v>23</v>
      </c>
      <c r="ER177" s="99"/>
      <c r="ES177" s="99">
        <v>28869</v>
      </c>
    </row>
    <row r="178" spans="1:149" ht="14.4" x14ac:dyDescent="0.3">
      <c r="A178" s="98">
        <v>106191231</v>
      </c>
      <c r="B178" s="98" t="s">
        <v>667</v>
      </c>
      <c r="C178" s="98" t="s">
        <v>504</v>
      </c>
      <c r="D178" s="98" t="s">
        <v>668</v>
      </c>
      <c r="E178" s="98" t="s">
        <v>669</v>
      </c>
      <c r="F178" s="98" t="s">
        <v>1050</v>
      </c>
      <c r="G178" s="98" t="s">
        <v>2870</v>
      </c>
      <c r="H178" s="98" t="s">
        <v>2108</v>
      </c>
      <c r="I178" s="98" t="s">
        <v>2103</v>
      </c>
      <c r="J178" s="98" t="s">
        <v>2264</v>
      </c>
      <c r="K178" s="98" t="s">
        <v>2315</v>
      </c>
      <c r="L178" s="98" t="s">
        <v>2065</v>
      </c>
      <c r="M178" s="98" t="s">
        <v>2074</v>
      </c>
      <c r="N178" s="98" t="s">
        <v>1721</v>
      </c>
      <c r="O178" s="99">
        <v>11118</v>
      </c>
      <c r="P178" s="99"/>
      <c r="Q178" s="99"/>
      <c r="R178" s="99"/>
      <c r="S178" s="99">
        <v>642</v>
      </c>
      <c r="T178" s="99"/>
      <c r="U178" s="99">
        <v>6077</v>
      </c>
      <c r="V178" s="99">
        <v>5683</v>
      </c>
      <c r="W178" s="99"/>
      <c r="X178" s="99"/>
      <c r="Y178" s="99">
        <v>216</v>
      </c>
      <c r="Z178" s="99">
        <v>1297</v>
      </c>
      <c r="AA178" s="99">
        <v>1740</v>
      </c>
      <c r="AB178" s="99">
        <v>1937</v>
      </c>
      <c r="AC178" s="99">
        <v>2439</v>
      </c>
      <c r="AD178" s="99">
        <v>2006</v>
      </c>
      <c r="AE178" s="99">
        <v>745</v>
      </c>
      <c r="AF178" s="99">
        <v>516</v>
      </c>
      <c r="AG178" s="99"/>
      <c r="AH178" s="99">
        <v>748</v>
      </c>
      <c r="AI178" s="99">
        <v>116</v>
      </c>
      <c r="AJ178" s="99">
        <v>665</v>
      </c>
      <c r="AK178" s="99">
        <v>720</v>
      </c>
      <c r="AL178" s="99">
        <v>7843</v>
      </c>
      <c r="AM178" s="99">
        <v>12</v>
      </c>
      <c r="AN178" s="99">
        <v>195</v>
      </c>
      <c r="AO178" s="99">
        <v>63</v>
      </c>
      <c r="AP178" s="99">
        <v>2262</v>
      </c>
      <c r="AQ178" s="99">
        <v>4313</v>
      </c>
      <c r="AR178" s="99">
        <v>7447</v>
      </c>
      <c r="AS178" s="99"/>
      <c r="AT178" s="99">
        <v>1732</v>
      </c>
      <c r="AU178" s="99">
        <v>9368</v>
      </c>
      <c r="AV178" s="99">
        <v>660</v>
      </c>
      <c r="AW178" s="99"/>
      <c r="AX178" s="99">
        <v>11344</v>
      </c>
      <c r="AY178" s="99">
        <v>415</v>
      </c>
      <c r="AZ178" s="99">
        <v>1</v>
      </c>
      <c r="BA178" s="99">
        <v>158</v>
      </c>
      <c r="BB178" s="99">
        <v>5</v>
      </c>
      <c r="BC178" s="99">
        <v>10463</v>
      </c>
      <c r="BD178" s="99">
        <v>37</v>
      </c>
      <c r="BE178" s="99">
        <v>57</v>
      </c>
      <c r="BF178" s="99">
        <v>265</v>
      </c>
      <c r="BG178" s="99">
        <v>658</v>
      </c>
      <c r="BH178" s="99">
        <v>6</v>
      </c>
      <c r="BI178" s="99">
        <v>111</v>
      </c>
      <c r="BJ178" s="99"/>
      <c r="BK178" s="99">
        <v>348</v>
      </c>
      <c r="BL178" s="99">
        <v>278</v>
      </c>
      <c r="BM178" s="99">
        <v>1</v>
      </c>
      <c r="BN178" s="99">
        <v>145</v>
      </c>
      <c r="BO178" s="99">
        <v>186</v>
      </c>
      <c r="BP178" s="99">
        <v>48</v>
      </c>
      <c r="BQ178" s="99">
        <v>63</v>
      </c>
      <c r="BR178" s="99">
        <v>31</v>
      </c>
      <c r="BS178" s="99">
        <v>95</v>
      </c>
      <c r="BT178" s="99">
        <v>10059</v>
      </c>
      <c r="BU178" s="99">
        <v>420</v>
      </c>
      <c r="BV178" s="99"/>
      <c r="BW178" s="99">
        <v>56</v>
      </c>
      <c r="BX178" s="99"/>
      <c r="BY178" s="99">
        <v>21</v>
      </c>
      <c r="BZ178" s="99"/>
      <c r="CA178" s="99">
        <v>9</v>
      </c>
      <c r="CB178" s="99">
        <v>9327</v>
      </c>
      <c r="CC178" s="99">
        <v>1408</v>
      </c>
      <c r="CD178" s="99">
        <v>2</v>
      </c>
      <c r="CE178" s="99">
        <v>206</v>
      </c>
      <c r="CF178" s="99">
        <v>183</v>
      </c>
      <c r="CG178" s="99">
        <v>2</v>
      </c>
      <c r="CH178" s="99">
        <v>323</v>
      </c>
      <c r="CI178" s="99"/>
      <c r="CJ178" s="99">
        <v>309</v>
      </c>
      <c r="CK178" s="99"/>
      <c r="CL178" s="99">
        <v>21</v>
      </c>
      <c r="CM178" s="99">
        <v>168</v>
      </c>
      <c r="CN178" s="99">
        <v>791</v>
      </c>
      <c r="CO178" s="99">
        <v>1423</v>
      </c>
      <c r="CP178" s="99">
        <v>1498</v>
      </c>
      <c r="CQ178" s="99">
        <v>30</v>
      </c>
      <c r="CR178" s="99">
        <v>542</v>
      </c>
      <c r="CS178" s="99">
        <v>45</v>
      </c>
      <c r="CT178" s="99">
        <v>806</v>
      </c>
      <c r="CU178" s="99">
        <v>1095</v>
      </c>
      <c r="CV178" s="99">
        <v>421</v>
      </c>
      <c r="CW178" s="99">
        <v>828</v>
      </c>
      <c r="CX178" s="99">
        <v>269</v>
      </c>
      <c r="CY178" s="99">
        <v>254</v>
      </c>
      <c r="CZ178" s="99">
        <v>256</v>
      </c>
      <c r="DA178" s="99">
        <v>540</v>
      </c>
      <c r="DB178" s="99">
        <v>260</v>
      </c>
      <c r="DC178" s="99">
        <v>951</v>
      </c>
      <c r="DD178" s="99">
        <v>884</v>
      </c>
      <c r="DE178" s="99">
        <v>659</v>
      </c>
      <c r="DF178" s="99">
        <v>19</v>
      </c>
      <c r="DG178" s="99">
        <v>137</v>
      </c>
      <c r="DH178" s="99">
        <v>2826</v>
      </c>
      <c r="DI178" s="99">
        <v>1057</v>
      </c>
      <c r="DJ178" s="99">
        <v>22</v>
      </c>
      <c r="DK178" s="99">
        <v>455</v>
      </c>
      <c r="DL178" s="99">
        <v>498</v>
      </c>
      <c r="DM178" s="99">
        <v>140</v>
      </c>
      <c r="DN178" s="99">
        <v>162</v>
      </c>
      <c r="DO178" s="99">
        <v>179</v>
      </c>
      <c r="DP178" s="99">
        <v>4383</v>
      </c>
      <c r="DQ178" s="99">
        <v>193</v>
      </c>
      <c r="DR178" s="99">
        <v>318</v>
      </c>
      <c r="DS178" s="99">
        <v>226</v>
      </c>
      <c r="DT178" s="99">
        <v>194</v>
      </c>
      <c r="DU178" s="99">
        <v>48</v>
      </c>
      <c r="DV178" s="99">
        <v>19</v>
      </c>
      <c r="DW178" s="99">
        <v>104</v>
      </c>
      <c r="DX178" s="99">
        <v>62</v>
      </c>
      <c r="DY178" s="99">
        <v>49</v>
      </c>
      <c r="DZ178" s="99">
        <v>613</v>
      </c>
      <c r="EA178" s="99"/>
      <c r="EB178" s="99">
        <v>75</v>
      </c>
      <c r="EC178" s="99"/>
      <c r="ED178" s="99">
        <v>397</v>
      </c>
      <c r="EE178" s="99">
        <v>174</v>
      </c>
      <c r="EF178" s="99">
        <v>51</v>
      </c>
      <c r="EG178" s="99">
        <v>43</v>
      </c>
      <c r="EH178" s="99">
        <v>7</v>
      </c>
      <c r="EI178" s="99">
        <v>3</v>
      </c>
      <c r="EJ178" s="99">
        <v>56</v>
      </c>
      <c r="EK178" s="99">
        <v>4</v>
      </c>
      <c r="EL178" s="99">
        <v>7</v>
      </c>
      <c r="EM178" s="99">
        <v>10500</v>
      </c>
      <c r="EN178" s="99">
        <v>62</v>
      </c>
      <c r="EO178" s="99">
        <v>358</v>
      </c>
      <c r="EP178" s="99">
        <v>75</v>
      </c>
      <c r="EQ178" s="99">
        <v>23</v>
      </c>
      <c r="ER178" s="99"/>
      <c r="ES178" s="99">
        <v>68025</v>
      </c>
    </row>
    <row r="179" spans="1:149" ht="14.4" x14ac:dyDescent="0.3">
      <c r="A179" s="98">
        <v>106191306</v>
      </c>
      <c r="B179" s="98" t="s">
        <v>670</v>
      </c>
      <c r="C179" s="98" t="s">
        <v>504</v>
      </c>
      <c r="D179" s="98" t="s">
        <v>671</v>
      </c>
      <c r="E179" s="98" t="s">
        <v>541</v>
      </c>
      <c r="F179" s="98" t="s">
        <v>1051</v>
      </c>
      <c r="G179" s="98" t="s">
        <v>2870</v>
      </c>
      <c r="H179" s="98" t="s">
        <v>2120</v>
      </c>
      <c r="I179" s="98" t="s">
        <v>2188</v>
      </c>
      <c r="J179" s="98" t="s">
        <v>2220</v>
      </c>
      <c r="K179" s="98" t="s">
        <v>2298</v>
      </c>
      <c r="L179" s="98" t="s">
        <v>2065</v>
      </c>
      <c r="M179" s="98" t="s">
        <v>2074</v>
      </c>
      <c r="N179" s="98" t="s">
        <v>1722</v>
      </c>
      <c r="O179" s="99">
        <v>1582</v>
      </c>
      <c r="P179" s="99"/>
      <c r="Q179" s="99">
        <v>1081</v>
      </c>
      <c r="R179" s="99"/>
      <c r="S179" s="99"/>
      <c r="T179" s="99"/>
      <c r="U179" s="99">
        <v>898</v>
      </c>
      <c r="V179" s="99">
        <v>1765</v>
      </c>
      <c r="W179" s="99"/>
      <c r="X179" s="99"/>
      <c r="Y179" s="99">
        <v>36</v>
      </c>
      <c r="Z179" s="99">
        <v>250</v>
      </c>
      <c r="AA179" s="99">
        <v>302</v>
      </c>
      <c r="AB179" s="99">
        <v>478</v>
      </c>
      <c r="AC179" s="99">
        <v>817</v>
      </c>
      <c r="AD179" s="99">
        <v>535</v>
      </c>
      <c r="AE179" s="99">
        <v>182</v>
      </c>
      <c r="AF179" s="99">
        <v>60</v>
      </c>
      <c r="AG179" s="99"/>
      <c r="AH179" s="99"/>
      <c r="AI179" s="99">
        <v>3</v>
      </c>
      <c r="AJ179" s="99">
        <v>184</v>
      </c>
      <c r="AK179" s="99">
        <v>356</v>
      </c>
      <c r="AL179" s="99">
        <v>1664</v>
      </c>
      <c r="AM179" s="99">
        <v>4</v>
      </c>
      <c r="AN179" s="99">
        <v>157</v>
      </c>
      <c r="AO179" s="99">
        <v>64</v>
      </c>
      <c r="AP179" s="99">
        <v>234</v>
      </c>
      <c r="AQ179" s="99">
        <v>2661</v>
      </c>
      <c r="AR179" s="99">
        <v>2</v>
      </c>
      <c r="AS179" s="99"/>
      <c r="AT179" s="99">
        <v>1753</v>
      </c>
      <c r="AU179" s="99">
        <v>908</v>
      </c>
      <c r="AV179" s="99"/>
      <c r="AW179" s="99">
        <v>2</v>
      </c>
      <c r="AX179" s="99">
        <v>2645</v>
      </c>
      <c r="AY179" s="99">
        <v>18</v>
      </c>
      <c r="AZ179" s="99"/>
      <c r="BA179" s="99">
        <v>1283</v>
      </c>
      <c r="BB179" s="99">
        <v>1</v>
      </c>
      <c r="BC179" s="99">
        <v>1003</v>
      </c>
      <c r="BD179" s="99">
        <v>251</v>
      </c>
      <c r="BE179" s="99">
        <v>6</v>
      </c>
      <c r="BF179" s="99">
        <v>36</v>
      </c>
      <c r="BG179" s="99"/>
      <c r="BH179" s="99">
        <v>81</v>
      </c>
      <c r="BI179" s="99">
        <v>2</v>
      </c>
      <c r="BJ179" s="99"/>
      <c r="BK179" s="99">
        <v>319</v>
      </c>
      <c r="BL179" s="99">
        <v>25</v>
      </c>
      <c r="BM179" s="99"/>
      <c r="BN179" s="99">
        <v>11</v>
      </c>
      <c r="BO179" s="99">
        <v>122</v>
      </c>
      <c r="BP179" s="99">
        <v>3</v>
      </c>
      <c r="BQ179" s="99"/>
      <c r="BR179" s="99">
        <v>196</v>
      </c>
      <c r="BS179" s="99">
        <v>25</v>
      </c>
      <c r="BT179" s="99">
        <v>1827</v>
      </c>
      <c r="BU179" s="99">
        <v>83</v>
      </c>
      <c r="BV179" s="99"/>
      <c r="BW179" s="99">
        <v>40</v>
      </c>
      <c r="BX179" s="99">
        <v>8</v>
      </c>
      <c r="BY179" s="99">
        <v>4</v>
      </c>
      <c r="BZ179" s="99"/>
      <c r="CA179" s="99"/>
      <c r="CB179" s="99">
        <v>1668</v>
      </c>
      <c r="CC179" s="99">
        <v>387</v>
      </c>
      <c r="CD179" s="99">
        <v>5</v>
      </c>
      <c r="CE179" s="99">
        <v>139</v>
      </c>
      <c r="CF179" s="99">
        <v>2</v>
      </c>
      <c r="CG179" s="99">
        <v>12</v>
      </c>
      <c r="CH179" s="99">
        <v>27</v>
      </c>
      <c r="CI179" s="99"/>
      <c r="CJ179" s="99">
        <v>423</v>
      </c>
      <c r="CK179" s="99"/>
      <c r="CL179" s="99">
        <v>2</v>
      </c>
      <c r="CM179" s="99">
        <v>4</v>
      </c>
      <c r="CN179" s="99">
        <v>4</v>
      </c>
      <c r="CO179" s="99">
        <v>827</v>
      </c>
      <c r="CP179" s="99">
        <v>23</v>
      </c>
      <c r="CQ179" s="99">
        <v>7</v>
      </c>
      <c r="CR179" s="99">
        <v>261</v>
      </c>
      <c r="CS179" s="99">
        <v>12</v>
      </c>
      <c r="CT179" s="99">
        <v>83</v>
      </c>
      <c r="CU179" s="99">
        <v>61</v>
      </c>
      <c r="CV179" s="99">
        <v>151</v>
      </c>
      <c r="CW179" s="99">
        <v>10</v>
      </c>
      <c r="CX179" s="99">
        <v>312</v>
      </c>
      <c r="CY179" s="99">
        <v>468</v>
      </c>
      <c r="CZ179" s="99">
        <v>72</v>
      </c>
      <c r="DA179" s="99">
        <v>55</v>
      </c>
      <c r="DB179" s="99">
        <v>95</v>
      </c>
      <c r="DC179" s="99">
        <v>215</v>
      </c>
      <c r="DD179" s="99">
        <v>1</v>
      </c>
      <c r="DE179" s="99"/>
      <c r="DF179" s="99"/>
      <c r="DG179" s="99">
        <v>25</v>
      </c>
      <c r="DH179" s="99">
        <v>1359</v>
      </c>
      <c r="DI179" s="99">
        <v>38</v>
      </c>
      <c r="DJ179" s="99">
        <v>5</v>
      </c>
      <c r="DK179" s="99"/>
      <c r="DL179" s="99">
        <v>222</v>
      </c>
      <c r="DM179" s="99"/>
      <c r="DN179" s="99">
        <v>253</v>
      </c>
      <c r="DO179" s="99">
        <v>48</v>
      </c>
      <c r="DP179" s="99">
        <v>185</v>
      </c>
      <c r="DQ179" s="99">
        <v>24</v>
      </c>
      <c r="DR179" s="99">
        <v>102</v>
      </c>
      <c r="DS179" s="99">
        <v>28</v>
      </c>
      <c r="DT179" s="99">
        <v>24</v>
      </c>
      <c r="DU179" s="99">
        <v>2</v>
      </c>
      <c r="DV179" s="99"/>
      <c r="DW179" s="99">
        <v>327</v>
      </c>
      <c r="DX179" s="99">
        <v>5</v>
      </c>
      <c r="DY179" s="99">
        <v>12</v>
      </c>
      <c r="DZ179" s="99"/>
      <c r="EA179" s="99"/>
      <c r="EB179" s="99">
        <v>4</v>
      </c>
      <c r="EC179" s="99"/>
      <c r="ED179" s="99">
        <v>95</v>
      </c>
      <c r="EE179" s="99">
        <v>105</v>
      </c>
      <c r="EF179" s="99">
        <v>139</v>
      </c>
      <c r="EG179" s="99">
        <v>35</v>
      </c>
      <c r="EH179" s="99">
        <v>7</v>
      </c>
      <c r="EI179" s="99"/>
      <c r="EJ179" s="99">
        <v>12</v>
      </c>
      <c r="EK179" s="99">
        <v>1</v>
      </c>
      <c r="EL179" s="99">
        <v>7</v>
      </c>
      <c r="EM179" s="99">
        <v>2163</v>
      </c>
      <c r="EN179" s="99">
        <v>42</v>
      </c>
      <c r="EO179" s="99">
        <v>32</v>
      </c>
      <c r="EP179" s="99">
        <v>13</v>
      </c>
      <c r="EQ179" s="99">
        <v>11</v>
      </c>
      <c r="ER179" s="99">
        <v>1</v>
      </c>
      <c r="ES179" s="99">
        <v>50546</v>
      </c>
    </row>
    <row r="180" spans="1:149" ht="14.4" x14ac:dyDescent="0.3">
      <c r="A180" s="98">
        <v>106191450</v>
      </c>
      <c r="B180" s="98" t="s">
        <v>2316</v>
      </c>
      <c r="C180" s="98" t="s">
        <v>504</v>
      </c>
      <c r="D180" s="98" t="s">
        <v>672</v>
      </c>
      <c r="E180" s="98" t="s">
        <v>609</v>
      </c>
      <c r="F180" s="98" t="s">
        <v>1052</v>
      </c>
      <c r="G180" s="98" t="s">
        <v>2871</v>
      </c>
      <c r="H180" s="98" t="s">
        <v>2120</v>
      </c>
      <c r="I180" s="98" t="s">
        <v>2253</v>
      </c>
      <c r="J180" s="98" t="s">
        <v>2254</v>
      </c>
      <c r="K180" s="98" t="s">
        <v>2255</v>
      </c>
      <c r="L180" s="98" t="s">
        <v>2065</v>
      </c>
      <c r="M180" s="98" t="s">
        <v>2105</v>
      </c>
      <c r="N180" s="98" t="s">
        <v>1723</v>
      </c>
      <c r="O180" s="99">
        <v>11097</v>
      </c>
      <c r="P180" s="99"/>
      <c r="Q180" s="99"/>
      <c r="R180" s="99"/>
      <c r="S180" s="99"/>
      <c r="T180" s="99"/>
      <c r="U180" s="99">
        <v>6444</v>
      </c>
      <c r="V180" s="99">
        <v>4653</v>
      </c>
      <c r="W180" s="99"/>
      <c r="X180" s="99"/>
      <c r="Y180" s="99">
        <v>146</v>
      </c>
      <c r="Z180" s="99">
        <v>733</v>
      </c>
      <c r="AA180" s="99">
        <v>1297</v>
      </c>
      <c r="AB180" s="99">
        <v>491</v>
      </c>
      <c r="AC180" s="99">
        <v>894</v>
      </c>
      <c r="AD180" s="99">
        <v>1522</v>
      </c>
      <c r="AE180" s="99">
        <v>1883</v>
      </c>
      <c r="AF180" s="99">
        <v>2331</v>
      </c>
      <c r="AG180" s="99">
        <v>2</v>
      </c>
      <c r="AH180" s="99">
        <v>1734</v>
      </c>
      <c r="AI180" s="99">
        <v>64</v>
      </c>
      <c r="AJ180" s="99">
        <v>1115</v>
      </c>
      <c r="AK180" s="99">
        <v>433</v>
      </c>
      <c r="AL180" s="99">
        <v>2092</v>
      </c>
      <c r="AM180" s="99">
        <v>28</v>
      </c>
      <c r="AN180" s="99">
        <v>77</v>
      </c>
      <c r="AO180" s="99">
        <v>94</v>
      </c>
      <c r="AP180" s="99">
        <v>7258</v>
      </c>
      <c r="AQ180" s="99">
        <v>6895</v>
      </c>
      <c r="AR180" s="99">
        <v>4202</v>
      </c>
      <c r="AS180" s="99"/>
      <c r="AT180" s="99">
        <v>1786</v>
      </c>
      <c r="AU180" s="99">
        <v>7626</v>
      </c>
      <c r="AV180" s="99">
        <v>1684</v>
      </c>
      <c r="AW180" s="99">
        <v>1</v>
      </c>
      <c r="AX180" s="99">
        <v>9944</v>
      </c>
      <c r="AY180" s="99">
        <v>1153</v>
      </c>
      <c r="AZ180" s="99"/>
      <c r="BA180" s="99">
        <v>753</v>
      </c>
      <c r="BB180" s="99">
        <v>2</v>
      </c>
      <c r="BC180" s="99">
        <v>7801</v>
      </c>
      <c r="BD180" s="99">
        <v>95</v>
      </c>
      <c r="BE180" s="99">
        <v>122</v>
      </c>
      <c r="BF180" s="99">
        <v>103</v>
      </c>
      <c r="BG180" s="99">
        <v>1686</v>
      </c>
      <c r="BH180" s="99">
        <v>535</v>
      </c>
      <c r="BI180" s="99"/>
      <c r="BJ180" s="99"/>
      <c r="BK180" s="99">
        <v>262</v>
      </c>
      <c r="BL180" s="99">
        <v>45</v>
      </c>
      <c r="BM180" s="99"/>
      <c r="BN180" s="99">
        <v>246</v>
      </c>
      <c r="BO180" s="99">
        <v>2325</v>
      </c>
      <c r="BP180" s="99">
        <v>292</v>
      </c>
      <c r="BQ180" s="99">
        <v>25</v>
      </c>
      <c r="BR180" s="99">
        <v>8</v>
      </c>
      <c r="BS180" s="99">
        <v>14</v>
      </c>
      <c r="BT180" s="99">
        <v>7047</v>
      </c>
      <c r="BU180" s="99">
        <v>820</v>
      </c>
      <c r="BV180" s="99">
        <v>1</v>
      </c>
      <c r="BW180" s="99">
        <v>11</v>
      </c>
      <c r="BX180" s="99"/>
      <c r="BY180" s="99">
        <v>1</v>
      </c>
      <c r="BZ180" s="99"/>
      <c r="CA180" s="99"/>
      <c r="CB180" s="99">
        <v>592</v>
      </c>
      <c r="CC180" s="99">
        <v>5016</v>
      </c>
      <c r="CD180" s="99">
        <v>1</v>
      </c>
      <c r="CE180" s="99">
        <v>5082</v>
      </c>
      <c r="CF180" s="99">
        <v>396</v>
      </c>
      <c r="CG180" s="99">
        <v>7</v>
      </c>
      <c r="CH180" s="99">
        <v>2</v>
      </c>
      <c r="CI180" s="99"/>
      <c r="CJ180" s="99">
        <v>1</v>
      </c>
      <c r="CK180" s="99"/>
      <c r="CL180" s="99">
        <v>11</v>
      </c>
      <c r="CM180" s="99">
        <v>78</v>
      </c>
      <c r="CN180" s="99">
        <v>378</v>
      </c>
      <c r="CO180" s="99">
        <v>1291</v>
      </c>
      <c r="CP180" s="99">
        <v>1051</v>
      </c>
      <c r="CQ180" s="99">
        <v>5</v>
      </c>
      <c r="CR180" s="99">
        <v>243</v>
      </c>
      <c r="CS180" s="99">
        <v>3</v>
      </c>
      <c r="CT180" s="99">
        <v>336</v>
      </c>
      <c r="CU180" s="99">
        <v>1368</v>
      </c>
      <c r="CV180" s="99">
        <v>733</v>
      </c>
      <c r="CW180" s="99">
        <v>56</v>
      </c>
      <c r="CX180" s="99">
        <v>890</v>
      </c>
      <c r="CY180" s="99">
        <v>153</v>
      </c>
      <c r="CZ180" s="99">
        <v>167</v>
      </c>
      <c r="DA180" s="99">
        <v>617</v>
      </c>
      <c r="DB180" s="99">
        <v>82</v>
      </c>
      <c r="DC180" s="99">
        <v>153</v>
      </c>
      <c r="DD180" s="99">
        <v>1762</v>
      </c>
      <c r="DE180" s="99">
        <v>1686</v>
      </c>
      <c r="DF180" s="99">
        <v>34</v>
      </c>
      <c r="DG180" s="99">
        <v>238</v>
      </c>
      <c r="DH180" s="99">
        <v>2127</v>
      </c>
      <c r="DI180" s="99">
        <v>831</v>
      </c>
      <c r="DJ180" s="99">
        <v>6</v>
      </c>
      <c r="DK180" s="99">
        <v>71</v>
      </c>
      <c r="DL180" s="99">
        <v>327</v>
      </c>
      <c r="DM180" s="99">
        <v>20</v>
      </c>
      <c r="DN180" s="99">
        <v>1240</v>
      </c>
      <c r="DO180" s="99">
        <v>53</v>
      </c>
      <c r="DP180" s="99">
        <v>3425</v>
      </c>
      <c r="DQ180" s="99">
        <v>118</v>
      </c>
      <c r="DR180" s="99">
        <v>192</v>
      </c>
      <c r="DS180" s="99">
        <v>174</v>
      </c>
      <c r="DT180" s="99">
        <v>243</v>
      </c>
      <c r="DU180" s="99">
        <v>24</v>
      </c>
      <c r="DV180" s="99">
        <v>1</v>
      </c>
      <c r="DW180" s="99">
        <v>63</v>
      </c>
      <c r="DX180" s="99">
        <v>367</v>
      </c>
      <c r="DY180" s="99">
        <v>21</v>
      </c>
      <c r="DZ180" s="99">
        <v>1536</v>
      </c>
      <c r="EA180" s="99">
        <v>5</v>
      </c>
      <c r="EB180" s="99">
        <v>15</v>
      </c>
      <c r="EC180" s="99"/>
      <c r="ED180" s="99">
        <v>370</v>
      </c>
      <c r="EE180" s="99">
        <v>523</v>
      </c>
      <c r="EF180" s="99">
        <v>90</v>
      </c>
      <c r="EG180" s="99">
        <v>7</v>
      </c>
      <c r="EH180" s="99">
        <v>1</v>
      </c>
      <c r="EI180" s="99"/>
      <c r="EJ180" s="99">
        <v>28</v>
      </c>
      <c r="EK180" s="99">
        <v>3</v>
      </c>
      <c r="EL180" s="99">
        <v>2</v>
      </c>
      <c r="EM180" s="99">
        <v>9530</v>
      </c>
      <c r="EN180" s="99">
        <v>73</v>
      </c>
      <c r="EO180" s="99">
        <v>452</v>
      </c>
      <c r="EP180" s="99">
        <v>17</v>
      </c>
      <c r="EQ180" s="99">
        <v>1</v>
      </c>
      <c r="ER180" s="99"/>
      <c r="ES180" s="99">
        <v>37218</v>
      </c>
    </row>
    <row r="181" spans="1:149" ht="14.4" x14ac:dyDescent="0.3">
      <c r="A181" s="98">
        <v>106194010</v>
      </c>
      <c r="B181" s="98" t="s">
        <v>673</v>
      </c>
      <c r="C181" s="98" t="s">
        <v>504</v>
      </c>
      <c r="D181" s="98" t="s">
        <v>2717</v>
      </c>
      <c r="E181" s="98" t="s">
        <v>514</v>
      </c>
      <c r="F181" s="98" t="s">
        <v>1053</v>
      </c>
      <c r="G181" s="98" t="s">
        <v>2871</v>
      </c>
      <c r="H181" s="98" t="s">
        <v>2114</v>
      </c>
      <c r="I181" s="98" t="s">
        <v>2116</v>
      </c>
      <c r="J181" s="98" t="s">
        <v>2229</v>
      </c>
      <c r="K181" s="98" t="s">
        <v>2230</v>
      </c>
      <c r="L181" s="98" t="s">
        <v>2065</v>
      </c>
      <c r="M181" s="98" t="s">
        <v>2105</v>
      </c>
      <c r="N181" s="98" t="s">
        <v>1724</v>
      </c>
      <c r="O181" s="99"/>
      <c r="P181" s="99"/>
      <c r="Q181" s="99"/>
      <c r="R181" s="99">
        <v>988</v>
      </c>
      <c r="S181" s="99"/>
      <c r="T181" s="99"/>
      <c r="U181" s="99">
        <v>300</v>
      </c>
      <c r="V181" s="99">
        <v>688</v>
      </c>
      <c r="W181" s="99"/>
      <c r="X181" s="99"/>
      <c r="Y181" s="99">
        <v>11</v>
      </c>
      <c r="Z181" s="99">
        <v>230</v>
      </c>
      <c r="AA181" s="99">
        <v>281</v>
      </c>
      <c r="AB181" s="99">
        <v>220</v>
      </c>
      <c r="AC181" s="99">
        <v>197</v>
      </c>
      <c r="AD181" s="99">
        <v>47</v>
      </c>
      <c r="AE181" s="99">
        <v>1</v>
      </c>
      <c r="AF181" s="99">
        <v>1</v>
      </c>
      <c r="AG181" s="99"/>
      <c r="AH181" s="99"/>
      <c r="AI181" s="99"/>
      <c r="AJ181" s="99">
        <v>2</v>
      </c>
      <c r="AK181" s="99">
        <v>71</v>
      </c>
      <c r="AL181" s="99">
        <v>508</v>
      </c>
      <c r="AM181" s="99"/>
      <c r="AN181" s="99">
        <v>5</v>
      </c>
      <c r="AO181" s="99">
        <v>1</v>
      </c>
      <c r="AP181" s="99">
        <v>401</v>
      </c>
      <c r="AQ181" s="99">
        <v>988</v>
      </c>
      <c r="AR181" s="99"/>
      <c r="AS181" s="99"/>
      <c r="AT181" s="99">
        <v>895</v>
      </c>
      <c r="AU181" s="99">
        <v>93</v>
      </c>
      <c r="AV181" s="99"/>
      <c r="AW181" s="99"/>
      <c r="AX181" s="99">
        <v>988</v>
      </c>
      <c r="AY181" s="99"/>
      <c r="AZ181" s="99"/>
      <c r="BA181" s="99">
        <v>1</v>
      </c>
      <c r="BB181" s="99"/>
      <c r="BC181" s="99">
        <v>986</v>
      </c>
      <c r="BD181" s="99"/>
      <c r="BE181" s="99">
        <v>1</v>
      </c>
      <c r="BF181" s="99"/>
      <c r="BG181" s="99"/>
      <c r="BH181" s="99"/>
      <c r="BI181" s="99"/>
      <c r="BJ181" s="99"/>
      <c r="BK181" s="99">
        <v>22</v>
      </c>
      <c r="BL181" s="99">
        <v>290</v>
      </c>
      <c r="BM181" s="99"/>
      <c r="BN181" s="99">
        <v>1</v>
      </c>
      <c r="BO181" s="99">
        <v>1</v>
      </c>
      <c r="BP181" s="99"/>
      <c r="BQ181" s="99"/>
      <c r="BR181" s="99"/>
      <c r="BS181" s="99"/>
      <c r="BT181" s="99">
        <v>609</v>
      </c>
      <c r="BU181" s="99"/>
      <c r="BV181" s="99"/>
      <c r="BW181" s="99">
        <v>65</v>
      </c>
      <c r="BX181" s="99"/>
      <c r="BY181" s="99"/>
      <c r="BZ181" s="99"/>
      <c r="CA181" s="99"/>
      <c r="CB181" s="99"/>
      <c r="CC181" s="99"/>
      <c r="CD181" s="99"/>
      <c r="CE181" s="99">
        <v>1</v>
      </c>
      <c r="CF181" s="99">
        <v>14</v>
      </c>
      <c r="CG181" s="99"/>
      <c r="CH181" s="99">
        <v>973</v>
      </c>
      <c r="CI181" s="99"/>
      <c r="CJ181" s="99"/>
      <c r="CK181" s="99"/>
      <c r="CL181" s="99"/>
      <c r="CM181" s="99"/>
      <c r="CN181" s="99"/>
      <c r="CO181" s="99"/>
      <c r="CP181" s="99"/>
      <c r="CQ181" s="99"/>
      <c r="CR181" s="99"/>
      <c r="CS181" s="99"/>
      <c r="CT181" s="99"/>
      <c r="CU181" s="99"/>
      <c r="CV181" s="99"/>
      <c r="CW181" s="99">
        <v>988</v>
      </c>
      <c r="CX181" s="99"/>
      <c r="CY181" s="99"/>
      <c r="CZ181" s="99"/>
      <c r="DA181" s="99"/>
      <c r="DB181" s="99"/>
      <c r="DC181" s="99"/>
      <c r="DD181" s="99"/>
      <c r="DE181" s="99"/>
      <c r="DF181" s="99"/>
      <c r="DG181" s="99"/>
      <c r="DH181" s="99">
        <v>984</v>
      </c>
      <c r="DI181" s="99"/>
      <c r="DJ181" s="99"/>
      <c r="DK181" s="99"/>
      <c r="DL181" s="99"/>
      <c r="DM181" s="99"/>
      <c r="DN181" s="99"/>
      <c r="DO181" s="99"/>
      <c r="DP181" s="99">
        <v>4</v>
      </c>
      <c r="DQ181" s="99"/>
      <c r="DR181" s="99"/>
      <c r="DS181" s="99"/>
      <c r="DT181" s="99"/>
      <c r="DU181" s="99"/>
      <c r="DV181" s="99"/>
      <c r="DW181" s="99"/>
      <c r="DX181" s="99"/>
      <c r="DY181" s="99"/>
      <c r="DZ181" s="99"/>
      <c r="EA181" s="99"/>
      <c r="EB181" s="99"/>
      <c r="EC181" s="99"/>
      <c r="ED181" s="99"/>
      <c r="EE181" s="99"/>
      <c r="EF181" s="99"/>
      <c r="EG181" s="99"/>
      <c r="EH181" s="99"/>
      <c r="EI181" s="99"/>
      <c r="EJ181" s="99"/>
      <c r="EK181" s="99"/>
      <c r="EL181" s="99"/>
      <c r="EM181" s="99">
        <v>988</v>
      </c>
      <c r="EN181" s="99"/>
      <c r="EO181" s="99"/>
      <c r="EP181" s="99"/>
      <c r="EQ181" s="99"/>
      <c r="ER181" s="99"/>
      <c r="ES181" s="99">
        <v>5797</v>
      </c>
    </row>
    <row r="182" spans="1:149" ht="14.4" x14ac:dyDescent="0.3">
      <c r="A182" s="98">
        <v>106194219</v>
      </c>
      <c r="B182" s="98" t="s">
        <v>1432</v>
      </c>
      <c r="C182" s="98" t="s">
        <v>504</v>
      </c>
      <c r="D182" s="98" t="s">
        <v>674</v>
      </c>
      <c r="E182" s="98" t="s">
        <v>504</v>
      </c>
      <c r="F182" s="98" t="s">
        <v>1013</v>
      </c>
      <c r="G182" s="98" t="s">
        <v>2871</v>
      </c>
      <c r="H182" s="98" t="s">
        <v>2108</v>
      </c>
      <c r="I182" s="98" t="s">
        <v>2212</v>
      </c>
      <c r="J182" s="98" t="s">
        <v>2213</v>
      </c>
      <c r="K182" s="98" t="s">
        <v>2227</v>
      </c>
      <c r="L182" s="98" t="s">
        <v>2065</v>
      </c>
      <c r="M182" s="98" t="s">
        <v>2074</v>
      </c>
      <c r="N182" s="98" t="s">
        <v>1725</v>
      </c>
      <c r="O182" s="99">
        <v>11762</v>
      </c>
      <c r="P182" s="99"/>
      <c r="Q182" s="99">
        <v>275</v>
      </c>
      <c r="R182" s="99"/>
      <c r="S182" s="99"/>
      <c r="T182" s="99"/>
      <c r="U182" s="99">
        <v>5378</v>
      </c>
      <c r="V182" s="99">
        <v>6659</v>
      </c>
      <c r="W182" s="99"/>
      <c r="X182" s="99"/>
      <c r="Y182" s="99">
        <v>61</v>
      </c>
      <c r="Z182" s="99">
        <v>661</v>
      </c>
      <c r="AA182" s="99">
        <v>919</v>
      </c>
      <c r="AB182" s="99">
        <v>1381</v>
      </c>
      <c r="AC182" s="99">
        <v>2571</v>
      </c>
      <c r="AD182" s="99">
        <v>3141</v>
      </c>
      <c r="AE182" s="99">
        <v>2202</v>
      </c>
      <c r="AF182" s="99">
        <v>1101</v>
      </c>
      <c r="AG182" s="99"/>
      <c r="AH182" s="99"/>
      <c r="AI182" s="99"/>
      <c r="AJ182" s="99">
        <v>1072</v>
      </c>
      <c r="AK182" s="99">
        <v>682</v>
      </c>
      <c r="AL182" s="99">
        <v>3038</v>
      </c>
      <c r="AM182" s="99">
        <v>14</v>
      </c>
      <c r="AN182" s="99">
        <v>1212</v>
      </c>
      <c r="AO182" s="99">
        <v>59</v>
      </c>
      <c r="AP182" s="99">
        <v>5960</v>
      </c>
      <c r="AQ182" s="99">
        <v>12037</v>
      </c>
      <c r="AR182" s="99"/>
      <c r="AS182" s="99"/>
      <c r="AT182" s="99">
        <v>6619</v>
      </c>
      <c r="AU182" s="99">
        <v>5417</v>
      </c>
      <c r="AV182" s="99"/>
      <c r="AW182" s="99">
        <v>1</v>
      </c>
      <c r="AX182" s="99">
        <v>11910</v>
      </c>
      <c r="AY182" s="99">
        <v>121</v>
      </c>
      <c r="AZ182" s="99">
        <v>6</v>
      </c>
      <c r="BA182" s="99">
        <v>2967</v>
      </c>
      <c r="BB182" s="99">
        <v>20</v>
      </c>
      <c r="BC182" s="99">
        <v>8842</v>
      </c>
      <c r="BD182" s="99">
        <v>18</v>
      </c>
      <c r="BE182" s="99">
        <v>2</v>
      </c>
      <c r="BF182" s="99">
        <v>43</v>
      </c>
      <c r="BG182" s="99"/>
      <c r="BH182" s="99">
        <v>145</v>
      </c>
      <c r="BI182" s="99"/>
      <c r="BJ182" s="99"/>
      <c r="BK182" s="99">
        <v>210</v>
      </c>
      <c r="BL182" s="99">
        <v>32</v>
      </c>
      <c r="BM182" s="99">
        <v>27</v>
      </c>
      <c r="BN182" s="99">
        <v>399</v>
      </c>
      <c r="BO182" s="99">
        <v>1933</v>
      </c>
      <c r="BP182" s="99">
        <v>78</v>
      </c>
      <c r="BQ182" s="99"/>
      <c r="BR182" s="99">
        <v>371</v>
      </c>
      <c r="BS182" s="99">
        <v>10</v>
      </c>
      <c r="BT182" s="99">
        <v>8063</v>
      </c>
      <c r="BU182" s="99">
        <v>837</v>
      </c>
      <c r="BV182" s="99">
        <v>4</v>
      </c>
      <c r="BW182" s="99">
        <v>64</v>
      </c>
      <c r="BX182" s="99"/>
      <c r="BY182" s="99">
        <v>2</v>
      </c>
      <c r="BZ182" s="99">
        <v>7</v>
      </c>
      <c r="CA182" s="99"/>
      <c r="CB182" s="99">
        <v>1223</v>
      </c>
      <c r="CC182" s="99">
        <v>5501</v>
      </c>
      <c r="CD182" s="99">
        <v>972</v>
      </c>
      <c r="CE182" s="99">
        <v>4053</v>
      </c>
      <c r="CF182" s="99">
        <v>43</v>
      </c>
      <c r="CG182" s="99">
        <v>124</v>
      </c>
      <c r="CH182" s="99">
        <v>116</v>
      </c>
      <c r="CI182" s="99">
        <v>5</v>
      </c>
      <c r="CJ182" s="99"/>
      <c r="CK182" s="99"/>
      <c r="CL182" s="99">
        <v>117</v>
      </c>
      <c r="CM182" s="99">
        <v>67</v>
      </c>
      <c r="CN182" s="99">
        <v>2583</v>
      </c>
      <c r="CO182" s="99">
        <v>2247</v>
      </c>
      <c r="CP182" s="99">
        <v>1374</v>
      </c>
      <c r="CQ182" s="99">
        <v>7</v>
      </c>
      <c r="CR182" s="99">
        <v>410</v>
      </c>
      <c r="CS182" s="99">
        <v>20</v>
      </c>
      <c r="CT182" s="99">
        <v>488</v>
      </c>
      <c r="CU182" s="99">
        <v>431</v>
      </c>
      <c r="CV182" s="99">
        <v>1458</v>
      </c>
      <c r="CW182" s="99">
        <v>31</v>
      </c>
      <c r="CX182" s="99">
        <v>1402</v>
      </c>
      <c r="CY182" s="99">
        <v>515</v>
      </c>
      <c r="CZ182" s="99">
        <v>243</v>
      </c>
      <c r="DA182" s="99">
        <v>340</v>
      </c>
      <c r="DB182" s="99">
        <v>75</v>
      </c>
      <c r="DC182" s="99">
        <v>226</v>
      </c>
      <c r="DD182" s="99">
        <v>3</v>
      </c>
      <c r="DE182" s="99"/>
      <c r="DF182" s="99"/>
      <c r="DG182" s="99">
        <v>1061</v>
      </c>
      <c r="DH182" s="99">
        <v>912</v>
      </c>
      <c r="DI182" s="99">
        <v>1657</v>
      </c>
      <c r="DJ182" s="99">
        <v>50</v>
      </c>
      <c r="DK182" s="99">
        <v>102</v>
      </c>
      <c r="DL182" s="99">
        <v>593</v>
      </c>
      <c r="DM182" s="99">
        <v>147</v>
      </c>
      <c r="DN182" s="99">
        <v>1852</v>
      </c>
      <c r="DO182" s="99">
        <v>637</v>
      </c>
      <c r="DP182" s="99">
        <v>1576</v>
      </c>
      <c r="DQ182" s="99">
        <v>397</v>
      </c>
      <c r="DR182" s="99">
        <v>361</v>
      </c>
      <c r="DS182" s="99">
        <v>975</v>
      </c>
      <c r="DT182" s="99">
        <v>692</v>
      </c>
      <c r="DU182" s="99">
        <v>152</v>
      </c>
      <c r="DV182" s="99">
        <v>11</v>
      </c>
      <c r="DW182" s="99">
        <v>202</v>
      </c>
      <c r="DX182" s="99">
        <v>474</v>
      </c>
      <c r="DY182" s="99">
        <v>174</v>
      </c>
      <c r="DZ182" s="99">
        <v>1</v>
      </c>
      <c r="EA182" s="99">
        <v>5</v>
      </c>
      <c r="EB182" s="99">
        <v>4</v>
      </c>
      <c r="EC182" s="99">
        <v>2</v>
      </c>
      <c r="ED182" s="99">
        <v>2217</v>
      </c>
      <c r="EE182" s="99">
        <v>225</v>
      </c>
      <c r="EF182" s="99">
        <v>77</v>
      </c>
      <c r="EG182" s="99">
        <v>11</v>
      </c>
      <c r="EH182" s="99">
        <v>1</v>
      </c>
      <c r="EI182" s="99">
        <v>2</v>
      </c>
      <c r="EJ182" s="99">
        <v>83</v>
      </c>
      <c r="EK182" s="99">
        <v>5</v>
      </c>
      <c r="EL182" s="99">
        <v>11</v>
      </c>
      <c r="EM182" s="99">
        <v>8522</v>
      </c>
      <c r="EN182" s="99">
        <v>151</v>
      </c>
      <c r="EO182" s="99">
        <v>713</v>
      </c>
      <c r="EP182" s="99">
        <v>16</v>
      </c>
      <c r="EQ182" s="99">
        <v>3</v>
      </c>
      <c r="ER182" s="99"/>
      <c r="ES182" s="99">
        <v>84311</v>
      </c>
    </row>
    <row r="183" spans="1:149" ht="14.4" x14ac:dyDescent="0.3">
      <c r="A183" s="98">
        <v>106194967</v>
      </c>
      <c r="B183" s="98" t="s">
        <v>675</v>
      </c>
      <c r="C183" s="98" t="s">
        <v>504</v>
      </c>
      <c r="D183" s="98" t="s">
        <v>676</v>
      </c>
      <c r="E183" s="98" t="s">
        <v>537</v>
      </c>
      <c r="F183" s="98" t="s">
        <v>992</v>
      </c>
      <c r="G183" s="98" t="s">
        <v>2872</v>
      </c>
      <c r="H183" s="98" t="s">
        <v>2122</v>
      </c>
      <c r="I183" s="98" t="s">
        <v>2185</v>
      </c>
      <c r="J183" s="98" t="s">
        <v>2218</v>
      </c>
      <c r="K183" s="98" t="s">
        <v>2281</v>
      </c>
      <c r="L183" s="98" t="s">
        <v>2065</v>
      </c>
      <c r="M183" s="98" t="s">
        <v>2105</v>
      </c>
      <c r="N183" s="98" t="s">
        <v>1726</v>
      </c>
      <c r="O183" s="99"/>
      <c r="P183" s="99"/>
      <c r="Q183" s="99"/>
      <c r="R183" s="99"/>
      <c r="S183" s="99">
        <v>68</v>
      </c>
      <c r="T183" s="99"/>
      <c r="U183" s="99">
        <v>61</v>
      </c>
      <c r="V183" s="99">
        <v>7</v>
      </c>
      <c r="W183" s="99"/>
      <c r="X183" s="99"/>
      <c r="Y183" s="99">
        <v>68</v>
      </c>
      <c r="Z183" s="99"/>
      <c r="AA183" s="99"/>
      <c r="AB183" s="99"/>
      <c r="AC183" s="99"/>
      <c r="AD183" s="99"/>
      <c r="AE183" s="99"/>
      <c r="AF183" s="99"/>
      <c r="AG183" s="99"/>
      <c r="AH183" s="99"/>
      <c r="AI183" s="99"/>
      <c r="AJ183" s="99">
        <v>3</v>
      </c>
      <c r="AK183" s="99">
        <v>14</v>
      </c>
      <c r="AL183" s="99">
        <v>34</v>
      </c>
      <c r="AM183" s="99"/>
      <c r="AN183" s="99">
        <v>6</v>
      </c>
      <c r="AO183" s="99"/>
      <c r="AP183" s="99">
        <v>11</v>
      </c>
      <c r="AQ183" s="99">
        <v>68</v>
      </c>
      <c r="AR183" s="99"/>
      <c r="AS183" s="99"/>
      <c r="AT183" s="99"/>
      <c r="AU183" s="99">
        <v>68</v>
      </c>
      <c r="AV183" s="99"/>
      <c r="AW183" s="99"/>
      <c r="AX183" s="99">
        <v>68</v>
      </c>
      <c r="AY183" s="99"/>
      <c r="AZ183" s="99"/>
      <c r="BA183" s="99">
        <v>11</v>
      </c>
      <c r="BB183" s="99"/>
      <c r="BC183" s="99">
        <v>29</v>
      </c>
      <c r="BD183" s="99">
        <v>19</v>
      </c>
      <c r="BE183" s="99">
        <v>1</v>
      </c>
      <c r="BF183" s="99"/>
      <c r="BG183" s="99"/>
      <c r="BH183" s="99"/>
      <c r="BI183" s="99">
        <v>8</v>
      </c>
      <c r="BJ183" s="99"/>
      <c r="BK183" s="99">
        <v>7</v>
      </c>
      <c r="BL183" s="99">
        <v>1</v>
      </c>
      <c r="BM183" s="99"/>
      <c r="BN183" s="99"/>
      <c r="BO183" s="99"/>
      <c r="BP183" s="99"/>
      <c r="BQ183" s="99">
        <v>1</v>
      </c>
      <c r="BR183" s="99"/>
      <c r="BS183" s="99">
        <v>1</v>
      </c>
      <c r="BT183" s="99">
        <v>55</v>
      </c>
      <c r="BU183" s="99"/>
      <c r="BV183" s="99"/>
      <c r="BW183" s="99"/>
      <c r="BX183" s="99"/>
      <c r="BY183" s="99">
        <v>3</v>
      </c>
      <c r="BZ183" s="99"/>
      <c r="CA183" s="99"/>
      <c r="CB183" s="99">
        <v>68</v>
      </c>
      <c r="CC183" s="99"/>
      <c r="CD183" s="99"/>
      <c r="CE183" s="99"/>
      <c r="CF183" s="99"/>
      <c r="CG183" s="99"/>
      <c r="CH183" s="99"/>
      <c r="CI183" s="99"/>
      <c r="CJ183" s="99"/>
      <c r="CK183" s="99"/>
      <c r="CL183" s="99"/>
      <c r="CM183" s="99"/>
      <c r="CN183" s="99"/>
      <c r="CO183" s="99"/>
      <c r="CP183" s="99"/>
      <c r="CQ183" s="99"/>
      <c r="CR183" s="99"/>
      <c r="CS183" s="99"/>
      <c r="CT183" s="99"/>
      <c r="CU183" s="99"/>
      <c r="CV183" s="99"/>
      <c r="CW183" s="99">
        <v>68</v>
      </c>
      <c r="CX183" s="99"/>
      <c r="CY183" s="99"/>
      <c r="CZ183" s="99"/>
      <c r="DA183" s="99"/>
      <c r="DB183" s="99"/>
      <c r="DC183" s="99"/>
      <c r="DD183" s="99"/>
      <c r="DE183" s="99"/>
      <c r="DF183" s="99"/>
      <c r="DG183" s="99"/>
      <c r="DH183" s="99">
        <v>68</v>
      </c>
      <c r="DI183" s="99"/>
      <c r="DJ183" s="99"/>
      <c r="DK183" s="99"/>
      <c r="DL183" s="99"/>
      <c r="DM183" s="99"/>
      <c r="DN183" s="99"/>
      <c r="DO183" s="99"/>
      <c r="DP183" s="99"/>
      <c r="DQ183" s="99"/>
      <c r="DR183" s="99"/>
      <c r="DS183" s="99"/>
      <c r="DT183" s="99"/>
      <c r="DU183" s="99"/>
      <c r="DV183" s="99"/>
      <c r="DW183" s="99"/>
      <c r="DX183" s="99"/>
      <c r="DY183" s="99"/>
      <c r="DZ183" s="99"/>
      <c r="EA183" s="99"/>
      <c r="EB183" s="99"/>
      <c r="EC183" s="99"/>
      <c r="ED183" s="99"/>
      <c r="EE183" s="99"/>
      <c r="EF183" s="99"/>
      <c r="EG183" s="99"/>
      <c r="EH183" s="99"/>
      <c r="EI183" s="99"/>
      <c r="EJ183" s="99"/>
      <c r="EK183" s="99"/>
      <c r="EL183" s="99"/>
      <c r="EM183" s="99">
        <v>68</v>
      </c>
      <c r="EN183" s="99"/>
      <c r="EO183" s="99"/>
      <c r="EP183" s="99"/>
      <c r="EQ183" s="99"/>
      <c r="ER183" s="99"/>
      <c r="ES183" s="99">
        <v>5995</v>
      </c>
    </row>
    <row r="184" spans="1:149" ht="14.4" x14ac:dyDescent="0.3">
      <c r="A184" s="98">
        <v>106194981</v>
      </c>
      <c r="B184" s="98" t="s">
        <v>677</v>
      </c>
      <c r="C184" s="98" t="s">
        <v>504</v>
      </c>
      <c r="D184" s="98" t="s">
        <v>678</v>
      </c>
      <c r="E184" s="98" t="s">
        <v>505</v>
      </c>
      <c r="F184" s="98" t="s">
        <v>1054</v>
      </c>
      <c r="G184" s="98" t="s">
        <v>2872</v>
      </c>
      <c r="H184" s="98" t="s">
        <v>2122</v>
      </c>
      <c r="I184" s="98" t="s">
        <v>2215</v>
      </c>
      <c r="J184" s="98" t="s">
        <v>2237</v>
      </c>
      <c r="K184" s="98" t="s">
        <v>2284</v>
      </c>
      <c r="L184" s="98" t="s">
        <v>2065</v>
      </c>
      <c r="M184" s="98" t="s">
        <v>2105</v>
      </c>
      <c r="N184" s="98" t="s">
        <v>1727</v>
      </c>
      <c r="O184" s="99"/>
      <c r="P184" s="99"/>
      <c r="Q184" s="99"/>
      <c r="R184" s="99"/>
      <c r="S184" s="99">
        <v>97</v>
      </c>
      <c r="T184" s="99"/>
      <c r="U184" s="99">
        <v>43</v>
      </c>
      <c r="V184" s="99">
        <v>54</v>
      </c>
      <c r="W184" s="99"/>
      <c r="X184" s="99"/>
      <c r="Y184" s="99">
        <v>2</v>
      </c>
      <c r="Z184" s="99">
        <v>24</v>
      </c>
      <c r="AA184" s="99">
        <v>22</v>
      </c>
      <c r="AB184" s="99">
        <v>22</v>
      </c>
      <c r="AC184" s="99">
        <v>11</v>
      </c>
      <c r="AD184" s="99">
        <v>16</v>
      </c>
      <c r="AE184" s="99"/>
      <c r="AF184" s="99"/>
      <c r="AG184" s="99"/>
      <c r="AH184" s="99"/>
      <c r="AI184" s="99"/>
      <c r="AJ184" s="99">
        <v>9</v>
      </c>
      <c r="AK184" s="99">
        <v>16</v>
      </c>
      <c r="AL184" s="99">
        <v>41</v>
      </c>
      <c r="AM184" s="99"/>
      <c r="AN184" s="99">
        <v>2</v>
      </c>
      <c r="AO184" s="99"/>
      <c r="AP184" s="99">
        <v>29</v>
      </c>
      <c r="AQ184" s="99">
        <v>97</v>
      </c>
      <c r="AR184" s="99"/>
      <c r="AS184" s="99"/>
      <c r="AT184" s="99"/>
      <c r="AU184" s="99">
        <v>97</v>
      </c>
      <c r="AV184" s="99"/>
      <c r="AW184" s="99"/>
      <c r="AX184" s="99">
        <v>97</v>
      </c>
      <c r="AY184" s="99"/>
      <c r="AZ184" s="99"/>
      <c r="BA184" s="99">
        <v>3</v>
      </c>
      <c r="BB184" s="99"/>
      <c r="BC184" s="99">
        <v>26</v>
      </c>
      <c r="BD184" s="99">
        <v>1</v>
      </c>
      <c r="BE184" s="99">
        <v>8</v>
      </c>
      <c r="BF184" s="99">
        <v>3</v>
      </c>
      <c r="BG184" s="99"/>
      <c r="BH184" s="99">
        <v>49</v>
      </c>
      <c r="BI184" s="99">
        <v>7</v>
      </c>
      <c r="BJ184" s="99"/>
      <c r="BK184" s="99">
        <v>6</v>
      </c>
      <c r="BL184" s="99">
        <v>18</v>
      </c>
      <c r="BM184" s="99"/>
      <c r="BN184" s="99"/>
      <c r="BO184" s="99"/>
      <c r="BP184" s="99"/>
      <c r="BQ184" s="99">
        <v>1</v>
      </c>
      <c r="BR184" s="99">
        <v>18</v>
      </c>
      <c r="BS184" s="99">
        <v>1</v>
      </c>
      <c r="BT184" s="99">
        <v>23</v>
      </c>
      <c r="BU184" s="99">
        <v>29</v>
      </c>
      <c r="BV184" s="99"/>
      <c r="BW184" s="99"/>
      <c r="BX184" s="99"/>
      <c r="BY184" s="99">
        <v>1</v>
      </c>
      <c r="BZ184" s="99"/>
      <c r="CA184" s="99"/>
      <c r="CB184" s="99">
        <v>93</v>
      </c>
      <c r="CC184" s="99"/>
      <c r="CD184" s="99"/>
      <c r="CE184" s="99"/>
      <c r="CF184" s="99"/>
      <c r="CG184" s="99"/>
      <c r="CH184" s="99"/>
      <c r="CI184" s="99"/>
      <c r="CJ184" s="99">
        <v>4</v>
      </c>
      <c r="CK184" s="99"/>
      <c r="CL184" s="99"/>
      <c r="CM184" s="99"/>
      <c r="CN184" s="99"/>
      <c r="CO184" s="99"/>
      <c r="CP184" s="99"/>
      <c r="CQ184" s="99"/>
      <c r="CR184" s="99"/>
      <c r="CS184" s="99"/>
      <c r="CT184" s="99"/>
      <c r="CU184" s="99"/>
      <c r="CV184" s="99"/>
      <c r="CW184" s="99">
        <v>97</v>
      </c>
      <c r="CX184" s="99"/>
      <c r="CY184" s="99"/>
      <c r="CZ184" s="99"/>
      <c r="DA184" s="99"/>
      <c r="DB184" s="99"/>
      <c r="DC184" s="99"/>
      <c r="DD184" s="99"/>
      <c r="DE184" s="99"/>
      <c r="DF184" s="99"/>
      <c r="DG184" s="99"/>
      <c r="DH184" s="99"/>
      <c r="DI184" s="99"/>
      <c r="DJ184" s="99"/>
      <c r="DK184" s="99"/>
      <c r="DL184" s="99"/>
      <c r="DM184" s="99"/>
      <c r="DN184" s="99"/>
      <c r="DO184" s="99"/>
      <c r="DP184" s="99">
        <v>97</v>
      </c>
      <c r="DQ184" s="99"/>
      <c r="DR184" s="99"/>
      <c r="DS184" s="99"/>
      <c r="DT184" s="99"/>
      <c r="DU184" s="99"/>
      <c r="DV184" s="99"/>
      <c r="DW184" s="99"/>
      <c r="DX184" s="99"/>
      <c r="DY184" s="99"/>
      <c r="DZ184" s="99"/>
      <c r="EA184" s="99"/>
      <c r="EB184" s="99"/>
      <c r="EC184" s="99"/>
      <c r="ED184" s="99"/>
      <c r="EE184" s="99"/>
      <c r="EF184" s="99"/>
      <c r="EG184" s="99"/>
      <c r="EH184" s="99"/>
      <c r="EI184" s="99"/>
      <c r="EJ184" s="99"/>
      <c r="EK184" s="99"/>
      <c r="EL184" s="99"/>
      <c r="EM184" s="99">
        <v>97</v>
      </c>
      <c r="EN184" s="99"/>
      <c r="EO184" s="99"/>
      <c r="EP184" s="99"/>
      <c r="EQ184" s="99"/>
      <c r="ER184" s="99"/>
      <c r="ES184" s="99">
        <v>5515</v>
      </c>
    </row>
    <row r="185" spans="1:149" ht="14.4" x14ac:dyDescent="0.3">
      <c r="A185" s="98">
        <v>106196035</v>
      </c>
      <c r="B185" s="98" t="s">
        <v>2317</v>
      </c>
      <c r="C185" s="98" t="s">
        <v>504</v>
      </c>
      <c r="D185" s="98" t="s">
        <v>679</v>
      </c>
      <c r="E185" s="98" t="s">
        <v>501</v>
      </c>
      <c r="F185" s="98" t="s">
        <v>976</v>
      </c>
      <c r="G185" s="98" t="s">
        <v>2871</v>
      </c>
      <c r="H185" s="98" t="s">
        <v>2120</v>
      </c>
      <c r="I185" s="98" t="s">
        <v>2201</v>
      </c>
      <c r="J185" s="98" t="s">
        <v>2210</v>
      </c>
      <c r="K185" s="98" t="s">
        <v>2211</v>
      </c>
      <c r="L185" s="98" t="s">
        <v>2065</v>
      </c>
      <c r="M185" s="98" t="s">
        <v>2105</v>
      </c>
      <c r="N185" s="98" t="s">
        <v>1728</v>
      </c>
      <c r="O185" s="99">
        <v>14239</v>
      </c>
      <c r="P185" s="99"/>
      <c r="Q185" s="99"/>
      <c r="R185" s="99"/>
      <c r="S185" s="99"/>
      <c r="T185" s="99"/>
      <c r="U185" s="99">
        <v>8749</v>
      </c>
      <c r="V185" s="99">
        <v>5490</v>
      </c>
      <c r="W185" s="99"/>
      <c r="X185" s="99"/>
      <c r="Y185" s="99">
        <v>158</v>
      </c>
      <c r="Z185" s="99">
        <v>1531</v>
      </c>
      <c r="AA185" s="99">
        <v>2036</v>
      </c>
      <c r="AB185" s="99">
        <v>869</v>
      </c>
      <c r="AC185" s="99">
        <v>1171</v>
      </c>
      <c r="AD185" s="99">
        <v>1855</v>
      </c>
      <c r="AE185" s="99">
        <v>1932</v>
      </c>
      <c r="AF185" s="99">
        <v>1663</v>
      </c>
      <c r="AG185" s="99"/>
      <c r="AH185" s="99">
        <v>3023</v>
      </c>
      <c r="AI185" s="99">
        <v>1</v>
      </c>
      <c r="AJ185" s="99">
        <v>2332</v>
      </c>
      <c r="AK185" s="99">
        <v>513</v>
      </c>
      <c r="AL185" s="99">
        <v>7896</v>
      </c>
      <c r="AM185" s="99">
        <v>31</v>
      </c>
      <c r="AN185" s="99">
        <v>238</v>
      </c>
      <c r="AO185" s="99">
        <v>278</v>
      </c>
      <c r="AP185" s="99">
        <v>2951</v>
      </c>
      <c r="AQ185" s="99">
        <v>8491</v>
      </c>
      <c r="AR185" s="99">
        <v>5748</v>
      </c>
      <c r="AS185" s="99"/>
      <c r="AT185" s="99">
        <v>3048</v>
      </c>
      <c r="AU185" s="99">
        <v>8221</v>
      </c>
      <c r="AV185" s="99">
        <v>2967</v>
      </c>
      <c r="AW185" s="99">
        <v>3</v>
      </c>
      <c r="AX185" s="99">
        <v>13357</v>
      </c>
      <c r="AY185" s="99">
        <v>882</v>
      </c>
      <c r="AZ185" s="99"/>
      <c r="BA185" s="99">
        <v>416</v>
      </c>
      <c r="BB185" s="99">
        <v>17</v>
      </c>
      <c r="BC185" s="99">
        <v>10029</v>
      </c>
      <c r="BD185" s="99">
        <v>111</v>
      </c>
      <c r="BE185" s="99">
        <v>25</v>
      </c>
      <c r="BF185" s="99">
        <v>146</v>
      </c>
      <c r="BG185" s="99">
        <v>2966</v>
      </c>
      <c r="BH185" s="99">
        <v>528</v>
      </c>
      <c r="BI185" s="99">
        <v>1</v>
      </c>
      <c r="BJ185" s="99"/>
      <c r="BK185" s="99">
        <v>336</v>
      </c>
      <c r="BL185" s="99">
        <v>52</v>
      </c>
      <c r="BM185" s="99"/>
      <c r="BN185" s="99">
        <v>251</v>
      </c>
      <c r="BO185" s="99">
        <v>3253</v>
      </c>
      <c r="BP185" s="99">
        <v>228</v>
      </c>
      <c r="BQ185" s="99">
        <v>8</v>
      </c>
      <c r="BR185" s="99">
        <v>5</v>
      </c>
      <c r="BS185" s="99">
        <v>11</v>
      </c>
      <c r="BT185" s="99">
        <v>9521</v>
      </c>
      <c r="BU185" s="99">
        <v>553</v>
      </c>
      <c r="BV185" s="99"/>
      <c r="BW185" s="99">
        <v>18</v>
      </c>
      <c r="BX185" s="99">
        <v>2</v>
      </c>
      <c r="BY185" s="99">
        <v>1</v>
      </c>
      <c r="BZ185" s="99"/>
      <c r="CA185" s="99"/>
      <c r="CB185" s="99">
        <v>1314</v>
      </c>
      <c r="CC185" s="99">
        <v>4613</v>
      </c>
      <c r="CD185" s="99">
        <v>1</v>
      </c>
      <c r="CE185" s="99">
        <v>8165</v>
      </c>
      <c r="CF185" s="99">
        <v>128</v>
      </c>
      <c r="CG185" s="99">
        <v>14</v>
      </c>
      <c r="CH185" s="99">
        <v>4</v>
      </c>
      <c r="CI185" s="99"/>
      <c r="CJ185" s="99"/>
      <c r="CK185" s="99"/>
      <c r="CL185" s="99">
        <v>6</v>
      </c>
      <c r="CM185" s="99">
        <v>110</v>
      </c>
      <c r="CN185" s="99">
        <v>508</v>
      </c>
      <c r="CO185" s="99">
        <v>1447</v>
      </c>
      <c r="CP185" s="99">
        <v>1335</v>
      </c>
      <c r="CQ185" s="99">
        <v>5</v>
      </c>
      <c r="CR185" s="99">
        <v>368</v>
      </c>
      <c r="CS185" s="99">
        <v>6</v>
      </c>
      <c r="CT185" s="99">
        <v>403</v>
      </c>
      <c r="CU185" s="99">
        <v>1153</v>
      </c>
      <c r="CV185" s="99">
        <v>628</v>
      </c>
      <c r="CW185" s="99">
        <v>32</v>
      </c>
      <c r="CX185" s="99">
        <v>1005</v>
      </c>
      <c r="CY185" s="99">
        <v>115</v>
      </c>
      <c r="CZ185" s="99">
        <v>64</v>
      </c>
      <c r="DA185" s="99">
        <v>595</v>
      </c>
      <c r="DB185" s="99">
        <v>118</v>
      </c>
      <c r="DC185" s="99">
        <v>185</v>
      </c>
      <c r="DD185" s="99">
        <v>3138</v>
      </c>
      <c r="DE185" s="99">
        <v>2961</v>
      </c>
      <c r="DF185" s="99">
        <v>57</v>
      </c>
      <c r="DG185" s="99">
        <v>185</v>
      </c>
      <c r="DH185" s="99">
        <v>3055</v>
      </c>
      <c r="DI185" s="99">
        <v>950</v>
      </c>
      <c r="DJ185" s="99">
        <v>5</v>
      </c>
      <c r="DK185" s="99">
        <v>235</v>
      </c>
      <c r="DL185" s="99">
        <v>435</v>
      </c>
      <c r="DM185" s="99">
        <v>34</v>
      </c>
      <c r="DN185" s="99">
        <v>1381</v>
      </c>
      <c r="DO185" s="99">
        <v>62</v>
      </c>
      <c r="DP185" s="99">
        <v>3402</v>
      </c>
      <c r="DQ185" s="99">
        <v>210</v>
      </c>
      <c r="DR185" s="99">
        <v>229</v>
      </c>
      <c r="DS185" s="99">
        <v>235</v>
      </c>
      <c r="DT185" s="99">
        <v>266</v>
      </c>
      <c r="DU185" s="99">
        <v>28</v>
      </c>
      <c r="DV185" s="99">
        <v>6</v>
      </c>
      <c r="DW185" s="99">
        <v>49</v>
      </c>
      <c r="DX185" s="99">
        <v>740</v>
      </c>
      <c r="DY185" s="99">
        <v>5</v>
      </c>
      <c r="DZ185" s="99">
        <v>2681</v>
      </c>
      <c r="EA185" s="99">
        <v>3</v>
      </c>
      <c r="EB185" s="99">
        <v>43</v>
      </c>
      <c r="EC185" s="99"/>
      <c r="ED185" s="99">
        <v>389</v>
      </c>
      <c r="EE185" s="99">
        <v>380</v>
      </c>
      <c r="EF185" s="99">
        <v>71</v>
      </c>
      <c r="EG185" s="99">
        <v>8</v>
      </c>
      <c r="EH185" s="99">
        <v>1</v>
      </c>
      <c r="EI185" s="99"/>
      <c r="EJ185" s="99">
        <v>35</v>
      </c>
      <c r="EK185" s="99">
        <v>2</v>
      </c>
      <c r="EL185" s="99">
        <v>3</v>
      </c>
      <c r="EM185" s="99">
        <v>12716</v>
      </c>
      <c r="EN185" s="99">
        <v>81</v>
      </c>
      <c r="EO185" s="99">
        <v>527</v>
      </c>
      <c r="EP185" s="99">
        <v>26</v>
      </c>
      <c r="EQ185" s="99"/>
      <c r="ER185" s="99"/>
      <c r="ES185" s="99">
        <v>44437</v>
      </c>
    </row>
    <row r="186" spans="1:149" ht="14.4" x14ac:dyDescent="0.3">
      <c r="A186" s="98">
        <v>106196168</v>
      </c>
      <c r="B186" s="98" t="s">
        <v>1529</v>
      </c>
      <c r="C186" s="98" t="s">
        <v>504</v>
      </c>
      <c r="D186" s="98" t="s">
        <v>600</v>
      </c>
      <c r="E186" s="98" t="s">
        <v>505</v>
      </c>
      <c r="F186" s="98" t="s">
        <v>1020</v>
      </c>
      <c r="G186" s="98" t="s">
        <v>2871</v>
      </c>
      <c r="H186" s="98" t="s">
        <v>2108</v>
      </c>
      <c r="I186" s="98" t="s">
        <v>2215</v>
      </c>
      <c r="J186" s="98" t="s">
        <v>2208</v>
      </c>
      <c r="K186" s="98" t="s">
        <v>2282</v>
      </c>
      <c r="L186" s="98" t="s">
        <v>2065</v>
      </c>
      <c r="M186" s="98" t="s">
        <v>2105</v>
      </c>
      <c r="N186" s="98" t="s">
        <v>1729</v>
      </c>
      <c r="O186" s="99">
        <v>20789</v>
      </c>
      <c r="P186" s="99"/>
      <c r="Q186" s="99"/>
      <c r="R186" s="99"/>
      <c r="S186" s="99"/>
      <c r="T186" s="99"/>
      <c r="U186" s="99">
        <v>13550</v>
      </c>
      <c r="V186" s="99">
        <v>7239</v>
      </c>
      <c r="W186" s="99"/>
      <c r="X186" s="99"/>
      <c r="Y186" s="99">
        <v>2680</v>
      </c>
      <c r="Z186" s="99">
        <v>3494</v>
      </c>
      <c r="AA186" s="99">
        <v>3016</v>
      </c>
      <c r="AB186" s="99">
        <v>296</v>
      </c>
      <c r="AC186" s="99">
        <v>1</v>
      </c>
      <c r="AD186" s="99"/>
      <c r="AE186" s="99"/>
      <c r="AF186" s="99"/>
      <c r="AG186" s="99"/>
      <c r="AH186" s="99">
        <v>7959</v>
      </c>
      <c r="AI186" s="99">
        <v>3343</v>
      </c>
      <c r="AJ186" s="99">
        <v>1690</v>
      </c>
      <c r="AK186" s="99">
        <v>2588</v>
      </c>
      <c r="AL186" s="99">
        <v>11299</v>
      </c>
      <c r="AM186" s="99">
        <v>20</v>
      </c>
      <c r="AN186" s="99">
        <v>1458</v>
      </c>
      <c r="AO186" s="99">
        <v>654</v>
      </c>
      <c r="AP186" s="99">
        <v>3080</v>
      </c>
      <c r="AQ186" s="99">
        <v>20789</v>
      </c>
      <c r="AR186" s="99"/>
      <c r="AS186" s="99"/>
      <c r="AT186" s="99">
        <v>1161</v>
      </c>
      <c r="AU186" s="99">
        <v>13451</v>
      </c>
      <c r="AV186" s="99">
        <v>6168</v>
      </c>
      <c r="AW186" s="99">
        <v>9</v>
      </c>
      <c r="AX186" s="99">
        <v>20776</v>
      </c>
      <c r="AY186" s="99">
        <v>13</v>
      </c>
      <c r="AZ186" s="99"/>
      <c r="BA186" s="99">
        <v>753</v>
      </c>
      <c r="BB186" s="99">
        <v>2</v>
      </c>
      <c r="BC186" s="99">
        <v>8393</v>
      </c>
      <c r="BD186" s="99">
        <v>40</v>
      </c>
      <c r="BE186" s="99"/>
      <c r="BF186" s="99">
        <v>2</v>
      </c>
      <c r="BG186" s="99">
        <v>6159</v>
      </c>
      <c r="BH186" s="99">
        <v>5440</v>
      </c>
      <c r="BI186" s="99"/>
      <c r="BJ186" s="99"/>
      <c r="BK186" s="99">
        <v>112</v>
      </c>
      <c r="BL186" s="99"/>
      <c r="BM186" s="99">
        <v>14</v>
      </c>
      <c r="BN186" s="99">
        <v>56</v>
      </c>
      <c r="BO186" s="99">
        <v>255</v>
      </c>
      <c r="BP186" s="99">
        <v>1</v>
      </c>
      <c r="BQ186" s="99">
        <v>25</v>
      </c>
      <c r="BR186" s="99">
        <v>1</v>
      </c>
      <c r="BS186" s="99">
        <v>2</v>
      </c>
      <c r="BT186" s="99">
        <v>20270</v>
      </c>
      <c r="BU186" s="99">
        <v>34</v>
      </c>
      <c r="BV186" s="99">
        <v>2</v>
      </c>
      <c r="BW186" s="99">
        <v>2</v>
      </c>
      <c r="BX186" s="99">
        <v>14</v>
      </c>
      <c r="BY186" s="99">
        <v>1</v>
      </c>
      <c r="BZ186" s="99"/>
      <c r="CA186" s="99"/>
      <c r="CB186" s="99">
        <v>13675</v>
      </c>
      <c r="CC186" s="99">
        <v>42</v>
      </c>
      <c r="CD186" s="99"/>
      <c r="CE186" s="99">
        <v>6618</v>
      </c>
      <c r="CF186" s="99">
        <v>203</v>
      </c>
      <c r="CG186" s="99"/>
      <c r="CH186" s="99">
        <v>251</v>
      </c>
      <c r="CI186" s="99"/>
      <c r="CJ186" s="99"/>
      <c r="CK186" s="99"/>
      <c r="CL186" s="99">
        <v>254</v>
      </c>
      <c r="CM186" s="99">
        <v>241</v>
      </c>
      <c r="CN186" s="99">
        <v>141</v>
      </c>
      <c r="CO186" s="99">
        <v>78</v>
      </c>
      <c r="CP186" s="99">
        <v>1010</v>
      </c>
      <c r="CQ186" s="99">
        <v>34</v>
      </c>
      <c r="CR186" s="99">
        <v>513</v>
      </c>
      <c r="CS186" s="99">
        <v>21</v>
      </c>
      <c r="CT186" s="99">
        <v>275</v>
      </c>
      <c r="CU186" s="99">
        <v>414</v>
      </c>
      <c r="CV186" s="99">
        <v>970</v>
      </c>
      <c r="CW186" s="99">
        <v>28</v>
      </c>
      <c r="CX186" s="99">
        <v>201</v>
      </c>
      <c r="CY186" s="99">
        <v>389</v>
      </c>
      <c r="CZ186" s="99">
        <v>300</v>
      </c>
      <c r="DA186" s="99">
        <v>1664</v>
      </c>
      <c r="DB186" s="99">
        <v>199</v>
      </c>
      <c r="DC186" s="99">
        <v>406</v>
      </c>
      <c r="DD186" s="99">
        <v>7059</v>
      </c>
      <c r="DE186" s="99">
        <v>6161</v>
      </c>
      <c r="DF186" s="99">
        <v>431</v>
      </c>
      <c r="DG186" s="99">
        <v>182</v>
      </c>
      <c r="DH186" s="99">
        <v>3479</v>
      </c>
      <c r="DI186" s="99">
        <v>914</v>
      </c>
      <c r="DJ186" s="99">
        <v>56</v>
      </c>
      <c r="DK186" s="99">
        <v>93</v>
      </c>
      <c r="DL186" s="99">
        <v>145</v>
      </c>
      <c r="DM186" s="99">
        <v>49</v>
      </c>
      <c r="DN186" s="99">
        <v>512</v>
      </c>
      <c r="DO186" s="99">
        <v>314</v>
      </c>
      <c r="DP186" s="99">
        <v>7350</v>
      </c>
      <c r="DQ186" s="99">
        <v>189</v>
      </c>
      <c r="DR186" s="99">
        <v>136</v>
      </c>
      <c r="DS186" s="99">
        <v>41</v>
      </c>
      <c r="DT186" s="99">
        <v>65</v>
      </c>
      <c r="DU186" s="99">
        <v>7</v>
      </c>
      <c r="DV186" s="99">
        <v>6</v>
      </c>
      <c r="DW186" s="99">
        <v>95</v>
      </c>
      <c r="DX186" s="99">
        <v>999</v>
      </c>
      <c r="DY186" s="99">
        <v>197</v>
      </c>
      <c r="DZ186" s="99">
        <v>5958</v>
      </c>
      <c r="EA186" s="99">
        <v>1</v>
      </c>
      <c r="EB186" s="99">
        <v>1</v>
      </c>
      <c r="EC186" s="99"/>
      <c r="ED186" s="99">
        <v>273</v>
      </c>
      <c r="EE186" s="99">
        <v>378</v>
      </c>
      <c r="EF186" s="99">
        <v>135</v>
      </c>
      <c r="EG186" s="99">
        <v>27</v>
      </c>
      <c r="EH186" s="99">
        <v>3</v>
      </c>
      <c r="EI186" s="99"/>
      <c r="EJ186" s="99">
        <v>55</v>
      </c>
      <c r="EK186" s="99">
        <v>3</v>
      </c>
      <c r="EL186" s="99">
        <v>3</v>
      </c>
      <c r="EM186" s="99">
        <v>19232</v>
      </c>
      <c r="EN186" s="99">
        <v>190</v>
      </c>
      <c r="EO186" s="99">
        <v>421</v>
      </c>
      <c r="EP186" s="99">
        <v>63</v>
      </c>
      <c r="EQ186" s="99">
        <v>1</v>
      </c>
      <c r="ER186" s="99">
        <v>5</v>
      </c>
      <c r="ES186" s="99">
        <v>82476</v>
      </c>
    </row>
    <row r="187" spans="1:149" ht="14.4" x14ac:dyDescent="0.3">
      <c r="A187" s="98">
        <v>106196403</v>
      </c>
      <c r="B187" s="98" t="s">
        <v>1055</v>
      </c>
      <c r="C187" s="98" t="s">
        <v>504</v>
      </c>
      <c r="D187" s="98" t="s">
        <v>1056</v>
      </c>
      <c r="E187" s="98" t="s">
        <v>541</v>
      </c>
      <c r="F187" s="98" t="s">
        <v>1051</v>
      </c>
      <c r="G187" s="98" t="s">
        <v>2871</v>
      </c>
      <c r="H187" s="98" t="s">
        <v>2108</v>
      </c>
      <c r="I187" s="98" t="s">
        <v>2188</v>
      </c>
      <c r="J187" s="98" t="s">
        <v>2220</v>
      </c>
      <c r="K187" s="98" t="s">
        <v>2251</v>
      </c>
      <c r="L187" s="98" t="s">
        <v>2065</v>
      </c>
      <c r="M187" s="98" t="s">
        <v>2105</v>
      </c>
      <c r="N187" s="98" t="s">
        <v>1730</v>
      </c>
      <c r="O187" s="99">
        <v>21043</v>
      </c>
      <c r="P187" s="99"/>
      <c r="Q187" s="99"/>
      <c r="R187" s="99"/>
      <c r="S187" s="99"/>
      <c r="T187" s="99"/>
      <c r="U187" s="99">
        <v>12741</v>
      </c>
      <c r="V187" s="99">
        <v>8302</v>
      </c>
      <c r="W187" s="99"/>
      <c r="X187" s="99"/>
      <c r="Y187" s="99">
        <v>579</v>
      </c>
      <c r="Z187" s="99">
        <v>2525</v>
      </c>
      <c r="AA187" s="99">
        <v>2876</v>
      </c>
      <c r="AB187" s="99">
        <v>1305</v>
      </c>
      <c r="AC187" s="99">
        <v>1801</v>
      </c>
      <c r="AD187" s="99">
        <v>2841</v>
      </c>
      <c r="AE187" s="99">
        <v>2396</v>
      </c>
      <c r="AF187" s="99">
        <v>2002</v>
      </c>
      <c r="AG187" s="99">
        <v>4</v>
      </c>
      <c r="AH187" s="99">
        <v>4417</v>
      </c>
      <c r="AI187" s="99">
        <v>297</v>
      </c>
      <c r="AJ187" s="99">
        <v>1797</v>
      </c>
      <c r="AK187" s="99">
        <v>3059</v>
      </c>
      <c r="AL187" s="99">
        <v>12155</v>
      </c>
      <c r="AM187" s="99">
        <v>42</v>
      </c>
      <c r="AN187" s="99">
        <v>103</v>
      </c>
      <c r="AO187" s="99">
        <v>81</v>
      </c>
      <c r="AP187" s="99">
        <v>3806</v>
      </c>
      <c r="AQ187" s="99">
        <v>12759</v>
      </c>
      <c r="AR187" s="99">
        <v>8284</v>
      </c>
      <c r="AS187" s="99"/>
      <c r="AT187" s="99">
        <v>3068</v>
      </c>
      <c r="AU187" s="99">
        <v>13810</v>
      </c>
      <c r="AV187" s="99">
        <v>4164</v>
      </c>
      <c r="AW187" s="99">
        <v>1</v>
      </c>
      <c r="AX187" s="99">
        <v>20280</v>
      </c>
      <c r="AY187" s="99">
        <v>763</v>
      </c>
      <c r="AZ187" s="99"/>
      <c r="BA187" s="99">
        <v>514</v>
      </c>
      <c r="BB187" s="99">
        <v>27</v>
      </c>
      <c r="BC187" s="99">
        <v>15399</v>
      </c>
      <c r="BD187" s="99">
        <v>208</v>
      </c>
      <c r="BE187" s="99">
        <v>55</v>
      </c>
      <c r="BF187" s="99">
        <v>143</v>
      </c>
      <c r="BG187" s="99">
        <v>4152</v>
      </c>
      <c r="BH187" s="99">
        <v>545</v>
      </c>
      <c r="BI187" s="99"/>
      <c r="BJ187" s="99"/>
      <c r="BK187" s="99">
        <v>519</v>
      </c>
      <c r="BL187" s="99">
        <v>67</v>
      </c>
      <c r="BM187" s="99">
        <v>1</v>
      </c>
      <c r="BN187" s="99">
        <v>303</v>
      </c>
      <c r="BO187" s="99">
        <v>2802</v>
      </c>
      <c r="BP187" s="99">
        <v>415</v>
      </c>
      <c r="BQ187" s="99">
        <v>37</v>
      </c>
      <c r="BR187" s="99">
        <v>47</v>
      </c>
      <c r="BS187" s="99">
        <v>9</v>
      </c>
      <c r="BT187" s="99">
        <v>15932</v>
      </c>
      <c r="BU187" s="99">
        <v>876</v>
      </c>
      <c r="BV187" s="99">
        <v>1</v>
      </c>
      <c r="BW187" s="99">
        <v>24</v>
      </c>
      <c r="BX187" s="99">
        <v>6</v>
      </c>
      <c r="BY187" s="99">
        <v>1</v>
      </c>
      <c r="BZ187" s="99"/>
      <c r="CA187" s="99">
        <v>3</v>
      </c>
      <c r="CB187" s="99">
        <v>2569</v>
      </c>
      <c r="CC187" s="99">
        <v>5986</v>
      </c>
      <c r="CD187" s="99"/>
      <c r="CE187" s="99">
        <v>12184</v>
      </c>
      <c r="CF187" s="99">
        <v>281</v>
      </c>
      <c r="CG187" s="99">
        <v>5</v>
      </c>
      <c r="CH187" s="99">
        <v>18</v>
      </c>
      <c r="CI187" s="99"/>
      <c r="CJ187" s="99"/>
      <c r="CK187" s="99"/>
      <c r="CL187" s="99">
        <v>60</v>
      </c>
      <c r="CM187" s="99">
        <v>227</v>
      </c>
      <c r="CN187" s="99">
        <v>984</v>
      </c>
      <c r="CO187" s="99">
        <v>1813</v>
      </c>
      <c r="CP187" s="99">
        <v>1746</v>
      </c>
      <c r="CQ187" s="99">
        <v>9</v>
      </c>
      <c r="CR187" s="99">
        <v>555</v>
      </c>
      <c r="CS187" s="99">
        <v>7</v>
      </c>
      <c r="CT187" s="99">
        <v>592</v>
      </c>
      <c r="CU187" s="99">
        <v>1731</v>
      </c>
      <c r="CV187" s="99">
        <v>854</v>
      </c>
      <c r="CW187" s="99">
        <v>84</v>
      </c>
      <c r="CX187" s="99">
        <v>1594</v>
      </c>
      <c r="CY187" s="99">
        <v>276</v>
      </c>
      <c r="CZ187" s="99">
        <v>156</v>
      </c>
      <c r="DA187" s="99">
        <v>1046</v>
      </c>
      <c r="DB187" s="99">
        <v>210</v>
      </c>
      <c r="DC187" s="99">
        <v>363</v>
      </c>
      <c r="DD187" s="99">
        <v>4454</v>
      </c>
      <c r="DE187" s="99">
        <v>4150</v>
      </c>
      <c r="DF187" s="99">
        <v>132</v>
      </c>
      <c r="DG187" s="99">
        <v>386</v>
      </c>
      <c r="DH187" s="99">
        <v>5109</v>
      </c>
      <c r="DI187" s="99">
        <v>1447</v>
      </c>
      <c r="DJ187" s="99">
        <v>3</v>
      </c>
      <c r="DK187" s="99">
        <v>340</v>
      </c>
      <c r="DL187" s="99">
        <v>625</v>
      </c>
      <c r="DM187" s="99">
        <v>67</v>
      </c>
      <c r="DN187" s="99">
        <v>1971</v>
      </c>
      <c r="DO187" s="99">
        <v>249</v>
      </c>
      <c r="DP187" s="99">
        <v>4856</v>
      </c>
      <c r="DQ187" s="99">
        <v>320</v>
      </c>
      <c r="DR187" s="99">
        <v>353</v>
      </c>
      <c r="DS187" s="99">
        <v>363</v>
      </c>
      <c r="DT187" s="99">
        <v>245</v>
      </c>
      <c r="DU187" s="99">
        <v>14</v>
      </c>
      <c r="DV187" s="99">
        <v>1</v>
      </c>
      <c r="DW187" s="99">
        <v>50</v>
      </c>
      <c r="DX187" s="99">
        <v>763</v>
      </c>
      <c r="DY187" s="99">
        <v>34</v>
      </c>
      <c r="DZ187" s="99">
        <v>3807</v>
      </c>
      <c r="EA187" s="99">
        <v>2</v>
      </c>
      <c r="EB187" s="99">
        <v>37</v>
      </c>
      <c r="EC187" s="99">
        <v>1</v>
      </c>
      <c r="ED187" s="99">
        <v>631</v>
      </c>
      <c r="EE187" s="99">
        <v>546</v>
      </c>
      <c r="EF187" s="99">
        <v>116</v>
      </c>
      <c r="EG187" s="99">
        <v>23</v>
      </c>
      <c r="EH187" s="99">
        <v>6</v>
      </c>
      <c r="EI187" s="99"/>
      <c r="EJ187" s="99">
        <v>57</v>
      </c>
      <c r="EK187" s="99">
        <v>8</v>
      </c>
      <c r="EL187" s="99">
        <v>4</v>
      </c>
      <c r="EM187" s="99">
        <v>18644</v>
      </c>
      <c r="EN187" s="99">
        <v>119</v>
      </c>
      <c r="EO187" s="99">
        <v>824</v>
      </c>
      <c r="EP187" s="99">
        <v>60</v>
      </c>
      <c r="EQ187" s="99">
        <v>5</v>
      </c>
      <c r="ER187" s="99"/>
      <c r="ES187" s="99">
        <v>77119</v>
      </c>
    </row>
    <row r="188" spans="1:149" ht="14.4" x14ac:dyDescent="0.3">
      <c r="A188" s="98">
        <v>106196404</v>
      </c>
      <c r="B188" s="98" t="s">
        <v>737</v>
      </c>
      <c r="C188" s="98" t="s">
        <v>504</v>
      </c>
      <c r="D188" s="98" t="s">
        <v>738</v>
      </c>
      <c r="E188" s="98" t="s">
        <v>739</v>
      </c>
      <c r="F188" s="98" t="s">
        <v>1057</v>
      </c>
      <c r="G188" s="98" t="s">
        <v>2871</v>
      </c>
      <c r="H188" s="98" t="s">
        <v>2120</v>
      </c>
      <c r="I188" s="98" t="s">
        <v>2253</v>
      </c>
      <c r="J188" s="98" t="s">
        <v>2254</v>
      </c>
      <c r="K188" s="98" t="s">
        <v>2303</v>
      </c>
      <c r="L188" s="98" t="s">
        <v>2065</v>
      </c>
      <c r="M188" s="98" t="s">
        <v>2105</v>
      </c>
      <c r="N188" s="98" t="s">
        <v>1731</v>
      </c>
      <c r="O188" s="99"/>
      <c r="P188" s="99">
        <v>265</v>
      </c>
      <c r="Q188" s="99"/>
      <c r="R188" s="99"/>
      <c r="S188" s="99">
        <v>167</v>
      </c>
      <c r="T188" s="99"/>
      <c r="U188" s="99">
        <v>301</v>
      </c>
      <c r="V188" s="99">
        <v>131</v>
      </c>
      <c r="W188" s="99"/>
      <c r="X188" s="99"/>
      <c r="Y188" s="99"/>
      <c r="Z188" s="99"/>
      <c r="AA188" s="99"/>
      <c r="AB188" s="99"/>
      <c r="AC188" s="99"/>
      <c r="AD188" s="99">
        <v>32</v>
      </c>
      <c r="AE188" s="99">
        <v>92</v>
      </c>
      <c r="AF188" s="99">
        <v>307</v>
      </c>
      <c r="AG188" s="99"/>
      <c r="AH188" s="99">
        <v>1</v>
      </c>
      <c r="AI188" s="99"/>
      <c r="AJ188" s="99">
        <v>3</v>
      </c>
      <c r="AK188" s="99">
        <v>9</v>
      </c>
      <c r="AL188" s="99">
        <v>21</v>
      </c>
      <c r="AM188" s="99"/>
      <c r="AN188" s="99"/>
      <c r="AO188" s="99"/>
      <c r="AP188" s="99">
        <v>399</v>
      </c>
      <c r="AQ188" s="99">
        <v>432</v>
      </c>
      <c r="AR188" s="99"/>
      <c r="AS188" s="99"/>
      <c r="AT188" s="99">
        <v>422</v>
      </c>
      <c r="AU188" s="99">
        <v>10</v>
      </c>
      <c r="AV188" s="99"/>
      <c r="AW188" s="99"/>
      <c r="AX188" s="99">
        <v>205</v>
      </c>
      <c r="AY188" s="99">
        <v>227</v>
      </c>
      <c r="AZ188" s="99"/>
      <c r="BA188" s="99">
        <v>338</v>
      </c>
      <c r="BB188" s="99"/>
      <c r="BC188" s="99">
        <v>24</v>
      </c>
      <c r="BD188" s="99">
        <v>1</v>
      </c>
      <c r="BE188" s="99">
        <v>21</v>
      </c>
      <c r="BF188" s="99">
        <v>48</v>
      </c>
      <c r="BG188" s="99"/>
      <c r="BH188" s="99"/>
      <c r="BI188" s="99"/>
      <c r="BJ188" s="99"/>
      <c r="BK188" s="99">
        <v>179</v>
      </c>
      <c r="BL188" s="99"/>
      <c r="BM188" s="99"/>
      <c r="BN188" s="99">
        <v>62</v>
      </c>
      <c r="BO188" s="99"/>
      <c r="BP188" s="99"/>
      <c r="BQ188" s="99">
        <v>1</v>
      </c>
      <c r="BR188" s="99"/>
      <c r="BS188" s="99">
        <v>4</v>
      </c>
      <c r="BT188" s="99">
        <v>132</v>
      </c>
      <c r="BU188" s="99">
        <v>54</v>
      </c>
      <c r="BV188" s="99"/>
      <c r="BW188" s="99"/>
      <c r="BX188" s="99"/>
      <c r="BY188" s="99"/>
      <c r="BZ188" s="99"/>
      <c r="CA188" s="99"/>
      <c r="CB188" s="99">
        <v>150</v>
      </c>
      <c r="CC188" s="99">
        <v>137</v>
      </c>
      <c r="CD188" s="99">
        <v>103</v>
      </c>
      <c r="CE188" s="99">
        <v>39</v>
      </c>
      <c r="CF188" s="99">
        <v>3</v>
      </c>
      <c r="CG188" s="99"/>
      <c r="CH188" s="99"/>
      <c r="CI188" s="99"/>
      <c r="CJ188" s="99"/>
      <c r="CK188" s="99"/>
      <c r="CL188" s="99"/>
      <c r="CM188" s="99">
        <v>8</v>
      </c>
      <c r="CN188" s="99">
        <v>8</v>
      </c>
      <c r="CO188" s="99">
        <v>53</v>
      </c>
      <c r="CP188" s="99">
        <v>19</v>
      </c>
      <c r="CQ188" s="99"/>
      <c r="CR188" s="99">
        <v>16</v>
      </c>
      <c r="CS188" s="99">
        <v>3</v>
      </c>
      <c r="CT188" s="99">
        <v>21</v>
      </c>
      <c r="CU188" s="99">
        <v>20</v>
      </c>
      <c r="CV188" s="99">
        <v>8</v>
      </c>
      <c r="CW188" s="99">
        <v>154</v>
      </c>
      <c r="CX188" s="99">
        <v>8</v>
      </c>
      <c r="CY188" s="99">
        <v>23</v>
      </c>
      <c r="CZ188" s="99">
        <v>1</v>
      </c>
      <c r="DA188" s="99">
        <v>45</v>
      </c>
      <c r="DB188" s="99">
        <v>6</v>
      </c>
      <c r="DC188" s="99">
        <v>39</v>
      </c>
      <c r="DD188" s="99"/>
      <c r="DE188" s="99"/>
      <c r="DF188" s="99"/>
      <c r="DG188" s="99"/>
      <c r="DH188" s="99"/>
      <c r="DI188" s="99"/>
      <c r="DJ188" s="99"/>
      <c r="DK188" s="99"/>
      <c r="DL188" s="99"/>
      <c r="DM188" s="99"/>
      <c r="DN188" s="99"/>
      <c r="DO188" s="99"/>
      <c r="DP188" s="99">
        <v>432</v>
      </c>
      <c r="DQ188" s="99"/>
      <c r="DR188" s="99"/>
      <c r="DS188" s="99"/>
      <c r="DT188" s="99"/>
      <c r="DU188" s="99"/>
      <c r="DV188" s="99"/>
      <c r="DW188" s="99"/>
      <c r="DX188" s="99"/>
      <c r="DY188" s="99"/>
      <c r="DZ188" s="99"/>
      <c r="EA188" s="99"/>
      <c r="EB188" s="99"/>
      <c r="EC188" s="99"/>
      <c r="ED188" s="99"/>
      <c r="EE188" s="99"/>
      <c r="EF188" s="99"/>
      <c r="EG188" s="99"/>
      <c r="EH188" s="99"/>
      <c r="EI188" s="99"/>
      <c r="EJ188" s="99"/>
      <c r="EK188" s="99"/>
      <c r="EL188" s="99"/>
      <c r="EM188" s="99">
        <v>432</v>
      </c>
      <c r="EN188" s="99"/>
      <c r="EO188" s="99"/>
      <c r="EP188" s="99"/>
      <c r="EQ188" s="99"/>
      <c r="ER188" s="99"/>
      <c r="ES188" s="99">
        <v>93017</v>
      </c>
    </row>
    <row r="189" spans="1:149" ht="14.4" x14ac:dyDescent="0.3">
      <c r="A189" s="98">
        <v>106196405</v>
      </c>
      <c r="B189" s="98" t="s">
        <v>1433</v>
      </c>
      <c r="C189" s="98" t="s">
        <v>504</v>
      </c>
      <c r="D189" s="98" t="s">
        <v>1434</v>
      </c>
      <c r="E189" s="98" t="s">
        <v>1435</v>
      </c>
      <c r="F189" s="98" t="s">
        <v>1436</v>
      </c>
      <c r="G189" s="98" t="s">
        <v>2872</v>
      </c>
      <c r="H189" s="98" t="s">
        <v>2112</v>
      </c>
      <c r="I189" s="98" t="s">
        <v>2205</v>
      </c>
      <c r="J189" s="98" t="s">
        <v>2206</v>
      </c>
      <c r="K189" s="98" t="s">
        <v>2318</v>
      </c>
      <c r="L189" s="98" t="s">
        <v>2065</v>
      </c>
      <c r="M189" s="98" t="s">
        <v>2105</v>
      </c>
      <c r="N189" s="98" t="s">
        <v>1732</v>
      </c>
      <c r="O189" s="99">
        <v>9072</v>
      </c>
      <c r="P189" s="99"/>
      <c r="Q189" s="99"/>
      <c r="R189" s="99"/>
      <c r="S189" s="99"/>
      <c r="T189" s="99"/>
      <c r="U189" s="99">
        <v>4826</v>
      </c>
      <c r="V189" s="99">
        <v>4246</v>
      </c>
      <c r="W189" s="99"/>
      <c r="X189" s="99"/>
      <c r="Y189" s="99">
        <v>62</v>
      </c>
      <c r="Z189" s="99">
        <v>534</v>
      </c>
      <c r="AA189" s="99">
        <v>698</v>
      </c>
      <c r="AB189" s="99">
        <v>1089</v>
      </c>
      <c r="AC189" s="99">
        <v>1956</v>
      </c>
      <c r="AD189" s="99">
        <v>1999</v>
      </c>
      <c r="AE189" s="99">
        <v>1491</v>
      </c>
      <c r="AF189" s="99">
        <v>1243</v>
      </c>
      <c r="AG189" s="99"/>
      <c r="AH189" s="99"/>
      <c r="AI189" s="99"/>
      <c r="AJ189" s="99">
        <v>88</v>
      </c>
      <c r="AK189" s="99">
        <v>1866</v>
      </c>
      <c r="AL189" s="99">
        <v>2230</v>
      </c>
      <c r="AM189" s="99">
        <v>5</v>
      </c>
      <c r="AN189" s="99">
        <v>529</v>
      </c>
      <c r="AO189" s="99">
        <v>74</v>
      </c>
      <c r="AP189" s="99">
        <v>4280</v>
      </c>
      <c r="AQ189" s="99">
        <v>1950</v>
      </c>
      <c r="AR189" s="99">
        <v>7122</v>
      </c>
      <c r="AS189" s="99"/>
      <c r="AT189" s="99">
        <v>1384</v>
      </c>
      <c r="AU189" s="99">
        <v>7688</v>
      </c>
      <c r="AV189" s="99"/>
      <c r="AW189" s="99"/>
      <c r="AX189" s="99">
        <v>9065</v>
      </c>
      <c r="AY189" s="99">
        <v>7</v>
      </c>
      <c r="AZ189" s="99"/>
      <c r="BA189" s="99">
        <v>1</v>
      </c>
      <c r="BB189" s="99"/>
      <c r="BC189" s="99">
        <v>9068</v>
      </c>
      <c r="BD189" s="99"/>
      <c r="BE189" s="99"/>
      <c r="BF189" s="99"/>
      <c r="BG189" s="99"/>
      <c r="BH189" s="99">
        <v>3</v>
      </c>
      <c r="BI189" s="99"/>
      <c r="BJ189" s="99"/>
      <c r="BK189" s="99">
        <v>199</v>
      </c>
      <c r="BL189" s="99">
        <v>228</v>
      </c>
      <c r="BM189" s="99">
        <v>1</v>
      </c>
      <c r="BN189" s="99">
        <v>303</v>
      </c>
      <c r="BO189" s="99">
        <v>1630</v>
      </c>
      <c r="BP189" s="99">
        <v>223</v>
      </c>
      <c r="BQ189" s="99">
        <v>9</v>
      </c>
      <c r="BR189" s="99">
        <v>64</v>
      </c>
      <c r="BS189" s="99">
        <v>1</v>
      </c>
      <c r="BT189" s="99">
        <v>5332</v>
      </c>
      <c r="BU189" s="99">
        <v>882</v>
      </c>
      <c r="BV189" s="99"/>
      <c r="BW189" s="99">
        <v>10</v>
      </c>
      <c r="BX189" s="99">
        <v>1</v>
      </c>
      <c r="BY189" s="99">
        <v>188</v>
      </c>
      <c r="BZ189" s="99"/>
      <c r="CA189" s="99">
        <v>1</v>
      </c>
      <c r="CB189" s="99">
        <v>2516</v>
      </c>
      <c r="CC189" s="99">
        <v>4427</v>
      </c>
      <c r="CD189" s="99">
        <v>14</v>
      </c>
      <c r="CE189" s="99">
        <v>1586</v>
      </c>
      <c r="CF189" s="99">
        <v>240</v>
      </c>
      <c r="CG189" s="99">
        <v>22</v>
      </c>
      <c r="CH189" s="99">
        <v>259</v>
      </c>
      <c r="CI189" s="99">
        <v>8</v>
      </c>
      <c r="CJ189" s="99"/>
      <c r="CK189" s="99"/>
      <c r="CL189" s="99">
        <v>1</v>
      </c>
      <c r="CM189" s="99">
        <v>124</v>
      </c>
      <c r="CN189" s="99">
        <v>332</v>
      </c>
      <c r="CO189" s="99">
        <v>1702</v>
      </c>
      <c r="CP189" s="99">
        <v>1401</v>
      </c>
      <c r="CQ189" s="99">
        <v>11</v>
      </c>
      <c r="CR189" s="99">
        <v>712</v>
      </c>
      <c r="CS189" s="99">
        <v>7</v>
      </c>
      <c r="CT189" s="99">
        <v>629</v>
      </c>
      <c r="CU189" s="99">
        <v>683</v>
      </c>
      <c r="CV189" s="99">
        <v>834</v>
      </c>
      <c r="CW189" s="99">
        <v>84</v>
      </c>
      <c r="CX189" s="99">
        <v>706</v>
      </c>
      <c r="CY189" s="99">
        <v>230</v>
      </c>
      <c r="CZ189" s="99">
        <v>30</v>
      </c>
      <c r="DA189" s="99">
        <v>986</v>
      </c>
      <c r="DB189" s="99">
        <v>244</v>
      </c>
      <c r="DC189" s="99">
        <v>317</v>
      </c>
      <c r="DD189" s="99">
        <v>39</v>
      </c>
      <c r="DE189" s="99"/>
      <c r="DF189" s="99"/>
      <c r="DG189" s="99">
        <v>251</v>
      </c>
      <c r="DH189" s="99">
        <v>972</v>
      </c>
      <c r="DI189" s="99">
        <v>1476</v>
      </c>
      <c r="DJ189" s="99">
        <v>5</v>
      </c>
      <c r="DK189" s="99">
        <v>149</v>
      </c>
      <c r="DL189" s="99">
        <v>331</v>
      </c>
      <c r="DM189" s="99">
        <v>17</v>
      </c>
      <c r="DN189" s="99">
        <v>915</v>
      </c>
      <c r="DO189" s="99">
        <v>112</v>
      </c>
      <c r="DP189" s="99">
        <v>3608</v>
      </c>
      <c r="DQ189" s="99">
        <v>291</v>
      </c>
      <c r="DR189" s="99">
        <v>222</v>
      </c>
      <c r="DS189" s="99">
        <v>97</v>
      </c>
      <c r="DT189" s="99">
        <v>469</v>
      </c>
      <c r="DU189" s="99">
        <v>23</v>
      </c>
      <c r="DV189" s="99">
        <v>3</v>
      </c>
      <c r="DW189" s="99">
        <v>77</v>
      </c>
      <c r="DX189" s="99">
        <v>42</v>
      </c>
      <c r="DY189" s="99">
        <v>6</v>
      </c>
      <c r="DZ189" s="99">
        <v>6</v>
      </c>
      <c r="EA189" s="99"/>
      <c r="EB189" s="99"/>
      <c r="EC189" s="99"/>
      <c r="ED189" s="99">
        <v>411</v>
      </c>
      <c r="EE189" s="99">
        <v>419</v>
      </c>
      <c r="EF189" s="99">
        <v>67</v>
      </c>
      <c r="EG189" s="99">
        <v>14</v>
      </c>
      <c r="EH189" s="99">
        <v>7</v>
      </c>
      <c r="EI189" s="99"/>
      <c r="EJ189" s="99">
        <v>39</v>
      </c>
      <c r="EK189" s="99"/>
      <c r="EL189" s="99">
        <v>5</v>
      </c>
      <c r="EM189" s="99">
        <v>7704</v>
      </c>
      <c r="EN189" s="99">
        <v>57</v>
      </c>
      <c r="EO189" s="99">
        <v>300</v>
      </c>
      <c r="EP189" s="99">
        <v>46</v>
      </c>
      <c r="EQ189" s="99">
        <v>2</v>
      </c>
      <c r="ER189" s="99">
        <v>1</v>
      </c>
      <c r="ES189" s="99">
        <v>39031</v>
      </c>
    </row>
    <row r="190" spans="1:149" ht="14.4" x14ac:dyDescent="0.3">
      <c r="A190" s="98">
        <v>106197931</v>
      </c>
      <c r="B190" s="98" t="s">
        <v>1734</v>
      </c>
      <c r="C190" s="98" t="s">
        <v>504</v>
      </c>
      <c r="D190" s="98" t="s">
        <v>1735</v>
      </c>
      <c r="E190" s="98" t="s">
        <v>510</v>
      </c>
      <c r="F190" s="98" t="s">
        <v>1736</v>
      </c>
      <c r="G190" s="98" t="s">
        <v>2872</v>
      </c>
      <c r="H190" s="98" t="s">
        <v>2122</v>
      </c>
      <c r="I190" s="98" t="s">
        <v>2223</v>
      </c>
      <c r="J190" s="98" t="s">
        <v>2224</v>
      </c>
      <c r="K190" s="98" t="s">
        <v>2225</v>
      </c>
      <c r="L190" s="98" t="s">
        <v>2065</v>
      </c>
      <c r="M190" s="98" t="s">
        <v>2105</v>
      </c>
      <c r="N190" s="98" t="s">
        <v>1733</v>
      </c>
      <c r="O190" s="99"/>
      <c r="P190" s="99"/>
      <c r="Q190" s="99"/>
      <c r="R190" s="99"/>
      <c r="S190" s="99">
        <v>439</v>
      </c>
      <c r="T190" s="99"/>
      <c r="U190" s="99">
        <v>190</v>
      </c>
      <c r="V190" s="99">
        <v>249</v>
      </c>
      <c r="W190" s="99"/>
      <c r="X190" s="99"/>
      <c r="Y190" s="99">
        <v>11</v>
      </c>
      <c r="Z190" s="99">
        <v>169</v>
      </c>
      <c r="AA190" s="99">
        <v>116</v>
      </c>
      <c r="AB190" s="99">
        <v>63</v>
      </c>
      <c r="AC190" s="99">
        <v>67</v>
      </c>
      <c r="AD190" s="99">
        <v>13</v>
      </c>
      <c r="AE190" s="99"/>
      <c r="AF190" s="99"/>
      <c r="AG190" s="99"/>
      <c r="AH190" s="99"/>
      <c r="AI190" s="99"/>
      <c r="AJ190" s="99">
        <v>46</v>
      </c>
      <c r="AK190" s="99">
        <v>126</v>
      </c>
      <c r="AL190" s="99">
        <v>139</v>
      </c>
      <c r="AM190" s="99">
        <v>2</v>
      </c>
      <c r="AN190" s="99">
        <v>9</v>
      </c>
      <c r="AO190" s="99">
        <v>4</v>
      </c>
      <c r="AP190" s="99">
        <v>113</v>
      </c>
      <c r="AQ190" s="99">
        <v>439</v>
      </c>
      <c r="AR190" s="99"/>
      <c r="AS190" s="99"/>
      <c r="AT190" s="99"/>
      <c r="AU190" s="99">
        <v>439</v>
      </c>
      <c r="AV190" s="99"/>
      <c r="AW190" s="99"/>
      <c r="AX190" s="99">
        <v>439</v>
      </c>
      <c r="AY190" s="99"/>
      <c r="AZ190" s="99"/>
      <c r="BA190" s="99"/>
      <c r="BB190" s="99"/>
      <c r="BC190" s="99">
        <v>425</v>
      </c>
      <c r="BD190" s="99">
        <v>14</v>
      </c>
      <c r="BE190" s="99"/>
      <c r="BF190" s="99"/>
      <c r="BG190" s="99"/>
      <c r="BH190" s="99"/>
      <c r="BI190" s="99"/>
      <c r="BJ190" s="99"/>
      <c r="BK190" s="99">
        <v>6</v>
      </c>
      <c r="BL190" s="99"/>
      <c r="BM190" s="99"/>
      <c r="BN190" s="99"/>
      <c r="BO190" s="99"/>
      <c r="BP190" s="99"/>
      <c r="BQ190" s="99"/>
      <c r="BR190" s="99"/>
      <c r="BS190" s="99"/>
      <c r="BT190" s="99">
        <v>422</v>
      </c>
      <c r="BU190" s="99"/>
      <c r="BV190" s="99"/>
      <c r="BW190" s="99">
        <v>10</v>
      </c>
      <c r="BX190" s="99"/>
      <c r="BY190" s="99">
        <v>1</v>
      </c>
      <c r="BZ190" s="99"/>
      <c r="CA190" s="99"/>
      <c r="CB190" s="99">
        <v>383</v>
      </c>
      <c r="CC190" s="99"/>
      <c r="CD190" s="99"/>
      <c r="CE190" s="99"/>
      <c r="CF190" s="99"/>
      <c r="CG190" s="99"/>
      <c r="CH190" s="99"/>
      <c r="CI190" s="99"/>
      <c r="CJ190" s="99">
        <v>56</v>
      </c>
      <c r="CK190" s="99"/>
      <c r="CL190" s="99"/>
      <c r="CM190" s="99"/>
      <c r="CN190" s="99"/>
      <c r="CO190" s="99"/>
      <c r="CP190" s="99"/>
      <c r="CQ190" s="99"/>
      <c r="CR190" s="99"/>
      <c r="CS190" s="99"/>
      <c r="CT190" s="99"/>
      <c r="CU190" s="99"/>
      <c r="CV190" s="99"/>
      <c r="CW190" s="99">
        <v>439</v>
      </c>
      <c r="CX190" s="99"/>
      <c r="CY190" s="99"/>
      <c r="CZ190" s="99"/>
      <c r="DA190" s="99"/>
      <c r="DB190" s="99"/>
      <c r="DC190" s="99"/>
      <c r="DD190" s="99"/>
      <c r="DE190" s="99"/>
      <c r="DF190" s="99"/>
      <c r="DG190" s="99"/>
      <c r="DH190" s="99"/>
      <c r="DI190" s="99"/>
      <c r="DJ190" s="99"/>
      <c r="DK190" s="99"/>
      <c r="DL190" s="99"/>
      <c r="DM190" s="99"/>
      <c r="DN190" s="99"/>
      <c r="DO190" s="99"/>
      <c r="DP190" s="99">
        <v>439</v>
      </c>
      <c r="DQ190" s="99"/>
      <c r="DR190" s="99"/>
      <c r="DS190" s="99"/>
      <c r="DT190" s="99"/>
      <c r="DU190" s="99"/>
      <c r="DV190" s="99"/>
      <c r="DW190" s="99"/>
      <c r="DX190" s="99"/>
      <c r="DY190" s="99"/>
      <c r="DZ190" s="99"/>
      <c r="EA190" s="99"/>
      <c r="EB190" s="99"/>
      <c r="EC190" s="99"/>
      <c r="ED190" s="99"/>
      <c r="EE190" s="99"/>
      <c r="EF190" s="99"/>
      <c r="EG190" s="99"/>
      <c r="EH190" s="99"/>
      <c r="EI190" s="99"/>
      <c r="EJ190" s="99"/>
      <c r="EK190" s="99"/>
      <c r="EL190" s="99"/>
      <c r="EM190" s="99">
        <v>439</v>
      </c>
      <c r="EN190" s="99"/>
      <c r="EO190" s="99"/>
      <c r="EP190" s="99"/>
      <c r="EQ190" s="99"/>
      <c r="ER190" s="99"/>
      <c r="ES190" s="99">
        <v>5384</v>
      </c>
    </row>
    <row r="191" spans="1:149" ht="14.4" x14ac:dyDescent="0.3">
      <c r="A191" s="98">
        <v>106201281</v>
      </c>
      <c r="B191" s="98" t="s">
        <v>680</v>
      </c>
      <c r="C191" s="98" t="s">
        <v>682</v>
      </c>
      <c r="D191" s="98" t="s">
        <v>681</v>
      </c>
      <c r="E191" s="98" t="s">
        <v>682</v>
      </c>
      <c r="F191" s="98" t="s">
        <v>1058</v>
      </c>
      <c r="G191" s="98" t="s">
        <v>2871</v>
      </c>
      <c r="H191" s="98" t="s">
        <v>2101</v>
      </c>
      <c r="I191" s="98" t="s">
        <v>2168</v>
      </c>
      <c r="J191" s="98" t="s">
        <v>2139</v>
      </c>
      <c r="K191" s="98" t="s">
        <v>682</v>
      </c>
      <c r="L191" s="98" t="s">
        <v>2007</v>
      </c>
      <c r="M191" s="98" t="s">
        <v>2105</v>
      </c>
      <c r="N191" s="98" t="s">
        <v>1737</v>
      </c>
      <c r="O191" s="99">
        <v>4681</v>
      </c>
      <c r="P191" s="99"/>
      <c r="Q191" s="99"/>
      <c r="R191" s="99"/>
      <c r="S191" s="99"/>
      <c r="T191" s="99"/>
      <c r="U191" s="99">
        <v>2914</v>
      </c>
      <c r="V191" s="99">
        <v>1767</v>
      </c>
      <c r="W191" s="99"/>
      <c r="X191" s="99"/>
      <c r="Y191" s="99">
        <v>138</v>
      </c>
      <c r="Z191" s="99">
        <v>766</v>
      </c>
      <c r="AA191" s="99">
        <v>624</v>
      </c>
      <c r="AB191" s="99">
        <v>351</v>
      </c>
      <c r="AC191" s="99">
        <v>495</v>
      </c>
      <c r="AD191" s="99">
        <v>483</v>
      </c>
      <c r="AE191" s="99">
        <v>372</v>
      </c>
      <c r="AF191" s="99">
        <v>414</v>
      </c>
      <c r="AG191" s="99"/>
      <c r="AH191" s="99">
        <v>1038</v>
      </c>
      <c r="AI191" s="99"/>
      <c r="AJ191" s="99">
        <v>86</v>
      </c>
      <c r="AK191" s="99">
        <v>211</v>
      </c>
      <c r="AL191" s="99">
        <v>3264</v>
      </c>
      <c r="AM191" s="99">
        <v>3</v>
      </c>
      <c r="AN191" s="99"/>
      <c r="AO191" s="99"/>
      <c r="AP191" s="99">
        <v>1117</v>
      </c>
      <c r="AQ191" s="99">
        <v>2524</v>
      </c>
      <c r="AR191" s="99">
        <v>2157</v>
      </c>
      <c r="AS191" s="99"/>
      <c r="AT191" s="99">
        <v>1081</v>
      </c>
      <c r="AU191" s="99">
        <v>2565</v>
      </c>
      <c r="AV191" s="99">
        <v>1035</v>
      </c>
      <c r="AW191" s="99"/>
      <c r="AX191" s="99">
        <v>4537</v>
      </c>
      <c r="AY191" s="99">
        <v>144</v>
      </c>
      <c r="AZ191" s="99"/>
      <c r="BA191" s="99">
        <v>2</v>
      </c>
      <c r="BB191" s="99"/>
      <c r="BC191" s="99">
        <v>3573</v>
      </c>
      <c r="BD191" s="99"/>
      <c r="BE191" s="99">
        <v>1</v>
      </c>
      <c r="BF191" s="99">
        <v>36</v>
      </c>
      <c r="BG191" s="99">
        <v>1034</v>
      </c>
      <c r="BH191" s="99">
        <v>3</v>
      </c>
      <c r="BI191" s="99">
        <v>32</v>
      </c>
      <c r="BJ191" s="99"/>
      <c r="BK191" s="99">
        <v>163</v>
      </c>
      <c r="BL191" s="99">
        <v>49</v>
      </c>
      <c r="BM191" s="99"/>
      <c r="BN191" s="99">
        <v>85</v>
      </c>
      <c r="BO191" s="99">
        <v>169</v>
      </c>
      <c r="BP191" s="99"/>
      <c r="BQ191" s="99">
        <v>12</v>
      </c>
      <c r="BR191" s="99"/>
      <c r="BS191" s="99"/>
      <c r="BT191" s="99">
        <v>3748</v>
      </c>
      <c r="BU191" s="99">
        <v>306</v>
      </c>
      <c r="BV191" s="99"/>
      <c r="BW191" s="99"/>
      <c r="BX191" s="99"/>
      <c r="BY191" s="99">
        <v>138</v>
      </c>
      <c r="BZ191" s="99">
        <v>11</v>
      </c>
      <c r="CA191" s="99"/>
      <c r="CB191" s="99">
        <v>3067</v>
      </c>
      <c r="CC191" s="99">
        <v>942</v>
      </c>
      <c r="CD191" s="99">
        <v>138</v>
      </c>
      <c r="CE191" s="99">
        <v>464</v>
      </c>
      <c r="CF191" s="99">
        <v>49</v>
      </c>
      <c r="CG191" s="99">
        <v>7</v>
      </c>
      <c r="CH191" s="99">
        <v>14</v>
      </c>
      <c r="CI191" s="99"/>
      <c r="CJ191" s="99"/>
      <c r="CK191" s="99"/>
      <c r="CL191" s="99">
        <v>1</v>
      </c>
      <c r="CM191" s="99">
        <v>46</v>
      </c>
      <c r="CN191" s="99">
        <v>101</v>
      </c>
      <c r="CO191" s="99">
        <v>367</v>
      </c>
      <c r="CP191" s="99">
        <v>656</v>
      </c>
      <c r="CQ191" s="99">
        <v>2</v>
      </c>
      <c r="CR191" s="99">
        <v>164</v>
      </c>
      <c r="CS191" s="99"/>
      <c r="CT191" s="99">
        <v>173</v>
      </c>
      <c r="CU191" s="99">
        <v>253</v>
      </c>
      <c r="CV191" s="99">
        <v>185</v>
      </c>
      <c r="CW191" s="99">
        <v>17</v>
      </c>
      <c r="CX191" s="99">
        <v>83</v>
      </c>
      <c r="CY191" s="99">
        <v>35</v>
      </c>
      <c r="CZ191" s="99">
        <v>6</v>
      </c>
      <c r="DA191" s="99">
        <v>254</v>
      </c>
      <c r="DB191" s="99">
        <v>108</v>
      </c>
      <c r="DC191" s="99">
        <v>98</v>
      </c>
      <c r="DD191" s="99">
        <v>1094</v>
      </c>
      <c r="DE191" s="99">
        <v>1036</v>
      </c>
      <c r="DF191" s="99">
        <v>2</v>
      </c>
      <c r="DG191" s="99">
        <v>61</v>
      </c>
      <c r="DH191" s="99">
        <v>1143</v>
      </c>
      <c r="DI191" s="99">
        <v>464</v>
      </c>
      <c r="DJ191" s="99"/>
      <c r="DK191" s="99">
        <v>42</v>
      </c>
      <c r="DL191" s="99">
        <v>126</v>
      </c>
      <c r="DM191" s="99">
        <v>4</v>
      </c>
      <c r="DN191" s="99">
        <v>111</v>
      </c>
      <c r="DO191" s="99">
        <v>12</v>
      </c>
      <c r="DP191" s="99">
        <v>1425</v>
      </c>
      <c r="DQ191" s="99">
        <v>65</v>
      </c>
      <c r="DR191" s="99">
        <v>70</v>
      </c>
      <c r="DS191" s="99">
        <v>17</v>
      </c>
      <c r="DT191" s="99">
        <v>54</v>
      </c>
      <c r="DU191" s="99">
        <v>10</v>
      </c>
      <c r="DV191" s="99"/>
      <c r="DW191" s="99">
        <v>15</v>
      </c>
      <c r="DX191" s="99">
        <v>16</v>
      </c>
      <c r="DY191" s="99">
        <v>2</v>
      </c>
      <c r="DZ191" s="99">
        <v>1044</v>
      </c>
      <c r="EA191" s="99"/>
      <c r="EB191" s="99"/>
      <c r="EC191" s="99"/>
      <c r="ED191" s="99">
        <v>39</v>
      </c>
      <c r="EE191" s="99">
        <v>121</v>
      </c>
      <c r="EF191" s="99">
        <v>9</v>
      </c>
      <c r="EG191" s="99">
        <v>6</v>
      </c>
      <c r="EH191" s="99">
        <v>5</v>
      </c>
      <c r="EI191" s="99">
        <v>2</v>
      </c>
      <c r="EJ191" s="99">
        <v>4</v>
      </c>
      <c r="EK191" s="99">
        <v>3</v>
      </c>
      <c r="EL191" s="99">
        <v>3</v>
      </c>
      <c r="EM191" s="99">
        <v>4352</v>
      </c>
      <c r="EN191" s="99">
        <v>34</v>
      </c>
      <c r="EO191" s="99">
        <v>84</v>
      </c>
      <c r="EP191" s="99">
        <v>19</v>
      </c>
      <c r="EQ191" s="99"/>
      <c r="ER191" s="99"/>
      <c r="ES191" s="99">
        <v>15409</v>
      </c>
    </row>
    <row r="192" spans="1:149" ht="14.4" x14ac:dyDescent="0.3">
      <c r="A192" s="98">
        <v>106204019</v>
      </c>
      <c r="B192" s="98" t="s">
        <v>2319</v>
      </c>
      <c r="C192" s="98" t="s">
        <v>682</v>
      </c>
      <c r="D192" s="98" t="s">
        <v>2320</v>
      </c>
      <c r="E192" s="98" t="s">
        <v>682</v>
      </c>
      <c r="F192" s="98" t="s">
        <v>2321</v>
      </c>
      <c r="G192" s="98" t="s">
        <v>2871</v>
      </c>
      <c r="H192" s="98" t="s">
        <v>2108</v>
      </c>
      <c r="I192" s="98" t="s">
        <v>2168</v>
      </c>
      <c r="J192" s="98" t="s">
        <v>2139</v>
      </c>
      <c r="K192" s="98" t="s">
        <v>682</v>
      </c>
      <c r="L192" s="98" t="s">
        <v>2007</v>
      </c>
      <c r="M192" s="98" t="s">
        <v>2105</v>
      </c>
      <c r="N192" s="98" t="s">
        <v>1738</v>
      </c>
      <c r="O192" s="99">
        <v>12770</v>
      </c>
      <c r="P192" s="99"/>
      <c r="Q192" s="99">
        <v>77</v>
      </c>
      <c r="R192" s="99"/>
      <c r="S192" s="99"/>
      <c r="T192" s="99"/>
      <c r="U192" s="99">
        <v>5696</v>
      </c>
      <c r="V192" s="99">
        <v>7150</v>
      </c>
      <c r="W192" s="99">
        <v>1</v>
      </c>
      <c r="X192" s="99"/>
      <c r="Y192" s="99">
        <v>3677</v>
      </c>
      <c r="Z192" s="99">
        <v>112</v>
      </c>
      <c r="AA192" s="99"/>
      <c r="AB192" s="99"/>
      <c r="AC192" s="99"/>
      <c r="AD192" s="99"/>
      <c r="AE192" s="99"/>
      <c r="AF192" s="99"/>
      <c r="AG192" s="99"/>
      <c r="AH192" s="99">
        <v>3781</v>
      </c>
      <c r="AI192" s="99">
        <v>5277</v>
      </c>
      <c r="AJ192" s="99">
        <v>487</v>
      </c>
      <c r="AK192" s="99">
        <v>605</v>
      </c>
      <c r="AL192" s="99">
        <v>8559</v>
      </c>
      <c r="AM192" s="99">
        <v>16</v>
      </c>
      <c r="AN192" s="99">
        <v>158</v>
      </c>
      <c r="AO192" s="99">
        <v>1</v>
      </c>
      <c r="AP192" s="99">
        <v>3021</v>
      </c>
      <c r="AQ192" s="99">
        <v>4779</v>
      </c>
      <c r="AR192" s="99">
        <v>8068</v>
      </c>
      <c r="AS192" s="99"/>
      <c r="AT192" s="99">
        <v>1299</v>
      </c>
      <c r="AU192" s="99">
        <v>10581</v>
      </c>
      <c r="AV192" s="99">
        <v>967</v>
      </c>
      <c r="AW192" s="99"/>
      <c r="AX192" s="99">
        <v>12822</v>
      </c>
      <c r="AY192" s="99">
        <v>25</v>
      </c>
      <c r="AZ192" s="99"/>
      <c r="BA192" s="99">
        <v>1443</v>
      </c>
      <c r="BB192" s="99">
        <v>586</v>
      </c>
      <c r="BC192" s="99">
        <v>10813</v>
      </c>
      <c r="BD192" s="99">
        <v>5</v>
      </c>
      <c r="BE192" s="99"/>
      <c r="BF192" s="99"/>
      <c r="BG192" s="99"/>
      <c r="BH192" s="99"/>
      <c r="BI192" s="99"/>
      <c r="BJ192" s="99"/>
      <c r="BK192" s="99">
        <v>4</v>
      </c>
      <c r="BL192" s="99">
        <v>20</v>
      </c>
      <c r="BM192" s="99">
        <v>64</v>
      </c>
      <c r="BN192" s="99">
        <v>95</v>
      </c>
      <c r="BO192" s="99">
        <v>42</v>
      </c>
      <c r="BP192" s="99"/>
      <c r="BQ192" s="99"/>
      <c r="BR192" s="99">
        <v>13</v>
      </c>
      <c r="BS192" s="99">
        <v>4</v>
      </c>
      <c r="BT192" s="99">
        <v>12470</v>
      </c>
      <c r="BU192" s="99">
        <v>10</v>
      </c>
      <c r="BV192" s="99">
        <v>70</v>
      </c>
      <c r="BW192" s="99">
        <v>7</v>
      </c>
      <c r="BX192" s="99"/>
      <c r="BY192" s="99">
        <v>3</v>
      </c>
      <c r="BZ192" s="99">
        <v>45</v>
      </c>
      <c r="CA192" s="99"/>
      <c r="CB192" s="99">
        <v>9833</v>
      </c>
      <c r="CC192" s="99">
        <v>29</v>
      </c>
      <c r="CD192" s="99"/>
      <c r="CE192" s="99">
        <v>2793</v>
      </c>
      <c r="CF192" s="99">
        <v>29</v>
      </c>
      <c r="CG192" s="99"/>
      <c r="CH192" s="99">
        <v>159</v>
      </c>
      <c r="CI192" s="99"/>
      <c r="CJ192" s="99"/>
      <c r="CK192" s="99">
        <v>4</v>
      </c>
      <c r="CL192" s="99">
        <v>846</v>
      </c>
      <c r="CM192" s="99">
        <v>339</v>
      </c>
      <c r="CN192" s="99">
        <v>214</v>
      </c>
      <c r="CO192" s="99">
        <v>167</v>
      </c>
      <c r="CP192" s="99">
        <v>1477</v>
      </c>
      <c r="CQ192" s="99">
        <v>57</v>
      </c>
      <c r="CR192" s="99">
        <v>538</v>
      </c>
      <c r="CS192" s="99">
        <v>40</v>
      </c>
      <c r="CT192" s="99">
        <v>537</v>
      </c>
      <c r="CU192" s="99">
        <v>644</v>
      </c>
      <c r="CV192" s="99">
        <v>1356</v>
      </c>
      <c r="CW192" s="99">
        <v>32</v>
      </c>
      <c r="CX192" s="99">
        <v>410</v>
      </c>
      <c r="CY192" s="99">
        <v>631</v>
      </c>
      <c r="CZ192" s="99">
        <v>507</v>
      </c>
      <c r="DA192" s="99">
        <v>2722</v>
      </c>
      <c r="DB192" s="99">
        <v>447</v>
      </c>
      <c r="DC192" s="99">
        <v>369</v>
      </c>
      <c r="DD192" s="99"/>
      <c r="DE192" s="99">
        <v>1</v>
      </c>
      <c r="DF192" s="99">
        <v>1513</v>
      </c>
      <c r="DG192" s="99">
        <v>336</v>
      </c>
      <c r="DH192" s="99">
        <v>4919</v>
      </c>
      <c r="DI192" s="99">
        <v>1145</v>
      </c>
      <c r="DJ192" s="99">
        <v>72</v>
      </c>
      <c r="DK192" s="99">
        <v>49</v>
      </c>
      <c r="DL192" s="99">
        <v>267</v>
      </c>
      <c r="DM192" s="99">
        <v>58</v>
      </c>
      <c r="DN192" s="99">
        <v>923</v>
      </c>
      <c r="DO192" s="99">
        <v>913</v>
      </c>
      <c r="DP192" s="99">
        <v>3049</v>
      </c>
      <c r="DQ192" s="99">
        <v>163</v>
      </c>
      <c r="DR192" s="99">
        <v>264</v>
      </c>
      <c r="DS192" s="99">
        <v>169</v>
      </c>
      <c r="DT192" s="99">
        <v>67</v>
      </c>
      <c r="DU192" s="99">
        <v>6</v>
      </c>
      <c r="DV192" s="99">
        <v>17</v>
      </c>
      <c r="DW192" s="99">
        <v>163</v>
      </c>
      <c r="DX192" s="99">
        <v>9</v>
      </c>
      <c r="DY192" s="99">
        <v>256</v>
      </c>
      <c r="DZ192" s="99"/>
      <c r="EA192" s="99">
        <v>1</v>
      </c>
      <c r="EB192" s="99">
        <v>1</v>
      </c>
      <c r="EC192" s="99"/>
      <c r="ED192" s="99">
        <v>555</v>
      </c>
      <c r="EE192" s="99">
        <v>135</v>
      </c>
      <c r="EF192" s="99">
        <v>64</v>
      </c>
      <c r="EG192" s="99">
        <v>26</v>
      </c>
      <c r="EH192" s="99">
        <v>1</v>
      </c>
      <c r="EI192" s="99"/>
      <c r="EJ192" s="99">
        <v>76</v>
      </c>
      <c r="EK192" s="99">
        <v>12</v>
      </c>
      <c r="EL192" s="99">
        <v>1</v>
      </c>
      <c r="EM192" s="99">
        <v>11155</v>
      </c>
      <c r="EN192" s="99">
        <v>51</v>
      </c>
      <c r="EO192" s="99">
        <v>696</v>
      </c>
      <c r="EP192" s="99">
        <v>64</v>
      </c>
      <c r="EQ192" s="99">
        <v>1</v>
      </c>
      <c r="ER192" s="99">
        <v>10</v>
      </c>
      <c r="ES192" s="99">
        <v>75844</v>
      </c>
    </row>
    <row r="193" spans="1:149" ht="14.4" x14ac:dyDescent="0.3">
      <c r="A193" s="98">
        <v>106210992</v>
      </c>
      <c r="B193" s="98" t="s">
        <v>2322</v>
      </c>
      <c r="C193" s="98" t="s">
        <v>1060</v>
      </c>
      <c r="D193" s="98" t="s">
        <v>683</v>
      </c>
      <c r="E193" s="98" t="s">
        <v>684</v>
      </c>
      <c r="F193" s="98" t="s">
        <v>1059</v>
      </c>
      <c r="G193" s="98" t="s">
        <v>2871</v>
      </c>
      <c r="H193" s="98" t="s">
        <v>2101</v>
      </c>
      <c r="I193" s="98" t="s">
        <v>2160</v>
      </c>
      <c r="J193" s="98" t="s">
        <v>2115</v>
      </c>
      <c r="K193" s="98" t="s">
        <v>2323</v>
      </c>
      <c r="L193" s="98" t="s">
        <v>2065</v>
      </c>
      <c r="M193" s="98" t="s">
        <v>2105</v>
      </c>
      <c r="N193" s="98" t="s">
        <v>1739</v>
      </c>
      <c r="O193" s="99">
        <v>4502</v>
      </c>
      <c r="P193" s="99"/>
      <c r="Q193" s="99"/>
      <c r="R193" s="99"/>
      <c r="S193" s="99"/>
      <c r="T193" s="99"/>
      <c r="U193" s="99">
        <v>2332</v>
      </c>
      <c r="V193" s="99">
        <v>2170</v>
      </c>
      <c r="W193" s="99"/>
      <c r="X193" s="99"/>
      <c r="Y193" s="99">
        <v>27</v>
      </c>
      <c r="Z193" s="99">
        <v>95</v>
      </c>
      <c r="AA193" s="99">
        <v>132</v>
      </c>
      <c r="AB193" s="99">
        <v>206</v>
      </c>
      <c r="AC193" s="99">
        <v>577</v>
      </c>
      <c r="AD193" s="99">
        <v>1059</v>
      </c>
      <c r="AE193" s="99">
        <v>1135</v>
      </c>
      <c r="AF193" s="99">
        <v>1270</v>
      </c>
      <c r="AG193" s="99"/>
      <c r="AH193" s="99"/>
      <c r="AI193" s="99">
        <v>1</v>
      </c>
      <c r="AJ193" s="99">
        <v>177</v>
      </c>
      <c r="AK193" s="99">
        <v>121</v>
      </c>
      <c r="AL193" s="99">
        <v>227</v>
      </c>
      <c r="AM193" s="99">
        <v>13</v>
      </c>
      <c r="AN193" s="99">
        <v>67</v>
      </c>
      <c r="AO193" s="99">
        <v>23</v>
      </c>
      <c r="AP193" s="99">
        <v>3874</v>
      </c>
      <c r="AQ193" s="99">
        <v>1508</v>
      </c>
      <c r="AR193" s="99">
        <v>2994</v>
      </c>
      <c r="AS193" s="99"/>
      <c r="AT193" s="99">
        <v>1052</v>
      </c>
      <c r="AU193" s="99">
        <v>3450</v>
      </c>
      <c r="AV193" s="99"/>
      <c r="AW193" s="99"/>
      <c r="AX193" s="99">
        <v>3652</v>
      </c>
      <c r="AY193" s="99">
        <v>850</v>
      </c>
      <c r="AZ193" s="99"/>
      <c r="BA193" s="99">
        <v>186</v>
      </c>
      <c r="BB193" s="99"/>
      <c r="BC193" s="99">
        <v>4061</v>
      </c>
      <c r="BD193" s="99">
        <v>53</v>
      </c>
      <c r="BE193" s="99">
        <v>74</v>
      </c>
      <c r="BF193" s="99">
        <v>42</v>
      </c>
      <c r="BG193" s="99"/>
      <c r="BH193" s="99">
        <v>85</v>
      </c>
      <c r="BI193" s="99">
        <v>1</v>
      </c>
      <c r="BJ193" s="99"/>
      <c r="BK193" s="99">
        <v>208</v>
      </c>
      <c r="BL193" s="99">
        <v>15</v>
      </c>
      <c r="BM193" s="99"/>
      <c r="BN193" s="99">
        <v>125</v>
      </c>
      <c r="BO193" s="99">
        <v>836</v>
      </c>
      <c r="BP193" s="99">
        <v>187</v>
      </c>
      <c r="BQ193" s="99">
        <v>12</v>
      </c>
      <c r="BR193" s="99">
        <v>28</v>
      </c>
      <c r="BS193" s="99">
        <v>14</v>
      </c>
      <c r="BT193" s="99">
        <v>2714</v>
      </c>
      <c r="BU193" s="99">
        <v>338</v>
      </c>
      <c r="BV193" s="99">
        <v>3</v>
      </c>
      <c r="BW193" s="99">
        <v>21</v>
      </c>
      <c r="BX193" s="99"/>
      <c r="BY193" s="99">
        <v>1</v>
      </c>
      <c r="BZ193" s="99"/>
      <c r="CA193" s="99"/>
      <c r="CB193" s="99">
        <v>51</v>
      </c>
      <c r="CC193" s="99">
        <v>2983</v>
      </c>
      <c r="CD193" s="99"/>
      <c r="CE193" s="99">
        <v>1433</v>
      </c>
      <c r="CF193" s="99">
        <v>28</v>
      </c>
      <c r="CG193" s="99">
        <v>7</v>
      </c>
      <c r="CH193" s="99"/>
      <c r="CI193" s="99"/>
      <c r="CJ193" s="99"/>
      <c r="CK193" s="99"/>
      <c r="CL193" s="99">
        <v>3</v>
      </c>
      <c r="CM193" s="99">
        <v>40</v>
      </c>
      <c r="CN193" s="99">
        <v>180</v>
      </c>
      <c r="CO193" s="99">
        <v>830</v>
      </c>
      <c r="CP193" s="99">
        <v>673</v>
      </c>
      <c r="CQ193" s="99">
        <v>4</v>
      </c>
      <c r="CR193" s="99">
        <v>105</v>
      </c>
      <c r="CS193" s="99">
        <v>2</v>
      </c>
      <c r="CT193" s="99">
        <v>184</v>
      </c>
      <c r="CU193" s="99">
        <v>673</v>
      </c>
      <c r="CV193" s="99">
        <v>461</v>
      </c>
      <c r="CW193" s="99">
        <v>62</v>
      </c>
      <c r="CX193" s="99">
        <v>690</v>
      </c>
      <c r="CY193" s="99">
        <v>72</v>
      </c>
      <c r="CZ193" s="99">
        <v>52</v>
      </c>
      <c r="DA193" s="99">
        <v>243</v>
      </c>
      <c r="DB193" s="99">
        <v>100</v>
      </c>
      <c r="DC193" s="99">
        <v>121</v>
      </c>
      <c r="DD193" s="99">
        <v>7</v>
      </c>
      <c r="DE193" s="99"/>
      <c r="DF193" s="99"/>
      <c r="DG193" s="99">
        <v>65</v>
      </c>
      <c r="DH193" s="99">
        <v>676</v>
      </c>
      <c r="DI193" s="99">
        <v>548</v>
      </c>
      <c r="DJ193" s="99">
        <v>1</v>
      </c>
      <c r="DK193" s="99">
        <v>19</v>
      </c>
      <c r="DL193" s="99">
        <v>200</v>
      </c>
      <c r="DM193" s="99">
        <v>19</v>
      </c>
      <c r="DN193" s="99">
        <v>915</v>
      </c>
      <c r="DO193" s="99">
        <v>36</v>
      </c>
      <c r="DP193" s="99">
        <v>1248</v>
      </c>
      <c r="DQ193" s="99">
        <v>90</v>
      </c>
      <c r="DR193" s="99">
        <v>143</v>
      </c>
      <c r="DS193" s="99">
        <v>113</v>
      </c>
      <c r="DT193" s="99">
        <v>107</v>
      </c>
      <c r="DU193" s="99">
        <v>7</v>
      </c>
      <c r="DV193" s="99">
        <v>1</v>
      </c>
      <c r="DW193" s="99">
        <v>269</v>
      </c>
      <c r="DX193" s="99">
        <v>24</v>
      </c>
      <c r="DY193" s="99">
        <v>7</v>
      </c>
      <c r="DZ193" s="99">
        <v>3</v>
      </c>
      <c r="EA193" s="99">
        <v>1</v>
      </c>
      <c r="EB193" s="99">
        <v>10</v>
      </c>
      <c r="EC193" s="99"/>
      <c r="ED193" s="99">
        <v>141</v>
      </c>
      <c r="EE193" s="99">
        <v>317</v>
      </c>
      <c r="EF193" s="99">
        <v>49</v>
      </c>
      <c r="EG193" s="99">
        <v>1</v>
      </c>
      <c r="EH193" s="99">
        <v>3</v>
      </c>
      <c r="EI193" s="99"/>
      <c r="EJ193" s="99">
        <v>13</v>
      </c>
      <c r="EK193" s="99">
        <v>8</v>
      </c>
      <c r="EL193" s="99">
        <v>8</v>
      </c>
      <c r="EM193" s="99">
        <v>3443</v>
      </c>
      <c r="EN193" s="99">
        <v>172</v>
      </c>
      <c r="EO193" s="99">
        <v>332</v>
      </c>
      <c r="EP193" s="99">
        <v>13</v>
      </c>
      <c r="EQ193" s="99">
        <v>2</v>
      </c>
      <c r="ER193" s="99"/>
      <c r="ES193" s="99">
        <v>15996</v>
      </c>
    </row>
    <row r="194" spans="1:149" ht="14.4" x14ac:dyDescent="0.3">
      <c r="A194" s="98">
        <v>106210993</v>
      </c>
      <c r="B194" s="98" t="s">
        <v>2774</v>
      </c>
      <c r="C194" s="98" t="s">
        <v>1060</v>
      </c>
      <c r="D194" s="98" t="s">
        <v>685</v>
      </c>
      <c r="E194" s="98" t="s">
        <v>686</v>
      </c>
      <c r="F194" s="98" t="s">
        <v>1061</v>
      </c>
      <c r="G194" s="98" t="s">
        <v>2873</v>
      </c>
      <c r="H194" s="98" t="s">
        <v>2114</v>
      </c>
      <c r="I194" s="98" t="s">
        <v>2160</v>
      </c>
      <c r="J194" s="98" t="s">
        <v>2115</v>
      </c>
      <c r="K194" s="98" t="s">
        <v>2323</v>
      </c>
      <c r="L194" s="98" t="s">
        <v>2065</v>
      </c>
      <c r="M194" s="98" t="s">
        <v>2105</v>
      </c>
      <c r="N194" s="98" t="s">
        <v>1740</v>
      </c>
      <c r="O194" s="99">
        <v>376</v>
      </c>
      <c r="P194" s="99"/>
      <c r="Q194" s="99"/>
      <c r="R194" s="99"/>
      <c r="S194" s="99"/>
      <c r="T194" s="99"/>
      <c r="U194" s="99">
        <v>147</v>
      </c>
      <c r="V194" s="99">
        <v>229</v>
      </c>
      <c r="W194" s="99"/>
      <c r="X194" s="99"/>
      <c r="Y194" s="99">
        <v>6</v>
      </c>
      <c r="Z194" s="99">
        <v>23</v>
      </c>
      <c r="AA194" s="99">
        <v>29</v>
      </c>
      <c r="AB194" s="99">
        <v>22</v>
      </c>
      <c r="AC194" s="99">
        <v>66</v>
      </c>
      <c r="AD194" s="99">
        <v>92</v>
      </c>
      <c r="AE194" s="99">
        <v>95</v>
      </c>
      <c r="AF194" s="99">
        <v>43</v>
      </c>
      <c r="AG194" s="99"/>
      <c r="AH194" s="99"/>
      <c r="AI194" s="99"/>
      <c r="AJ194" s="99">
        <v>33</v>
      </c>
      <c r="AK194" s="99">
        <v>46</v>
      </c>
      <c r="AL194" s="99">
        <v>29</v>
      </c>
      <c r="AM194" s="99"/>
      <c r="AN194" s="99">
        <v>6</v>
      </c>
      <c r="AO194" s="99">
        <v>10</v>
      </c>
      <c r="AP194" s="99">
        <v>252</v>
      </c>
      <c r="AQ194" s="99">
        <v>376</v>
      </c>
      <c r="AR194" s="99"/>
      <c r="AS194" s="99"/>
      <c r="AT194" s="99">
        <v>376</v>
      </c>
      <c r="AU194" s="99"/>
      <c r="AV194" s="99"/>
      <c r="AW194" s="99"/>
      <c r="AX194" s="99">
        <v>322</v>
      </c>
      <c r="AY194" s="99">
        <v>54</v>
      </c>
      <c r="AZ194" s="99"/>
      <c r="BA194" s="99">
        <v>376</v>
      </c>
      <c r="BB194" s="99"/>
      <c r="BC194" s="99"/>
      <c r="BD194" s="99"/>
      <c r="BE194" s="99"/>
      <c r="BF194" s="99"/>
      <c r="BG194" s="99"/>
      <c r="BH194" s="99"/>
      <c r="BI194" s="99"/>
      <c r="BJ194" s="99"/>
      <c r="BK194" s="99">
        <v>113</v>
      </c>
      <c r="BL194" s="99">
        <v>5</v>
      </c>
      <c r="BM194" s="99"/>
      <c r="BN194" s="99">
        <v>22</v>
      </c>
      <c r="BO194" s="99">
        <v>30</v>
      </c>
      <c r="BP194" s="99"/>
      <c r="BQ194" s="99">
        <v>1</v>
      </c>
      <c r="BR194" s="99">
        <v>27</v>
      </c>
      <c r="BS194" s="99">
        <v>20</v>
      </c>
      <c r="BT194" s="99">
        <v>35</v>
      </c>
      <c r="BU194" s="99">
        <v>116</v>
      </c>
      <c r="BV194" s="99">
        <v>1</v>
      </c>
      <c r="BW194" s="99">
        <v>6</v>
      </c>
      <c r="BX194" s="99"/>
      <c r="BY194" s="99"/>
      <c r="BZ194" s="99"/>
      <c r="CA194" s="99"/>
      <c r="CB194" s="99">
        <v>80</v>
      </c>
      <c r="CC194" s="99">
        <v>207</v>
      </c>
      <c r="CD194" s="99">
        <v>1</v>
      </c>
      <c r="CE194" s="99">
        <v>83</v>
      </c>
      <c r="CF194" s="99"/>
      <c r="CG194" s="99">
        <v>5</v>
      </c>
      <c r="CH194" s="99"/>
      <c r="CI194" s="99"/>
      <c r="CJ194" s="99"/>
      <c r="CK194" s="99"/>
      <c r="CL194" s="99"/>
      <c r="CM194" s="99">
        <v>1</v>
      </c>
      <c r="CN194" s="99">
        <v>4</v>
      </c>
      <c r="CO194" s="99">
        <v>40</v>
      </c>
      <c r="CP194" s="99">
        <v>15</v>
      </c>
      <c r="CQ194" s="99"/>
      <c r="CR194" s="99">
        <v>3</v>
      </c>
      <c r="CS194" s="99"/>
      <c r="CT194" s="99">
        <v>8</v>
      </c>
      <c r="CU194" s="99">
        <v>16</v>
      </c>
      <c r="CV194" s="99">
        <v>60</v>
      </c>
      <c r="CW194" s="99"/>
      <c r="CX194" s="99">
        <v>9</v>
      </c>
      <c r="CY194" s="99">
        <v>16</v>
      </c>
      <c r="CZ194" s="99">
        <v>18</v>
      </c>
      <c r="DA194" s="99">
        <v>169</v>
      </c>
      <c r="DB194" s="99">
        <v>14</v>
      </c>
      <c r="DC194" s="99">
        <v>3</v>
      </c>
      <c r="DD194" s="99"/>
      <c r="DE194" s="99"/>
      <c r="DF194" s="99"/>
      <c r="DG194" s="99">
        <v>3</v>
      </c>
      <c r="DH194" s="99">
        <v>288</v>
      </c>
      <c r="DI194" s="99">
        <v>2</v>
      </c>
      <c r="DJ194" s="99"/>
      <c r="DK194" s="99"/>
      <c r="DL194" s="99">
        <v>3</v>
      </c>
      <c r="DM194" s="99"/>
      <c r="DN194" s="99">
        <v>7</v>
      </c>
      <c r="DO194" s="99">
        <v>1</v>
      </c>
      <c r="DP194" s="99">
        <v>40</v>
      </c>
      <c r="DQ194" s="99">
        <v>1</v>
      </c>
      <c r="DR194" s="99">
        <v>21</v>
      </c>
      <c r="DS194" s="99"/>
      <c r="DT194" s="99">
        <v>2</v>
      </c>
      <c r="DU194" s="99"/>
      <c r="DV194" s="99"/>
      <c r="DW194" s="99">
        <v>8</v>
      </c>
      <c r="DX194" s="99"/>
      <c r="DY194" s="99"/>
      <c r="DZ194" s="99"/>
      <c r="EA194" s="99"/>
      <c r="EB194" s="99"/>
      <c r="EC194" s="99"/>
      <c r="ED194" s="99">
        <v>84</v>
      </c>
      <c r="EE194" s="99">
        <v>25</v>
      </c>
      <c r="EF194" s="99">
        <v>22</v>
      </c>
      <c r="EG194" s="99">
        <v>5</v>
      </c>
      <c r="EH194" s="99">
        <v>2</v>
      </c>
      <c r="EI194" s="99"/>
      <c r="EJ194" s="99">
        <v>16</v>
      </c>
      <c r="EK194" s="99">
        <v>2</v>
      </c>
      <c r="EL194" s="99"/>
      <c r="EM194" s="99">
        <v>156</v>
      </c>
      <c r="EN194" s="99">
        <v>29</v>
      </c>
      <c r="EO194" s="99">
        <v>33</v>
      </c>
      <c r="EP194" s="99">
        <v>1</v>
      </c>
      <c r="EQ194" s="99">
        <v>1</v>
      </c>
      <c r="ER194" s="99"/>
      <c r="ES194" s="99">
        <v>16191</v>
      </c>
    </row>
    <row r="195" spans="1:149" ht="14.4" x14ac:dyDescent="0.3">
      <c r="A195" s="98">
        <v>106211006</v>
      </c>
      <c r="B195" s="98" t="s">
        <v>687</v>
      </c>
      <c r="C195" s="98" t="s">
        <v>1060</v>
      </c>
      <c r="D195" s="98" t="s">
        <v>688</v>
      </c>
      <c r="E195" s="98" t="s">
        <v>689</v>
      </c>
      <c r="F195" s="98" t="s">
        <v>1061</v>
      </c>
      <c r="G195" s="98" t="s">
        <v>2871</v>
      </c>
      <c r="H195" s="98" t="s">
        <v>2120</v>
      </c>
      <c r="I195" s="98" t="s">
        <v>2160</v>
      </c>
      <c r="J195" s="98" t="s">
        <v>2115</v>
      </c>
      <c r="K195" s="98" t="s">
        <v>2323</v>
      </c>
      <c r="L195" s="98" t="s">
        <v>2065</v>
      </c>
      <c r="M195" s="98" t="s">
        <v>2105</v>
      </c>
      <c r="N195" s="98" t="s">
        <v>1741</v>
      </c>
      <c r="O195" s="99">
        <v>9540</v>
      </c>
      <c r="P195" s="99"/>
      <c r="Q195" s="99"/>
      <c r="R195" s="99"/>
      <c r="S195" s="99">
        <v>738</v>
      </c>
      <c r="T195" s="99"/>
      <c r="U195" s="99">
        <v>5623</v>
      </c>
      <c r="V195" s="99">
        <v>4654</v>
      </c>
      <c r="W195" s="99">
        <v>1</v>
      </c>
      <c r="X195" s="99"/>
      <c r="Y195" s="99">
        <v>161</v>
      </c>
      <c r="Z195" s="99">
        <v>809</v>
      </c>
      <c r="AA195" s="99">
        <v>1259</v>
      </c>
      <c r="AB195" s="99">
        <v>766</v>
      </c>
      <c r="AC195" s="99">
        <v>1068</v>
      </c>
      <c r="AD195" s="99">
        <v>1437</v>
      </c>
      <c r="AE195" s="99">
        <v>1434</v>
      </c>
      <c r="AF195" s="99">
        <v>1856</v>
      </c>
      <c r="AG195" s="99"/>
      <c r="AH195" s="99">
        <v>1426</v>
      </c>
      <c r="AI195" s="99">
        <v>62</v>
      </c>
      <c r="AJ195" s="99">
        <v>451</v>
      </c>
      <c r="AK195" s="99">
        <v>392</v>
      </c>
      <c r="AL195" s="99">
        <v>1770</v>
      </c>
      <c r="AM195" s="99">
        <v>33</v>
      </c>
      <c r="AN195" s="99">
        <v>47</v>
      </c>
      <c r="AO195" s="99">
        <v>67</v>
      </c>
      <c r="AP195" s="99">
        <v>7518</v>
      </c>
      <c r="AQ195" s="99">
        <v>5010</v>
      </c>
      <c r="AR195" s="99">
        <v>5268</v>
      </c>
      <c r="AS195" s="99"/>
      <c r="AT195" s="99">
        <v>2978</v>
      </c>
      <c r="AU195" s="99">
        <v>5963</v>
      </c>
      <c r="AV195" s="99">
        <v>1337</v>
      </c>
      <c r="AW195" s="99"/>
      <c r="AX195" s="99">
        <v>9977</v>
      </c>
      <c r="AY195" s="99">
        <v>301</v>
      </c>
      <c r="AZ195" s="99"/>
      <c r="BA195" s="99">
        <v>237</v>
      </c>
      <c r="BB195" s="99">
        <v>2</v>
      </c>
      <c r="BC195" s="99">
        <v>7775</v>
      </c>
      <c r="BD195" s="99">
        <v>64</v>
      </c>
      <c r="BE195" s="99">
        <v>66</v>
      </c>
      <c r="BF195" s="99">
        <v>495</v>
      </c>
      <c r="BG195" s="99">
        <v>1335</v>
      </c>
      <c r="BH195" s="99">
        <v>157</v>
      </c>
      <c r="BI195" s="99">
        <v>147</v>
      </c>
      <c r="BJ195" s="99"/>
      <c r="BK195" s="99">
        <v>196</v>
      </c>
      <c r="BL195" s="99">
        <v>116</v>
      </c>
      <c r="BM195" s="99">
        <v>1</v>
      </c>
      <c r="BN195" s="99">
        <v>218</v>
      </c>
      <c r="BO195" s="99">
        <v>1208</v>
      </c>
      <c r="BP195" s="99">
        <v>191</v>
      </c>
      <c r="BQ195" s="99">
        <v>62</v>
      </c>
      <c r="BR195" s="99">
        <v>56</v>
      </c>
      <c r="BS195" s="99">
        <v>70</v>
      </c>
      <c r="BT195" s="99">
        <v>6626</v>
      </c>
      <c r="BU195" s="99">
        <v>1381</v>
      </c>
      <c r="BV195" s="99">
        <v>4</v>
      </c>
      <c r="BW195" s="99">
        <v>6</v>
      </c>
      <c r="BX195" s="99"/>
      <c r="BY195" s="99">
        <v>140</v>
      </c>
      <c r="BZ195" s="99">
        <v>3</v>
      </c>
      <c r="CA195" s="99"/>
      <c r="CB195" s="99">
        <v>2843</v>
      </c>
      <c r="CC195" s="99">
        <v>4218</v>
      </c>
      <c r="CD195" s="99">
        <v>8</v>
      </c>
      <c r="CE195" s="99">
        <v>2831</v>
      </c>
      <c r="CF195" s="99">
        <v>84</v>
      </c>
      <c r="CG195" s="99">
        <v>39</v>
      </c>
      <c r="CH195" s="99">
        <v>248</v>
      </c>
      <c r="CI195" s="99">
        <v>3</v>
      </c>
      <c r="CJ195" s="99">
        <v>1</v>
      </c>
      <c r="CK195" s="99">
        <v>3</v>
      </c>
      <c r="CL195" s="99">
        <v>7</v>
      </c>
      <c r="CM195" s="99">
        <v>68</v>
      </c>
      <c r="CN195" s="99">
        <v>309</v>
      </c>
      <c r="CO195" s="99">
        <v>1279</v>
      </c>
      <c r="CP195" s="99">
        <v>828</v>
      </c>
      <c r="CQ195" s="99">
        <v>4</v>
      </c>
      <c r="CR195" s="99">
        <v>211</v>
      </c>
      <c r="CS195" s="99">
        <v>4</v>
      </c>
      <c r="CT195" s="99">
        <v>334</v>
      </c>
      <c r="CU195" s="99">
        <v>681</v>
      </c>
      <c r="CV195" s="99">
        <v>875</v>
      </c>
      <c r="CW195" s="99">
        <v>899</v>
      </c>
      <c r="CX195" s="99">
        <v>714</v>
      </c>
      <c r="CY195" s="99">
        <v>234</v>
      </c>
      <c r="CZ195" s="99">
        <v>48</v>
      </c>
      <c r="DA195" s="99">
        <v>578</v>
      </c>
      <c r="DB195" s="99">
        <v>190</v>
      </c>
      <c r="DC195" s="99">
        <v>231</v>
      </c>
      <c r="DD195" s="99">
        <v>1399</v>
      </c>
      <c r="DE195" s="99">
        <v>1337</v>
      </c>
      <c r="DF195" s="99">
        <v>48</v>
      </c>
      <c r="DG195" s="99">
        <v>397</v>
      </c>
      <c r="DH195" s="99">
        <v>1191</v>
      </c>
      <c r="DI195" s="99">
        <v>510</v>
      </c>
      <c r="DJ195" s="99">
        <v>3</v>
      </c>
      <c r="DK195" s="99">
        <v>44</v>
      </c>
      <c r="DL195" s="99">
        <v>278</v>
      </c>
      <c r="DM195" s="99">
        <v>23</v>
      </c>
      <c r="DN195" s="99">
        <v>894</v>
      </c>
      <c r="DO195" s="99">
        <v>163</v>
      </c>
      <c r="DP195" s="99">
        <v>4162</v>
      </c>
      <c r="DQ195" s="99">
        <v>137</v>
      </c>
      <c r="DR195" s="99">
        <v>209</v>
      </c>
      <c r="DS195" s="99">
        <v>119</v>
      </c>
      <c r="DT195" s="99">
        <v>218</v>
      </c>
      <c r="DU195" s="99">
        <v>2</v>
      </c>
      <c r="DV195" s="99">
        <v>8</v>
      </c>
      <c r="DW195" s="99">
        <v>240</v>
      </c>
      <c r="DX195" s="99">
        <v>289</v>
      </c>
      <c r="DY195" s="99">
        <v>70</v>
      </c>
      <c r="DZ195" s="99">
        <v>1317</v>
      </c>
      <c r="EA195" s="99">
        <v>4</v>
      </c>
      <c r="EB195" s="99"/>
      <c r="EC195" s="99"/>
      <c r="ED195" s="99">
        <v>250</v>
      </c>
      <c r="EE195" s="99">
        <v>666</v>
      </c>
      <c r="EF195" s="99">
        <v>129</v>
      </c>
      <c r="EG195" s="99">
        <v>23</v>
      </c>
      <c r="EH195" s="99">
        <v>21</v>
      </c>
      <c r="EI195" s="99">
        <v>4</v>
      </c>
      <c r="EJ195" s="99">
        <v>16</v>
      </c>
      <c r="EK195" s="99">
        <v>4</v>
      </c>
      <c r="EL195" s="99">
        <v>8</v>
      </c>
      <c r="EM195" s="99">
        <v>8596</v>
      </c>
      <c r="EN195" s="99">
        <v>62</v>
      </c>
      <c r="EO195" s="99">
        <v>467</v>
      </c>
      <c r="EP195" s="99">
        <v>30</v>
      </c>
      <c r="EQ195" s="99">
        <v>1</v>
      </c>
      <c r="ER195" s="99">
        <v>1</v>
      </c>
      <c r="ES195" s="99">
        <v>44345</v>
      </c>
    </row>
    <row r="196" spans="1:149" ht="14.4" x14ac:dyDescent="0.3">
      <c r="A196" s="98">
        <v>106214034</v>
      </c>
      <c r="B196" s="98" t="s">
        <v>288</v>
      </c>
      <c r="C196" s="98" t="s">
        <v>1060</v>
      </c>
      <c r="D196" s="98" t="s">
        <v>2325</v>
      </c>
      <c r="E196" s="98" t="s">
        <v>690</v>
      </c>
      <c r="F196" s="98" t="s">
        <v>1062</v>
      </c>
      <c r="G196" s="98" t="s">
        <v>2871</v>
      </c>
      <c r="H196" s="98" t="s">
        <v>2122</v>
      </c>
      <c r="I196" s="98" t="s">
        <v>2160</v>
      </c>
      <c r="J196" s="98" t="s">
        <v>2115</v>
      </c>
      <c r="K196" s="98" t="s">
        <v>2324</v>
      </c>
      <c r="L196" s="98" t="s">
        <v>2065</v>
      </c>
      <c r="M196" s="98" t="s">
        <v>2105</v>
      </c>
      <c r="N196" s="98" t="s">
        <v>1742</v>
      </c>
      <c r="O196" s="99">
        <v>1759</v>
      </c>
      <c r="P196" s="99"/>
      <c r="Q196" s="99"/>
      <c r="R196" s="99"/>
      <c r="S196" s="99"/>
      <c r="T196" s="99"/>
      <c r="U196" s="99">
        <v>968</v>
      </c>
      <c r="V196" s="99">
        <v>791</v>
      </c>
      <c r="W196" s="99"/>
      <c r="X196" s="99"/>
      <c r="Y196" s="99">
        <v>17</v>
      </c>
      <c r="Z196" s="99">
        <v>51</v>
      </c>
      <c r="AA196" s="99">
        <v>64</v>
      </c>
      <c r="AB196" s="99">
        <v>109</v>
      </c>
      <c r="AC196" s="99">
        <v>236</v>
      </c>
      <c r="AD196" s="99">
        <v>339</v>
      </c>
      <c r="AE196" s="99">
        <v>390</v>
      </c>
      <c r="AF196" s="99">
        <v>553</v>
      </c>
      <c r="AG196" s="99"/>
      <c r="AH196" s="99"/>
      <c r="AI196" s="99"/>
      <c r="AJ196" s="99">
        <v>54</v>
      </c>
      <c r="AK196" s="99">
        <v>49</v>
      </c>
      <c r="AL196" s="99">
        <v>179</v>
      </c>
      <c r="AM196" s="99">
        <v>1</v>
      </c>
      <c r="AN196" s="99">
        <v>29</v>
      </c>
      <c r="AO196" s="99">
        <v>12</v>
      </c>
      <c r="AP196" s="99">
        <v>1435</v>
      </c>
      <c r="AQ196" s="99">
        <v>377</v>
      </c>
      <c r="AR196" s="99">
        <v>1382</v>
      </c>
      <c r="AS196" s="99"/>
      <c r="AT196" s="99">
        <v>308</v>
      </c>
      <c r="AU196" s="99">
        <v>1451</v>
      </c>
      <c r="AV196" s="99"/>
      <c r="AW196" s="99"/>
      <c r="AX196" s="99">
        <v>1524</v>
      </c>
      <c r="AY196" s="99">
        <v>235</v>
      </c>
      <c r="AZ196" s="99"/>
      <c r="BA196" s="99">
        <v>37</v>
      </c>
      <c r="BB196" s="99">
        <v>3</v>
      </c>
      <c r="BC196" s="99">
        <v>1590</v>
      </c>
      <c r="BD196" s="99">
        <v>4</v>
      </c>
      <c r="BE196" s="99">
        <v>46</v>
      </c>
      <c r="BF196" s="99">
        <v>64</v>
      </c>
      <c r="BG196" s="99"/>
      <c r="BH196" s="99">
        <v>13</v>
      </c>
      <c r="BI196" s="99">
        <v>2</v>
      </c>
      <c r="BJ196" s="99"/>
      <c r="BK196" s="99">
        <v>98</v>
      </c>
      <c r="BL196" s="99">
        <v>16</v>
      </c>
      <c r="BM196" s="99"/>
      <c r="BN196" s="99">
        <v>47</v>
      </c>
      <c r="BO196" s="99">
        <v>343</v>
      </c>
      <c r="BP196" s="99">
        <v>51</v>
      </c>
      <c r="BQ196" s="99">
        <v>7</v>
      </c>
      <c r="BR196" s="99">
        <v>10</v>
      </c>
      <c r="BS196" s="99">
        <v>11</v>
      </c>
      <c r="BT196" s="99">
        <v>867</v>
      </c>
      <c r="BU196" s="99">
        <v>300</v>
      </c>
      <c r="BV196" s="99">
        <v>1</v>
      </c>
      <c r="BW196" s="99">
        <v>7</v>
      </c>
      <c r="BX196" s="99"/>
      <c r="BY196" s="99">
        <v>1</v>
      </c>
      <c r="BZ196" s="99"/>
      <c r="CA196" s="99"/>
      <c r="CB196" s="99">
        <v>258</v>
      </c>
      <c r="CC196" s="99">
        <v>1145</v>
      </c>
      <c r="CD196" s="99">
        <v>1</v>
      </c>
      <c r="CE196" s="99">
        <v>306</v>
      </c>
      <c r="CF196" s="99">
        <v>22</v>
      </c>
      <c r="CG196" s="99">
        <v>11</v>
      </c>
      <c r="CH196" s="99">
        <v>15</v>
      </c>
      <c r="CI196" s="99">
        <v>1</v>
      </c>
      <c r="CJ196" s="99"/>
      <c r="CK196" s="99"/>
      <c r="CL196" s="99">
        <v>2</v>
      </c>
      <c r="CM196" s="99">
        <v>20</v>
      </c>
      <c r="CN196" s="99">
        <v>23</v>
      </c>
      <c r="CO196" s="99">
        <v>219</v>
      </c>
      <c r="CP196" s="99">
        <v>234</v>
      </c>
      <c r="CQ196" s="99">
        <v>1</v>
      </c>
      <c r="CR196" s="99">
        <v>67</v>
      </c>
      <c r="CS196" s="99"/>
      <c r="CT196" s="99">
        <v>71</v>
      </c>
      <c r="CU196" s="99">
        <v>305</v>
      </c>
      <c r="CV196" s="99">
        <v>170</v>
      </c>
      <c r="CW196" s="99">
        <v>39</v>
      </c>
      <c r="CX196" s="99">
        <v>273</v>
      </c>
      <c r="CY196" s="99">
        <v>47</v>
      </c>
      <c r="CZ196" s="99">
        <v>2</v>
      </c>
      <c r="DA196" s="99">
        <v>175</v>
      </c>
      <c r="DB196" s="99">
        <v>48</v>
      </c>
      <c r="DC196" s="99">
        <v>58</v>
      </c>
      <c r="DD196" s="99">
        <v>5</v>
      </c>
      <c r="DE196" s="99"/>
      <c r="DF196" s="99"/>
      <c r="DG196" s="99">
        <v>94</v>
      </c>
      <c r="DH196" s="99">
        <v>84</v>
      </c>
      <c r="DI196" s="99">
        <v>133</v>
      </c>
      <c r="DJ196" s="99"/>
      <c r="DK196" s="99">
        <v>7</v>
      </c>
      <c r="DL196" s="99">
        <v>52</v>
      </c>
      <c r="DM196" s="99">
        <v>1</v>
      </c>
      <c r="DN196" s="99">
        <v>332</v>
      </c>
      <c r="DO196" s="99">
        <v>13</v>
      </c>
      <c r="DP196" s="99">
        <v>965</v>
      </c>
      <c r="DQ196" s="99">
        <v>15</v>
      </c>
      <c r="DR196" s="99">
        <v>25</v>
      </c>
      <c r="DS196" s="99">
        <v>4</v>
      </c>
      <c r="DT196" s="99">
        <v>18</v>
      </c>
      <c r="DU196" s="99">
        <v>2</v>
      </c>
      <c r="DV196" s="99"/>
      <c r="DW196" s="99">
        <v>1</v>
      </c>
      <c r="DX196" s="99">
        <v>3</v>
      </c>
      <c r="DY196" s="99">
        <v>8</v>
      </c>
      <c r="DZ196" s="99">
        <v>2</v>
      </c>
      <c r="EA196" s="99"/>
      <c r="EB196" s="99"/>
      <c r="EC196" s="99"/>
      <c r="ED196" s="99">
        <v>47</v>
      </c>
      <c r="EE196" s="99">
        <v>141</v>
      </c>
      <c r="EF196" s="99">
        <v>9</v>
      </c>
      <c r="EG196" s="99">
        <v>3</v>
      </c>
      <c r="EH196" s="99">
        <v>1</v>
      </c>
      <c r="EI196" s="99"/>
      <c r="EJ196" s="99">
        <v>2</v>
      </c>
      <c r="EK196" s="99"/>
      <c r="EL196" s="99">
        <v>4</v>
      </c>
      <c r="EM196" s="99">
        <v>1433</v>
      </c>
      <c r="EN196" s="99">
        <v>14</v>
      </c>
      <c r="EO196" s="99">
        <v>94</v>
      </c>
      <c r="EP196" s="99">
        <v>10</v>
      </c>
      <c r="EQ196" s="99">
        <v>1</v>
      </c>
      <c r="ER196" s="99"/>
      <c r="ES196" s="99">
        <v>6211</v>
      </c>
    </row>
    <row r="197" spans="1:149" ht="14.4" x14ac:dyDescent="0.3">
      <c r="A197" s="98">
        <v>106220733</v>
      </c>
      <c r="B197" s="98" t="s">
        <v>691</v>
      </c>
      <c r="C197" s="98" t="s">
        <v>693</v>
      </c>
      <c r="D197" s="98" t="s">
        <v>692</v>
      </c>
      <c r="E197" s="98" t="s">
        <v>693</v>
      </c>
      <c r="F197" s="98" t="s">
        <v>1063</v>
      </c>
      <c r="G197" s="98" t="s">
        <v>371</v>
      </c>
      <c r="H197" s="98" t="s">
        <v>2122</v>
      </c>
      <c r="I197" s="98" t="s">
        <v>2138</v>
      </c>
      <c r="J197" s="98" t="s">
        <v>2139</v>
      </c>
      <c r="K197" s="98" t="s">
        <v>2326</v>
      </c>
      <c r="L197" s="98" t="s">
        <v>2007</v>
      </c>
      <c r="M197" s="98" t="s">
        <v>2136</v>
      </c>
      <c r="N197" s="98" t="s">
        <v>1743</v>
      </c>
      <c r="O197" s="99">
        <v>165</v>
      </c>
      <c r="P197" s="99">
        <v>77</v>
      </c>
      <c r="Q197" s="99"/>
      <c r="R197" s="99"/>
      <c r="S197" s="99"/>
      <c r="T197" s="99"/>
      <c r="U197" s="99">
        <v>142</v>
      </c>
      <c r="V197" s="99">
        <v>100</v>
      </c>
      <c r="W197" s="99"/>
      <c r="X197" s="99"/>
      <c r="Y197" s="99"/>
      <c r="Z197" s="99">
        <v>4</v>
      </c>
      <c r="AA197" s="99">
        <v>7</v>
      </c>
      <c r="AB197" s="99">
        <v>9</v>
      </c>
      <c r="AC197" s="99">
        <v>18</v>
      </c>
      <c r="AD197" s="99">
        <v>30</v>
      </c>
      <c r="AE197" s="99">
        <v>70</v>
      </c>
      <c r="AF197" s="99">
        <v>104</v>
      </c>
      <c r="AG197" s="99"/>
      <c r="AH197" s="99"/>
      <c r="AI197" s="99"/>
      <c r="AJ197" s="99">
        <v>3</v>
      </c>
      <c r="AK197" s="99"/>
      <c r="AL197" s="99">
        <v>5</v>
      </c>
      <c r="AM197" s="99">
        <v>11</v>
      </c>
      <c r="AN197" s="99"/>
      <c r="AO197" s="99"/>
      <c r="AP197" s="99">
        <v>223</v>
      </c>
      <c r="AQ197" s="99">
        <v>103</v>
      </c>
      <c r="AR197" s="99">
        <v>139</v>
      </c>
      <c r="AS197" s="99"/>
      <c r="AT197" s="99">
        <v>80</v>
      </c>
      <c r="AU197" s="99">
        <v>162</v>
      </c>
      <c r="AV197" s="99"/>
      <c r="AW197" s="99"/>
      <c r="AX197" s="99">
        <v>115</v>
      </c>
      <c r="AY197" s="99">
        <v>127</v>
      </c>
      <c r="AZ197" s="99"/>
      <c r="BA197" s="99">
        <v>58</v>
      </c>
      <c r="BB197" s="99"/>
      <c r="BC197" s="99">
        <v>161</v>
      </c>
      <c r="BD197" s="99">
        <v>7</v>
      </c>
      <c r="BE197" s="99"/>
      <c r="BF197" s="99">
        <v>16</v>
      </c>
      <c r="BG197" s="99"/>
      <c r="BH197" s="99"/>
      <c r="BI197" s="99"/>
      <c r="BJ197" s="99"/>
      <c r="BK197" s="99">
        <v>27</v>
      </c>
      <c r="BL197" s="99">
        <v>4</v>
      </c>
      <c r="BM197" s="99"/>
      <c r="BN197" s="99">
        <v>19</v>
      </c>
      <c r="BO197" s="99">
        <v>7</v>
      </c>
      <c r="BP197" s="99">
        <v>4</v>
      </c>
      <c r="BQ197" s="99"/>
      <c r="BR197" s="99">
        <v>1</v>
      </c>
      <c r="BS197" s="99">
        <v>2</v>
      </c>
      <c r="BT197" s="99">
        <v>124</v>
      </c>
      <c r="BU197" s="99">
        <v>45</v>
      </c>
      <c r="BV197" s="99">
        <v>1</v>
      </c>
      <c r="BW197" s="99">
        <v>8</v>
      </c>
      <c r="BX197" s="99"/>
      <c r="BY197" s="99"/>
      <c r="BZ197" s="99"/>
      <c r="CA197" s="99"/>
      <c r="CB197" s="99">
        <v>20</v>
      </c>
      <c r="CC197" s="99">
        <v>189</v>
      </c>
      <c r="CD197" s="99"/>
      <c r="CE197" s="99">
        <v>32</v>
      </c>
      <c r="CF197" s="99"/>
      <c r="CG197" s="99"/>
      <c r="CH197" s="99">
        <v>1</v>
      </c>
      <c r="CI197" s="99"/>
      <c r="CJ197" s="99"/>
      <c r="CK197" s="99"/>
      <c r="CL197" s="99"/>
      <c r="CM197" s="99">
        <v>2</v>
      </c>
      <c r="CN197" s="99">
        <v>5</v>
      </c>
      <c r="CO197" s="99">
        <v>51</v>
      </c>
      <c r="CP197" s="99">
        <v>13</v>
      </c>
      <c r="CQ197" s="99"/>
      <c r="CR197" s="99">
        <v>16</v>
      </c>
      <c r="CS197" s="99"/>
      <c r="CT197" s="99">
        <v>16</v>
      </c>
      <c r="CU197" s="99">
        <v>15</v>
      </c>
      <c r="CV197" s="99">
        <v>23</v>
      </c>
      <c r="CW197" s="99">
        <v>6</v>
      </c>
      <c r="CX197" s="99">
        <v>9</v>
      </c>
      <c r="CY197" s="99">
        <v>10</v>
      </c>
      <c r="CZ197" s="99"/>
      <c r="DA197" s="99">
        <v>49</v>
      </c>
      <c r="DB197" s="99">
        <v>14</v>
      </c>
      <c r="DC197" s="99">
        <v>12</v>
      </c>
      <c r="DD197" s="99">
        <v>1</v>
      </c>
      <c r="DE197" s="99"/>
      <c r="DF197" s="99"/>
      <c r="DG197" s="99"/>
      <c r="DH197" s="99">
        <v>208</v>
      </c>
      <c r="DI197" s="99"/>
      <c r="DJ197" s="99"/>
      <c r="DK197" s="99"/>
      <c r="DL197" s="99"/>
      <c r="DM197" s="99"/>
      <c r="DN197" s="99"/>
      <c r="DO197" s="99"/>
      <c r="DP197" s="99">
        <v>20</v>
      </c>
      <c r="DQ197" s="99"/>
      <c r="DR197" s="99">
        <v>1</v>
      </c>
      <c r="DS197" s="99"/>
      <c r="DT197" s="99"/>
      <c r="DU197" s="99"/>
      <c r="DV197" s="99"/>
      <c r="DW197" s="99">
        <v>13</v>
      </c>
      <c r="DX197" s="99"/>
      <c r="DY197" s="99"/>
      <c r="DZ197" s="99"/>
      <c r="EA197" s="99"/>
      <c r="EB197" s="99"/>
      <c r="EC197" s="99"/>
      <c r="ED197" s="99"/>
      <c r="EE197" s="99">
        <v>10</v>
      </c>
      <c r="EF197" s="99">
        <v>3</v>
      </c>
      <c r="EG197" s="99"/>
      <c r="EH197" s="99"/>
      <c r="EI197" s="99"/>
      <c r="EJ197" s="99"/>
      <c r="EK197" s="99"/>
      <c r="EL197" s="99"/>
      <c r="EM197" s="99">
        <v>214</v>
      </c>
      <c r="EN197" s="99">
        <v>1</v>
      </c>
      <c r="EO197" s="99">
        <v>13</v>
      </c>
      <c r="EP197" s="99">
        <v>1</v>
      </c>
      <c r="EQ197" s="99"/>
      <c r="ER197" s="99"/>
      <c r="ES197" s="99">
        <v>7755</v>
      </c>
    </row>
    <row r="198" spans="1:149" ht="14.4" x14ac:dyDescent="0.3">
      <c r="A198" s="98">
        <v>106231013</v>
      </c>
      <c r="B198" s="98" t="s">
        <v>695</v>
      </c>
      <c r="C198" s="98" t="s">
        <v>1065</v>
      </c>
      <c r="D198" s="98" t="s">
        <v>696</v>
      </c>
      <c r="E198" s="98" t="s">
        <v>697</v>
      </c>
      <c r="F198" s="98" t="s">
        <v>1066</v>
      </c>
      <c r="G198" s="98" t="s">
        <v>371</v>
      </c>
      <c r="H198" s="98" t="s">
        <v>2122</v>
      </c>
      <c r="I198" s="98" t="s">
        <v>2160</v>
      </c>
      <c r="J198" s="98" t="s">
        <v>2160</v>
      </c>
      <c r="K198" s="98" t="s">
        <v>2328</v>
      </c>
      <c r="L198" s="98" t="s">
        <v>2007</v>
      </c>
      <c r="M198" s="98" t="s">
        <v>2136</v>
      </c>
      <c r="N198" s="98" t="s">
        <v>1744</v>
      </c>
      <c r="O198" s="99">
        <v>968</v>
      </c>
      <c r="P198" s="99">
        <v>168</v>
      </c>
      <c r="Q198" s="99"/>
      <c r="R198" s="99"/>
      <c r="S198" s="99"/>
      <c r="T198" s="99"/>
      <c r="U198" s="99">
        <v>672</v>
      </c>
      <c r="V198" s="99">
        <v>464</v>
      </c>
      <c r="W198" s="99"/>
      <c r="X198" s="99"/>
      <c r="Y198" s="99">
        <v>8</v>
      </c>
      <c r="Z198" s="99">
        <v>84</v>
      </c>
      <c r="AA198" s="99">
        <v>79</v>
      </c>
      <c r="AB198" s="99">
        <v>43</v>
      </c>
      <c r="AC198" s="99">
        <v>110</v>
      </c>
      <c r="AD198" s="99">
        <v>198</v>
      </c>
      <c r="AE198" s="99">
        <v>241</v>
      </c>
      <c r="AF198" s="99">
        <v>254</v>
      </c>
      <c r="AG198" s="99"/>
      <c r="AH198" s="99">
        <v>111</v>
      </c>
      <c r="AI198" s="99">
        <v>8</v>
      </c>
      <c r="AJ198" s="99">
        <v>9</v>
      </c>
      <c r="AK198" s="99">
        <v>1</v>
      </c>
      <c r="AL198" s="99">
        <v>114</v>
      </c>
      <c r="AM198" s="99">
        <v>28</v>
      </c>
      <c r="AN198" s="99">
        <v>35</v>
      </c>
      <c r="AO198" s="99">
        <v>4</v>
      </c>
      <c r="AP198" s="99">
        <v>945</v>
      </c>
      <c r="AQ198" s="99">
        <v>532</v>
      </c>
      <c r="AR198" s="99">
        <v>604</v>
      </c>
      <c r="AS198" s="99"/>
      <c r="AT198" s="99">
        <v>229</v>
      </c>
      <c r="AU198" s="99">
        <v>797</v>
      </c>
      <c r="AV198" s="99">
        <v>110</v>
      </c>
      <c r="AW198" s="99"/>
      <c r="AX198" s="99">
        <v>900</v>
      </c>
      <c r="AY198" s="99">
        <v>236</v>
      </c>
      <c r="AZ198" s="99"/>
      <c r="BA198" s="99">
        <v>185</v>
      </c>
      <c r="BB198" s="99">
        <v>1</v>
      </c>
      <c r="BC198" s="99">
        <v>806</v>
      </c>
      <c r="BD198" s="99"/>
      <c r="BE198" s="99">
        <v>2</v>
      </c>
      <c r="BF198" s="99">
        <v>28</v>
      </c>
      <c r="BG198" s="99">
        <v>110</v>
      </c>
      <c r="BH198" s="99">
        <v>4</v>
      </c>
      <c r="BI198" s="99"/>
      <c r="BJ198" s="99"/>
      <c r="BK198" s="99">
        <v>95</v>
      </c>
      <c r="BL198" s="99">
        <v>19</v>
      </c>
      <c r="BM198" s="99"/>
      <c r="BN198" s="99">
        <v>45</v>
      </c>
      <c r="BO198" s="99">
        <v>188</v>
      </c>
      <c r="BP198" s="99">
        <v>10</v>
      </c>
      <c r="BQ198" s="99">
        <v>1</v>
      </c>
      <c r="BR198" s="99">
        <v>1</v>
      </c>
      <c r="BS198" s="99">
        <v>7</v>
      </c>
      <c r="BT198" s="99">
        <v>569</v>
      </c>
      <c r="BU198" s="99">
        <v>200</v>
      </c>
      <c r="BV198" s="99">
        <v>1</v>
      </c>
      <c r="BW198" s="99"/>
      <c r="BX198" s="99"/>
      <c r="BY198" s="99"/>
      <c r="BZ198" s="99"/>
      <c r="CA198" s="99"/>
      <c r="CB198" s="99">
        <v>318</v>
      </c>
      <c r="CC198" s="99">
        <v>640</v>
      </c>
      <c r="CD198" s="99"/>
      <c r="CE198" s="99">
        <v>135</v>
      </c>
      <c r="CF198" s="99">
        <v>11</v>
      </c>
      <c r="CG198" s="99">
        <v>6</v>
      </c>
      <c r="CH198" s="99">
        <v>26</v>
      </c>
      <c r="CI198" s="99"/>
      <c r="CJ198" s="99"/>
      <c r="CK198" s="99"/>
      <c r="CL198" s="99"/>
      <c r="CM198" s="99">
        <v>10</v>
      </c>
      <c r="CN198" s="99">
        <v>15</v>
      </c>
      <c r="CO198" s="99">
        <v>100</v>
      </c>
      <c r="CP198" s="99">
        <v>128</v>
      </c>
      <c r="CQ198" s="99"/>
      <c r="CR198" s="99">
        <v>27</v>
      </c>
      <c r="CS198" s="99"/>
      <c r="CT198" s="99">
        <v>32</v>
      </c>
      <c r="CU198" s="99">
        <v>66</v>
      </c>
      <c r="CV198" s="99">
        <v>110</v>
      </c>
      <c r="CW198" s="99">
        <v>20</v>
      </c>
      <c r="CX198" s="99">
        <v>77</v>
      </c>
      <c r="CY198" s="99">
        <v>33</v>
      </c>
      <c r="CZ198" s="99">
        <v>31</v>
      </c>
      <c r="DA198" s="99">
        <v>142</v>
      </c>
      <c r="DB198" s="99">
        <v>57</v>
      </c>
      <c r="DC198" s="99">
        <v>55</v>
      </c>
      <c r="DD198" s="99">
        <v>123</v>
      </c>
      <c r="DE198" s="99">
        <v>110</v>
      </c>
      <c r="DF198" s="99"/>
      <c r="DG198" s="99">
        <v>13</v>
      </c>
      <c r="DH198" s="99">
        <v>44</v>
      </c>
      <c r="DI198" s="99">
        <v>65</v>
      </c>
      <c r="DJ198" s="99"/>
      <c r="DK198" s="99">
        <v>2</v>
      </c>
      <c r="DL198" s="99">
        <v>32</v>
      </c>
      <c r="DM198" s="99"/>
      <c r="DN198" s="99">
        <v>87</v>
      </c>
      <c r="DO198" s="99">
        <v>2</v>
      </c>
      <c r="DP198" s="99">
        <v>727</v>
      </c>
      <c r="DQ198" s="99">
        <v>11</v>
      </c>
      <c r="DR198" s="99">
        <v>24</v>
      </c>
      <c r="DS198" s="99">
        <v>2</v>
      </c>
      <c r="DT198" s="99">
        <v>11</v>
      </c>
      <c r="DU198" s="99"/>
      <c r="DV198" s="99"/>
      <c r="DW198" s="99">
        <v>2</v>
      </c>
      <c r="DX198" s="99"/>
      <c r="DY198" s="99"/>
      <c r="DZ198" s="99">
        <v>114</v>
      </c>
      <c r="EA198" s="99"/>
      <c r="EB198" s="99"/>
      <c r="EC198" s="99"/>
      <c r="ED198" s="99">
        <v>19</v>
      </c>
      <c r="EE198" s="99">
        <v>91</v>
      </c>
      <c r="EF198" s="99">
        <v>7</v>
      </c>
      <c r="EG198" s="99">
        <v>6</v>
      </c>
      <c r="EH198" s="99"/>
      <c r="EI198" s="99"/>
      <c r="EJ198" s="99">
        <v>3</v>
      </c>
      <c r="EK198" s="99">
        <v>1</v>
      </c>
      <c r="EL198" s="99"/>
      <c r="EM198" s="99">
        <v>880</v>
      </c>
      <c r="EN198" s="99">
        <v>13</v>
      </c>
      <c r="EO198" s="99">
        <v>106</v>
      </c>
      <c r="EP198" s="99">
        <v>10</v>
      </c>
      <c r="EQ198" s="99"/>
      <c r="ER198" s="99"/>
      <c r="ES198" s="99">
        <v>4546</v>
      </c>
    </row>
    <row r="199" spans="1:149" ht="14.4" x14ac:dyDescent="0.3">
      <c r="A199" s="98">
        <v>106231396</v>
      </c>
      <c r="B199" s="98" t="s">
        <v>2775</v>
      </c>
      <c r="C199" s="98" t="s">
        <v>1065</v>
      </c>
      <c r="D199" s="98" t="s">
        <v>698</v>
      </c>
      <c r="E199" s="98" t="s">
        <v>699</v>
      </c>
      <c r="F199" s="98" t="s">
        <v>1067</v>
      </c>
      <c r="G199" s="98" t="s">
        <v>2871</v>
      </c>
      <c r="H199" s="98" t="s">
        <v>2114</v>
      </c>
      <c r="I199" s="98" t="s">
        <v>2160</v>
      </c>
      <c r="J199" s="98" t="s">
        <v>2160</v>
      </c>
      <c r="K199" s="98" t="s">
        <v>699</v>
      </c>
      <c r="L199" s="98" t="s">
        <v>2007</v>
      </c>
      <c r="M199" s="98" t="s">
        <v>2136</v>
      </c>
      <c r="N199" s="98" t="s">
        <v>1745</v>
      </c>
      <c r="O199" s="99">
        <v>4201</v>
      </c>
      <c r="P199" s="99"/>
      <c r="Q199" s="99"/>
      <c r="R199" s="99"/>
      <c r="S199" s="99"/>
      <c r="T199" s="99"/>
      <c r="U199" s="99">
        <v>2543</v>
      </c>
      <c r="V199" s="99">
        <v>1656</v>
      </c>
      <c r="W199" s="99">
        <v>1</v>
      </c>
      <c r="X199" s="99">
        <v>1</v>
      </c>
      <c r="Y199" s="99">
        <v>83</v>
      </c>
      <c r="Z199" s="99">
        <v>554</v>
      </c>
      <c r="AA199" s="99">
        <v>448</v>
      </c>
      <c r="AB199" s="99">
        <v>206</v>
      </c>
      <c r="AC199" s="99">
        <v>396</v>
      </c>
      <c r="AD199" s="99">
        <v>593</v>
      </c>
      <c r="AE199" s="99">
        <v>481</v>
      </c>
      <c r="AF199" s="99">
        <v>557</v>
      </c>
      <c r="AG199" s="99"/>
      <c r="AH199" s="99">
        <v>843</v>
      </c>
      <c r="AI199" s="99">
        <v>40</v>
      </c>
      <c r="AJ199" s="99">
        <v>29</v>
      </c>
      <c r="AK199" s="99">
        <v>36</v>
      </c>
      <c r="AL199" s="99">
        <v>852</v>
      </c>
      <c r="AM199" s="99">
        <v>269</v>
      </c>
      <c r="AN199" s="99">
        <v>155</v>
      </c>
      <c r="AO199" s="99">
        <v>17</v>
      </c>
      <c r="AP199" s="99">
        <v>2843</v>
      </c>
      <c r="AQ199" s="99">
        <v>2163</v>
      </c>
      <c r="AR199" s="99">
        <v>2038</v>
      </c>
      <c r="AS199" s="99"/>
      <c r="AT199" s="99">
        <v>1002</v>
      </c>
      <c r="AU199" s="99">
        <v>2393</v>
      </c>
      <c r="AV199" s="99">
        <v>800</v>
      </c>
      <c r="AW199" s="99">
        <v>6</v>
      </c>
      <c r="AX199" s="99">
        <v>3516</v>
      </c>
      <c r="AY199" s="99">
        <v>685</v>
      </c>
      <c r="AZ199" s="99"/>
      <c r="BA199" s="99"/>
      <c r="BB199" s="99">
        <v>2</v>
      </c>
      <c r="BC199" s="99">
        <v>3221</v>
      </c>
      <c r="BD199" s="99">
        <v>47</v>
      </c>
      <c r="BE199" s="99">
        <v>1</v>
      </c>
      <c r="BF199" s="99">
        <v>25</v>
      </c>
      <c r="BG199" s="99">
        <v>798</v>
      </c>
      <c r="BH199" s="99">
        <v>88</v>
      </c>
      <c r="BI199" s="99">
        <v>19</v>
      </c>
      <c r="BJ199" s="99"/>
      <c r="BK199" s="99">
        <v>160</v>
      </c>
      <c r="BL199" s="99">
        <v>43</v>
      </c>
      <c r="BM199" s="99">
        <v>1</v>
      </c>
      <c r="BN199" s="99">
        <v>80</v>
      </c>
      <c r="BO199" s="99">
        <v>264</v>
      </c>
      <c r="BP199" s="99">
        <v>43</v>
      </c>
      <c r="BQ199" s="99">
        <v>12</v>
      </c>
      <c r="BR199" s="99">
        <v>1</v>
      </c>
      <c r="BS199" s="99">
        <v>4</v>
      </c>
      <c r="BT199" s="99">
        <v>3281</v>
      </c>
      <c r="BU199" s="99">
        <v>292</v>
      </c>
      <c r="BV199" s="99"/>
      <c r="BW199" s="99">
        <v>2</v>
      </c>
      <c r="BX199" s="99">
        <v>1</v>
      </c>
      <c r="BY199" s="99">
        <v>12</v>
      </c>
      <c r="BZ199" s="99">
        <v>5</v>
      </c>
      <c r="CA199" s="99"/>
      <c r="CB199" s="99">
        <v>1884</v>
      </c>
      <c r="CC199" s="99">
        <v>1457</v>
      </c>
      <c r="CD199" s="99"/>
      <c r="CE199" s="99">
        <v>745</v>
      </c>
      <c r="CF199" s="99">
        <v>22</v>
      </c>
      <c r="CG199" s="99">
        <v>16</v>
      </c>
      <c r="CH199" s="99">
        <v>76</v>
      </c>
      <c r="CI199" s="99"/>
      <c r="CJ199" s="99"/>
      <c r="CK199" s="99">
        <v>1</v>
      </c>
      <c r="CL199" s="99">
        <v>1</v>
      </c>
      <c r="CM199" s="99">
        <v>31</v>
      </c>
      <c r="CN199" s="99">
        <v>89</v>
      </c>
      <c r="CO199" s="99">
        <v>361</v>
      </c>
      <c r="CP199" s="99">
        <v>455</v>
      </c>
      <c r="CQ199" s="99">
        <v>4</v>
      </c>
      <c r="CR199" s="99">
        <v>150</v>
      </c>
      <c r="CS199" s="99"/>
      <c r="CT199" s="99">
        <v>156</v>
      </c>
      <c r="CU199" s="99">
        <v>311</v>
      </c>
      <c r="CV199" s="99">
        <v>232</v>
      </c>
      <c r="CW199" s="99">
        <v>27</v>
      </c>
      <c r="CX199" s="99">
        <v>137</v>
      </c>
      <c r="CY199" s="99">
        <v>50</v>
      </c>
      <c r="CZ199" s="99">
        <v>5</v>
      </c>
      <c r="DA199" s="99">
        <v>321</v>
      </c>
      <c r="DB199" s="99">
        <v>97</v>
      </c>
      <c r="DC199" s="99">
        <v>98</v>
      </c>
      <c r="DD199" s="99">
        <v>844</v>
      </c>
      <c r="DE199" s="99">
        <v>801</v>
      </c>
      <c r="DF199" s="99">
        <v>31</v>
      </c>
      <c r="DG199" s="99">
        <v>40</v>
      </c>
      <c r="DH199" s="99">
        <v>488</v>
      </c>
      <c r="DI199" s="99">
        <v>361</v>
      </c>
      <c r="DJ199" s="99"/>
      <c r="DK199" s="99">
        <v>49</v>
      </c>
      <c r="DL199" s="99">
        <v>108</v>
      </c>
      <c r="DM199" s="99">
        <v>6</v>
      </c>
      <c r="DN199" s="99">
        <v>196</v>
      </c>
      <c r="DO199" s="99">
        <v>26</v>
      </c>
      <c r="DP199" s="99">
        <v>1799</v>
      </c>
      <c r="DQ199" s="99">
        <v>55</v>
      </c>
      <c r="DR199" s="99">
        <v>90</v>
      </c>
      <c r="DS199" s="99">
        <v>39</v>
      </c>
      <c r="DT199" s="99">
        <v>79</v>
      </c>
      <c r="DU199" s="99">
        <v>7</v>
      </c>
      <c r="DV199" s="99"/>
      <c r="DW199" s="99">
        <v>64</v>
      </c>
      <c r="DX199" s="99">
        <v>3</v>
      </c>
      <c r="DY199" s="99">
        <v>4</v>
      </c>
      <c r="DZ199" s="99">
        <v>785</v>
      </c>
      <c r="EA199" s="99"/>
      <c r="EB199" s="99">
        <v>2</v>
      </c>
      <c r="EC199" s="99"/>
      <c r="ED199" s="99">
        <v>48</v>
      </c>
      <c r="EE199" s="99">
        <v>146</v>
      </c>
      <c r="EF199" s="99">
        <v>13</v>
      </c>
      <c r="EG199" s="99">
        <v>4</v>
      </c>
      <c r="EH199" s="99">
        <v>3</v>
      </c>
      <c r="EI199" s="99"/>
      <c r="EJ199" s="99">
        <v>6</v>
      </c>
      <c r="EK199" s="99">
        <v>4</v>
      </c>
      <c r="EL199" s="99">
        <v>7</v>
      </c>
      <c r="EM199" s="99">
        <v>3790</v>
      </c>
      <c r="EN199" s="99">
        <v>22</v>
      </c>
      <c r="EO199" s="99">
        <v>139</v>
      </c>
      <c r="EP199" s="99">
        <v>19</v>
      </c>
      <c r="EQ199" s="99"/>
      <c r="ER199" s="99"/>
      <c r="ES199" s="99">
        <v>13582</v>
      </c>
    </row>
    <row r="200" spans="1:149" ht="14.4" x14ac:dyDescent="0.3">
      <c r="A200" s="98">
        <v>106234038</v>
      </c>
      <c r="B200" s="98" t="s">
        <v>2776</v>
      </c>
      <c r="C200" s="98" t="s">
        <v>1065</v>
      </c>
      <c r="D200" s="98" t="s">
        <v>2047</v>
      </c>
      <c r="E200" s="98" t="s">
        <v>694</v>
      </c>
      <c r="F200" s="98" t="s">
        <v>1064</v>
      </c>
      <c r="G200" s="98" t="s">
        <v>2871</v>
      </c>
      <c r="H200" s="98" t="s">
        <v>2122</v>
      </c>
      <c r="I200" s="98" t="s">
        <v>2160</v>
      </c>
      <c r="J200" s="98" t="s">
        <v>2160</v>
      </c>
      <c r="K200" s="98" t="s">
        <v>2327</v>
      </c>
      <c r="L200" s="98" t="s">
        <v>2007</v>
      </c>
      <c r="M200" s="98" t="s">
        <v>2105</v>
      </c>
      <c r="N200" s="98" t="s">
        <v>2046</v>
      </c>
      <c r="O200" s="99">
        <v>1308</v>
      </c>
      <c r="P200" s="99">
        <v>156</v>
      </c>
      <c r="Q200" s="99"/>
      <c r="R200" s="99"/>
      <c r="S200" s="99"/>
      <c r="T200" s="99"/>
      <c r="U200" s="99">
        <v>797</v>
      </c>
      <c r="V200" s="99">
        <v>667</v>
      </c>
      <c r="W200" s="99"/>
      <c r="X200" s="99"/>
      <c r="Y200" s="99">
        <v>32</v>
      </c>
      <c r="Z200" s="99">
        <v>65</v>
      </c>
      <c r="AA200" s="99">
        <v>87</v>
      </c>
      <c r="AB200" s="99">
        <v>86</v>
      </c>
      <c r="AC200" s="99">
        <v>210</v>
      </c>
      <c r="AD200" s="99">
        <v>361</v>
      </c>
      <c r="AE200" s="99">
        <v>364</v>
      </c>
      <c r="AF200" s="99">
        <v>253</v>
      </c>
      <c r="AG200" s="99"/>
      <c r="AH200" s="99"/>
      <c r="AI200" s="99">
        <v>6</v>
      </c>
      <c r="AJ200" s="99">
        <v>3</v>
      </c>
      <c r="AK200" s="99">
        <v>6</v>
      </c>
      <c r="AL200" s="99">
        <v>90</v>
      </c>
      <c r="AM200" s="99">
        <v>71</v>
      </c>
      <c r="AN200" s="99">
        <v>21</v>
      </c>
      <c r="AO200" s="99">
        <v>6</v>
      </c>
      <c r="AP200" s="99">
        <v>1267</v>
      </c>
      <c r="AQ200" s="99">
        <v>675</v>
      </c>
      <c r="AR200" s="99">
        <v>788</v>
      </c>
      <c r="AS200" s="99">
        <v>1</v>
      </c>
      <c r="AT200" s="99">
        <v>532</v>
      </c>
      <c r="AU200" s="99">
        <v>931</v>
      </c>
      <c r="AV200" s="99">
        <v>1</v>
      </c>
      <c r="AW200" s="99"/>
      <c r="AX200" s="99">
        <v>1333</v>
      </c>
      <c r="AY200" s="99">
        <v>131</v>
      </c>
      <c r="AZ200" s="99"/>
      <c r="BA200" s="99">
        <v>158</v>
      </c>
      <c r="BB200" s="99"/>
      <c r="BC200" s="99">
        <v>1145</v>
      </c>
      <c r="BD200" s="99">
        <v>29</v>
      </c>
      <c r="BE200" s="99">
        <v>1</v>
      </c>
      <c r="BF200" s="99">
        <v>23</v>
      </c>
      <c r="BG200" s="99"/>
      <c r="BH200" s="99">
        <v>108</v>
      </c>
      <c r="BI200" s="99"/>
      <c r="BJ200" s="99"/>
      <c r="BK200" s="99">
        <v>56</v>
      </c>
      <c r="BL200" s="99">
        <v>9</v>
      </c>
      <c r="BM200" s="99"/>
      <c r="BN200" s="99">
        <v>21</v>
      </c>
      <c r="BO200" s="99">
        <v>135</v>
      </c>
      <c r="BP200" s="99">
        <v>16</v>
      </c>
      <c r="BQ200" s="99">
        <v>5</v>
      </c>
      <c r="BR200" s="99">
        <v>1</v>
      </c>
      <c r="BS200" s="99"/>
      <c r="BT200" s="99">
        <v>913</v>
      </c>
      <c r="BU200" s="99">
        <v>305</v>
      </c>
      <c r="BV200" s="99"/>
      <c r="BW200" s="99"/>
      <c r="BX200" s="99"/>
      <c r="BY200" s="99"/>
      <c r="BZ200" s="99">
        <v>3</v>
      </c>
      <c r="CA200" s="99"/>
      <c r="CB200" s="99">
        <v>315</v>
      </c>
      <c r="CC200" s="99">
        <v>898</v>
      </c>
      <c r="CD200" s="99">
        <v>2</v>
      </c>
      <c r="CE200" s="99">
        <v>208</v>
      </c>
      <c r="CF200" s="99">
        <v>11</v>
      </c>
      <c r="CG200" s="99">
        <v>12</v>
      </c>
      <c r="CH200" s="99">
        <v>18</v>
      </c>
      <c r="CI200" s="99"/>
      <c r="CJ200" s="99"/>
      <c r="CK200" s="99"/>
      <c r="CL200" s="99"/>
      <c r="CM200" s="99">
        <v>9</v>
      </c>
      <c r="CN200" s="99">
        <v>30</v>
      </c>
      <c r="CO200" s="99">
        <v>88</v>
      </c>
      <c r="CP200" s="99">
        <v>181</v>
      </c>
      <c r="CQ200" s="99"/>
      <c r="CR200" s="99">
        <v>45</v>
      </c>
      <c r="CS200" s="99"/>
      <c r="CT200" s="99">
        <v>45</v>
      </c>
      <c r="CU200" s="99">
        <v>99</v>
      </c>
      <c r="CV200" s="99">
        <v>350</v>
      </c>
      <c r="CW200" s="99">
        <v>14</v>
      </c>
      <c r="CX200" s="99">
        <v>319</v>
      </c>
      <c r="CY200" s="99">
        <v>15</v>
      </c>
      <c r="CZ200" s="99">
        <v>50</v>
      </c>
      <c r="DA200" s="99">
        <v>123</v>
      </c>
      <c r="DB200" s="99">
        <v>70</v>
      </c>
      <c r="DC200" s="99">
        <v>25</v>
      </c>
      <c r="DD200" s="99">
        <v>1</v>
      </c>
      <c r="DE200" s="99"/>
      <c r="DF200" s="99"/>
      <c r="DG200" s="99">
        <v>11</v>
      </c>
      <c r="DH200" s="99">
        <v>63</v>
      </c>
      <c r="DI200" s="99">
        <v>104</v>
      </c>
      <c r="DJ200" s="99"/>
      <c r="DK200" s="99">
        <v>21</v>
      </c>
      <c r="DL200" s="99">
        <v>43</v>
      </c>
      <c r="DM200" s="99">
        <v>1</v>
      </c>
      <c r="DN200" s="99">
        <v>497</v>
      </c>
      <c r="DO200" s="99">
        <v>15</v>
      </c>
      <c r="DP200" s="99">
        <v>573</v>
      </c>
      <c r="DQ200" s="99">
        <v>15</v>
      </c>
      <c r="DR200" s="99">
        <v>39</v>
      </c>
      <c r="DS200" s="99">
        <v>6</v>
      </c>
      <c r="DT200" s="99">
        <v>8</v>
      </c>
      <c r="DU200" s="99"/>
      <c r="DV200" s="99"/>
      <c r="DW200" s="99">
        <v>66</v>
      </c>
      <c r="DX200" s="99"/>
      <c r="DY200" s="99">
        <v>2</v>
      </c>
      <c r="DZ200" s="99"/>
      <c r="EA200" s="99"/>
      <c r="EB200" s="99"/>
      <c r="EC200" s="99"/>
      <c r="ED200" s="99">
        <v>30</v>
      </c>
      <c r="EE200" s="99">
        <v>199</v>
      </c>
      <c r="EF200" s="99">
        <v>61</v>
      </c>
      <c r="EG200" s="99">
        <v>2</v>
      </c>
      <c r="EH200" s="99">
        <v>1</v>
      </c>
      <c r="EI200" s="99"/>
      <c r="EJ200" s="99">
        <v>38</v>
      </c>
      <c r="EK200" s="99"/>
      <c r="EL200" s="99">
        <v>6</v>
      </c>
      <c r="EM200" s="99">
        <v>953</v>
      </c>
      <c r="EN200" s="99">
        <v>35</v>
      </c>
      <c r="EO200" s="99">
        <v>104</v>
      </c>
      <c r="EP200" s="99">
        <v>35</v>
      </c>
      <c r="EQ200" s="99"/>
      <c r="ER200" s="99"/>
      <c r="ES200" s="99">
        <v>6085</v>
      </c>
    </row>
    <row r="201" spans="1:149" ht="14.4" x14ac:dyDescent="0.3">
      <c r="A201" s="98">
        <v>106240924</v>
      </c>
      <c r="B201" s="98" t="s">
        <v>700</v>
      </c>
      <c r="C201" s="98" t="s">
        <v>703</v>
      </c>
      <c r="D201" s="98" t="s">
        <v>701</v>
      </c>
      <c r="E201" s="98" t="s">
        <v>702</v>
      </c>
      <c r="F201" s="98" t="s">
        <v>1068</v>
      </c>
      <c r="G201" s="98" t="s">
        <v>2871</v>
      </c>
      <c r="H201" s="98" t="s">
        <v>2122</v>
      </c>
      <c r="I201" s="98" t="s">
        <v>2168</v>
      </c>
      <c r="J201" s="98" t="s">
        <v>2205</v>
      </c>
      <c r="K201" s="98" t="s">
        <v>2329</v>
      </c>
      <c r="L201" s="98" t="s">
        <v>2007</v>
      </c>
      <c r="M201" s="98" t="s">
        <v>2136</v>
      </c>
      <c r="N201" s="98" t="s">
        <v>1746</v>
      </c>
      <c r="O201" s="99">
        <v>2307</v>
      </c>
      <c r="P201" s="99"/>
      <c r="Q201" s="99"/>
      <c r="R201" s="99"/>
      <c r="S201" s="99"/>
      <c r="T201" s="99"/>
      <c r="U201" s="99">
        <v>1527</v>
      </c>
      <c r="V201" s="99">
        <v>780</v>
      </c>
      <c r="W201" s="99"/>
      <c r="X201" s="99"/>
      <c r="Y201" s="99">
        <v>73</v>
      </c>
      <c r="Z201" s="99">
        <v>435</v>
      </c>
      <c r="AA201" s="99">
        <v>301</v>
      </c>
      <c r="AB201" s="99">
        <v>128</v>
      </c>
      <c r="AC201" s="99">
        <v>144</v>
      </c>
      <c r="AD201" s="99">
        <v>145</v>
      </c>
      <c r="AE201" s="99">
        <v>164</v>
      </c>
      <c r="AF201" s="99">
        <v>218</v>
      </c>
      <c r="AG201" s="99"/>
      <c r="AH201" s="99">
        <v>694</v>
      </c>
      <c r="AI201" s="99">
        <v>5</v>
      </c>
      <c r="AJ201" s="99">
        <v>30</v>
      </c>
      <c r="AK201" s="99">
        <v>93</v>
      </c>
      <c r="AL201" s="99">
        <v>1582</v>
      </c>
      <c r="AM201" s="99">
        <v>2</v>
      </c>
      <c r="AN201" s="99">
        <v>41</v>
      </c>
      <c r="AO201" s="99">
        <v>6</v>
      </c>
      <c r="AP201" s="99">
        <v>553</v>
      </c>
      <c r="AQ201" s="99">
        <v>1400</v>
      </c>
      <c r="AR201" s="99">
        <v>907</v>
      </c>
      <c r="AS201" s="99"/>
      <c r="AT201" s="99">
        <v>131</v>
      </c>
      <c r="AU201" s="99">
        <v>1502</v>
      </c>
      <c r="AV201" s="99">
        <v>674</v>
      </c>
      <c r="AW201" s="99"/>
      <c r="AX201" s="99">
        <v>2220</v>
      </c>
      <c r="AY201" s="99">
        <v>87</v>
      </c>
      <c r="AZ201" s="99"/>
      <c r="BA201" s="99">
        <v>9</v>
      </c>
      <c r="BB201" s="99"/>
      <c r="BC201" s="99">
        <v>1578</v>
      </c>
      <c r="BD201" s="99"/>
      <c r="BE201" s="99">
        <v>8</v>
      </c>
      <c r="BF201" s="99">
        <v>38</v>
      </c>
      <c r="BG201" s="99">
        <v>672</v>
      </c>
      <c r="BH201" s="99">
        <v>2</v>
      </c>
      <c r="BI201" s="99"/>
      <c r="BJ201" s="99"/>
      <c r="BK201" s="99">
        <v>78</v>
      </c>
      <c r="BL201" s="99">
        <v>14</v>
      </c>
      <c r="BM201" s="99">
        <v>2</v>
      </c>
      <c r="BN201" s="99">
        <v>16</v>
      </c>
      <c r="BO201" s="99">
        <v>110</v>
      </c>
      <c r="BP201" s="99">
        <v>16</v>
      </c>
      <c r="BQ201" s="99">
        <v>3</v>
      </c>
      <c r="BR201" s="99">
        <v>2</v>
      </c>
      <c r="BS201" s="99"/>
      <c r="BT201" s="99">
        <v>1929</v>
      </c>
      <c r="BU201" s="99">
        <v>133</v>
      </c>
      <c r="BV201" s="99">
        <v>1</v>
      </c>
      <c r="BW201" s="99">
        <v>3</v>
      </c>
      <c r="BX201" s="99"/>
      <c r="BY201" s="99"/>
      <c r="BZ201" s="99"/>
      <c r="CA201" s="99"/>
      <c r="CB201" s="99">
        <v>1481</v>
      </c>
      <c r="CC201" s="99">
        <v>489</v>
      </c>
      <c r="CD201" s="99">
        <v>13</v>
      </c>
      <c r="CE201" s="99">
        <v>269</v>
      </c>
      <c r="CF201" s="99">
        <v>35</v>
      </c>
      <c r="CG201" s="99">
        <v>4</v>
      </c>
      <c r="CH201" s="99">
        <v>15</v>
      </c>
      <c r="CI201" s="99">
        <v>1</v>
      </c>
      <c r="CJ201" s="99"/>
      <c r="CK201" s="99"/>
      <c r="CL201" s="99"/>
      <c r="CM201" s="99">
        <v>6</v>
      </c>
      <c r="CN201" s="99">
        <v>12</v>
      </c>
      <c r="CO201" s="99">
        <v>140</v>
      </c>
      <c r="CP201" s="99">
        <v>149</v>
      </c>
      <c r="CQ201" s="99"/>
      <c r="CR201" s="99">
        <v>79</v>
      </c>
      <c r="CS201" s="99"/>
      <c r="CT201" s="99">
        <v>69</v>
      </c>
      <c r="CU201" s="99">
        <v>188</v>
      </c>
      <c r="CV201" s="99">
        <v>30</v>
      </c>
      <c r="CW201" s="99">
        <v>8</v>
      </c>
      <c r="CX201" s="99">
        <v>9</v>
      </c>
      <c r="CY201" s="99">
        <v>4</v>
      </c>
      <c r="CZ201" s="99">
        <v>5</v>
      </c>
      <c r="DA201" s="99">
        <v>165</v>
      </c>
      <c r="DB201" s="99">
        <v>32</v>
      </c>
      <c r="DC201" s="99">
        <v>25</v>
      </c>
      <c r="DD201" s="99">
        <v>695</v>
      </c>
      <c r="DE201" s="99">
        <v>672</v>
      </c>
      <c r="DF201" s="99">
        <v>19</v>
      </c>
      <c r="DG201" s="99">
        <v>53</v>
      </c>
      <c r="DH201" s="99">
        <v>86</v>
      </c>
      <c r="DI201" s="99">
        <v>53</v>
      </c>
      <c r="DJ201" s="99"/>
      <c r="DK201" s="99">
        <v>16</v>
      </c>
      <c r="DL201" s="99">
        <v>36</v>
      </c>
      <c r="DM201" s="99"/>
      <c r="DN201" s="99">
        <v>4</v>
      </c>
      <c r="DO201" s="99">
        <v>1</v>
      </c>
      <c r="DP201" s="99">
        <v>1309</v>
      </c>
      <c r="DQ201" s="99">
        <v>7</v>
      </c>
      <c r="DR201" s="99">
        <v>13</v>
      </c>
      <c r="DS201" s="99">
        <v>1</v>
      </c>
      <c r="DT201" s="99">
        <v>4</v>
      </c>
      <c r="DU201" s="99"/>
      <c r="DV201" s="99"/>
      <c r="DW201" s="99">
        <v>2</v>
      </c>
      <c r="DX201" s="99">
        <v>51</v>
      </c>
      <c r="DY201" s="99"/>
      <c r="DZ201" s="99">
        <v>671</v>
      </c>
      <c r="EA201" s="99"/>
      <c r="EB201" s="99"/>
      <c r="EC201" s="99"/>
      <c r="ED201" s="99">
        <v>18</v>
      </c>
      <c r="EE201" s="99">
        <v>27</v>
      </c>
      <c r="EF201" s="99">
        <v>1</v>
      </c>
      <c r="EG201" s="99"/>
      <c r="EH201" s="99"/>
      <c r="EI201" s="99"/>
      <c r="EJ201" s="99">
        <v>1</v>
      </c>
      <c r="EK201" s="99"/>
      <c r="EL201" s="99"/>
      <c r="EM201" s="99">
        <v>2232</v>
      </c>
      <c r="EN201" s="99">
        <v>4</v>
      </c>
      <c r="EO201" s="99">
        <v>23</v>
      </c>
      <c r="EP201" s="99">
        <v>1</v>
      </c>
      <c r="EQ201" s="99"/>
      <c r="ER201" s="99"/>
      <c r="ES201" s="99">
        <v>5406</v>
      </c>
    </row>
    <row r="202" spans="1:149" ht="14.4" x14ac:dyDescent="0.3">
      <c r="A202" s="98">
        <v>106240942</v>
      </c>
      <c r="B202" s="98" t="s">
        <v>1069</v>
      </c>
      <c r="C202" s="98" t="s">
        <v>703</v>
      </c>
      <c r="D202" s="98" t="s">
        <v>1070</v>
      </c>
      <c r="E202" s="98" t="s">
        <v>703</v>
      </c>
      <c r="F202" s="98" t="s">
        <v>1071</v>
      </c>
      <c r="G202" s="98" t="s">
        <v>2871</v>
      </c>
      <c r="H202" s="98" t="s">
        <v>2112</v>
      </c>
      <c r="I202" s="98" t="s">
        <v>2168</v>
      </c>
      <c r="J202" s="98" t="s">
        <v>2205</v>
      </c>
      <c r="K202" s="98" t="s">
        <v>2330</v>
      </c>
      <c r="L202" s="98" t="s">
        <v>2065</v>
      </c>
      <c r="M202" s="98" t="s">
        <v>2105</v>
      </c>
      <c r="N202" s="98" t="s">
        <v>1747</v>
      </c>
      <c r="O202" s="99">
        <v>14480</v>
      </c>
      <c r="P202" s="99"/>
      <c r="Q202" s="99"/>
      <c r="R202" s="99"/>
      <c r="S202" s="99"/>
      <c r="T202" s="99"/>
      <c r="U202" s="99">
        <v>9087</v>
      </c>
      <c r="V202" s="99">
        <v>5388</v>
      </c>
      <c r="W202" s="99">
        <v>5</v>
      </c>
      <c r="X202" s="99"/>
      <c r="Y202" s="99">
        <v>323</v>
      </c>
      <c r="Z202" s="99">
        <v>2062</v>
      </c>
      <c r="AA202" s="99">
        <v>1561</v>
      </c>
      <c r="AB202" s="99">
        <v>983</v>
      </c>
      <c r="AC202" s="99">
        <v>1624</v>
      </c>
      <c r="AD202" s="99">
        <v>1790</v>
      </c>
      <c r="AE202" s="99">
        <v>1719</v>
      </c>
      <c r="AF202" s="99">
        <v>1715</v>
      </c>
      <c r="AG202" s="99"/>
      <c r="AH202" s="99">
        <v>2703</v>
      </c>
      <c r="AI202" s="99"/>
      <c r="AJ202" s="99">
        <v>902</v>
      </c>
      <c r="AK202" s="99">
        <v>853</v>
      </c>
      <c r="AL202" s="99">
        <v>6444</v>
      </c>
      <c r="AM202" s="99">
        <v>6</v>
      </c>
      <c r="AN202" s="99">
        <v>75</v>
      </c>
      <c r="AO202" s="99">
        <v>54</v>
      </c>
      <c r="AP202" s="99">
        <v>6146</v>
      </c>
      <c r="AQ202" s="99">
        <v>6363</v>
      </c>
      <c r="AR202" s="99">
        <v>8117</v>
      </c>
      <c r="AS202" s="99"/>
      <c r="AT202" s="99">
        <v>3403</v>
      </c>
      <c r="AU202" s="99">
        <v>8376</v>
      </c>
      <c r="AV202" s="99">
        <v>2700</v>
      </c>
      <c r="AW202" s="99">
        <v>1</v>
      </c>
      <c r="AX202" s="99">
        <v>13817</v>
      </c>
      <c r="AY202" s="99">
        <v>663</v>
      </c>
      <c r="AZ202" s="99"/>
      <c r="BA202" s="99">
        <v>4</v>
      </c>
      <c r="BB202" s="99">
        <v>4</v>
      </c>
      <c r="BC202" s="99">
        <v>11591</v>
      </c>
      <c r="BD202" s="99">
        <v>10</v>
      </c>
      <c r="BE202" s="99">
        <v>11</v>
      </c>
      <c r="BF202" s="99">
        <v>150</v>
      </c>
      <c r="BG202" s="99">
        <v>2696</v>
      </c>
      <c r="BH202" s="99">
        <v>6</v>
      </c>
      <c r="BI202" s="99">
        <v>8</v>
      </c>
      <c r="BJ202" s="99"/>
      <c r="BK202" s="99">
        <v>220</v>
      </c>
      <c r="BL202" s="99">
        <v>247</v>
      </c>
      <c r="BM202" s="99">
        <v>138</v>
      </c>
      <c r="BN202" s="99">
        <v>243</v>
      </c>
      <c r="BO202" s="99">
        <v>662</v>
      </c>
      <c r="BP202" s="99">
        <v>105</v>
      </c>
      <c r="BQ202" s="99">
        <v>23</v>
      </c>
      <c r="BR202" s="99">
        <v>27</v>
      </c>
      <c r="BS202" s="99">
        <v>19</v>
      </c>
      <c r="BT202" s="99">
        <v>11249</v>
      </c>
      <c r="BU202" s="99">
        <v>1395</v>
      </c>
      <c r="BV202" s="99">
        <v>17</v>
      </c>
      <c r="BW202" s="99">
        <v>118</v>
      </c>
      <c r="BX202" s="99"/>
      <c r="BY202" s="99">
        <v>17</v>
      </c>
      <c r="BZ202" s="99"/>
      <c r="CA202" s="99"/>
      <c r="CB202" s="99">
        <v>6749</v>
      </c>
      <c r="CC202" s="99">
        <v>5001</v>
      </c>
      <c r="CD202" s="99"/>
      <c r="CE202" s="99">
        <v>2449</v>
      </c>
      <c r="CF202" s="99">
        <v>98</v>
      </c>
      <c r="CG202" s="99">
        <v>36</v>
      </c>
      <c r="CH202" s="99">
        <v>129</v>
      </c>
      <c r="CI202" s="99">
        <v>11</v>
      </c>
      <c r="CJ202" s="99"/>
      <c r="CK202" s="99">
        <v>7</v>
      </c>
      <c r="CL202" s="99">
        <v>2</v>
      </c>
      <c r="CM202" s="99">
        <v>113</v>
      </c>
      <c r="CN202" s="99">
        <v>262</v>
      </c>
      <c r="CO202" s="99">
        <v>1412</v>
      </c>
      <c r="CP202" s="99">
        <v>1233</v>
      </c>
      <c r="CQ202" s="99">
        <v>9</v>
      </c>
      <c r="CR202" s="99">
        <v>478</v>
      </c>
      <c r="CS202" s="99">
        <v>3</v>
      </c>
      <c r="CT202" s="99">
        <v>555</v>
      </c>
      <c r="CU202" s="99">
        <v>1427</v>
      </c>
      <c r="CV202" s="99">
        <v>520</v>
      </c>
      <c r="CW202" s="99">
        <v>96</v>
      </c>
      <c r="CX202" s="99">
        <v>647</v>
      </c>
      <c r="CY202" s="99">
        <v>259</v>
      </c>
      <c r="CZ202" s="99">
        <v>32</v>
      </c>
      <c r="DA202" s="99">
        <v>1157</v>
      </c>
      <c r="DB202" s="99">
        <v>221</v>
      </c>
      <c r="DC202" s="99">
        <v>411</v>
      </c>
      <c r="DD202" s="99">
        <v>2940</v>
      </c>
      <c r="DE202" s="99">
        <v>2700</v>
      </c>
      <c r="DF202" s="99">
        <v>3</v>
      </c>
      <c r="DG202" s="99">
        <v>219</v>
      </c>
      <c r="DH202" s="99">
        <v>4018</v>
      </c>
      <c r="DI202" s="99">
        <v>1032</v>
      </c>
      <c r="DJ202" s="99">
        <v>1</v>
      </c>
      <c r="DK202" s="99">
        <v>170</v>
      </c>
      <c r="DL202" s="99">
        <v>364</v>
      </c>
      <c r="DM202" s="99">
        <v>8</v>
      </c>
      <c r="DN202" s="99">
        <v>793</v>
      </c>
      <c r="DO202" s="99">
        <v>44</v>
      </c>
      <c r="DP202" s="99">
        <v>4671</v>
      </c>
      <c r="DQ202" s="99">
        <v>138</v>
      </c>
      <c r="DR202" s="99">
        <v>195</v>
      </c>
      <c r="DS202" s="99">
        <v>55</v>
      </c>
      <c r="DT202" s="99">
        <v>137</v>
      </c>
      <c r="DU202" s="99">
        <v>3</v>
      </c>
      <c r="DV202" s="99">
        <v>1</v>
      </c>
      <c r="DW202" s="99">
        <v>18</v>
      </c>
      <c r="DX202" s="99">
        <v>15</v>
      </c>
      <c r="DY202" s="99">
        <v>7</v>
      </c>
      <c r="DZ202" s="99">
        <v>2590</v>
      </c>
      <c r="EA202" s="99">
        <v>1</v>
      </c>
      <c r="EB202" s="99"/>
      <c r="EC202" s="99"/>
      <c r="ED202" s="99">
        <v>209</v>
      </c>
      <c r="EE202" s="99">
        <v>296</v>
      </c>
      <c r="EF202" s="99">
        <v>20</v>
      </c>
      <c r="EG202" s="99">
        <v>5</v>
      </c>
      <c r="EH202" s="99">
        <v>8</v>
      </c>
      <c r="EI202" s="99"/>
      <c r="EJ202" s="99">
        <v>18</v>
      </c>
      <c r="EK202" s="99">
        <v>2</v>
      </c>
      <c r="EL202" s="99">
        <v>1</v>
      </c>
      <c r="EM202" s="99">
        <v>13790</v>
      </c>
      <c r="EN202" s="99">
        <v>26</v>
      </c>
      <c r="EO202" s="99">
        <v>84</v>
      </c>
      <c r="EP202" s="99">
        <v>20</v>
      </c>
      <c r="EQ202" s="99">
        <v>1</v>
      </c>
      <c r="ER202" s="99"/>
      <c r="ES202" s="99">
        <v>53817</v>
      </c>
    </row>
    <row r="203" spans="1:149" ht="14.4" x14ac:dyDescent="0.3">
      <c r="A203" s="98">
        <v>106244027</v>
      </c>
      <c r="B203" s="98" t="s">
        <v>704</v>
      </c>
      <c r="C203" s="98" t="s">
        <v>703</v>
      </c>
      <c r="D203" s="98" t="s">
        <v>705</v>
      </c>
      <c r="E203" s="98" t="s">
        <v>703</v>
      </c>
      <c r="F203" s="98" t="s">
        <v>1071</v>
      </c>
      <c r="G203" s="98" t="s">
        <v>2870</v>
      </c>
      <c r="H203" s="98" t="s">
        <v>2122</v>
      </c>
      <c r="I203" s="98" t="s">
        <v>2168</v>
      </c>
      <c r="J203" s="98" t="s">
        <v>2205</v>
      </c>
      <c r="K203" s="98" t="s">
        <v>2331</v>
      </c>
      <c r="L203" s="98" t="s">
        <v>2007</v>
      </c>
      <c r="M203" s="98" t="s">
        <v>2105</v>
      </c>
      <c r="N203" s="98" t="s">
        <v>1748</v>
      </c>
      <c r="O203" s="99"/>
      <c r="P203" s="99"/>
      <c r="Q203" s="99"/>
      <c r="R203" s="99"/>
      <c r="S203" s="99">
        <v>418</v>
      </c>
      <c r="T203" s="99"/>
      <c r="U203" s="99">
        <v>158</v>
      </c>
      <c r="V203" s="99">
        <v>260</v>
      </c>
      <c r="W203" s="99"/>
      <c r="X203" s="99"/>
      <c r="Y203" s="99">
        <v>35</v>
      </c>
      <c r="Z203" s="99">
        <v>141</v>
      </c>
      <c r="AA203" s="99">
        <v>106</v>
      </c>
      <c r="AB203" s="99">
        <v>56</v>
      </c>
      <c r="AC203" s="99">
        <v>50</v>
      </c>
      <c r="AD203" s="99">
        <v>25</v>
      </c>
      <c r="AE203" s="99">
        <v>4</v>
      </c>
      <c r="AF203" s="99">
        <v>1</v>
      </c>
      <c r="AG203" s="99"/>
      <c r="AH203" s="99"/>
      <c r="AI203" s="99"/>
      <c r="AJ203" s="99">
        <v>9</v>
      </c>
      <c r="AK203" s="99">
        <v>49</v>
      </c>
      <c r="AL203" s="99">
        <v>195</v>
      </c>
      <c r="AM203" s="99">
        <v>1</v>
      </c>
      <c r="AN203" s="99">
        <v>10</v>
      </c>
      <c r="AO203" s="99">
        <v>4</v>
      </c>
      <c r="AP203" s="99">
        <v>150</v>
      </c>
      <c r="AQ203" s="99">
        <v>418</v>
      </c>
      <c r="AR203" s="99"/>
      <c r="AS203" s="99"/>
      <c r="AT203" s="99">
        <v>24</v>
      </c>
      <c r="AU203" s="99">
        <v>394</v>
      </c>
      <c r="AV203" s="99"/>
      <c r="AW203" s="99"/>
      <c r="AX203" s="99">
        <v>418</v>
      </c>
      <c r="AY203" s="99"/>
      <c r="AZ203" s="99"/>
      <c r="BA203" s="99">
        <v>1</v>
      </c>
      <c r="BB203" s="99"/>
      <c r="BC203" s="99">
        <v>396</v>
      </c>
      <c r="BD203" s="99">
        <v>2</v>
      </c>
      <c r="BE203" s="99">
        <v>7</v>
      </c>
      <c r="BF203" s="99"/>
      <c r="BG203" s="99"/>
      <c r="BH203" s="99"/>
      <c r="BI203" s="99">
        <v>12</v>
      </c>
      <c r="BJ203" s="99"/>
      <c r="BK203" s="99">
        <v>8</v>
      </c>
      <c r="BL203" s="99">
        <v>18</v>
      </c>
      <c r="BM203" s="99"/>
      <c r="BN203" s="99"/>
      <c r="BO203" s="99"/>
      <c r="BP203" s="99"/>
      <c r="BQ203" s="99">
        <v>3</v>
      </c>
      <c r="BR203" s="99">
        <v>1</v>
      </c>
      <c r="BS203" s="99">
        <v>9</v>
      </c>
      <c r="BT203" s="99">
        <v>360</v>
      </c>
      <c r="BU203" s="99">
        <v>3</v>
      </c>
      <c r="BV203" s="99"/>
      <c r="BW203" s="99"/>
      <c r="BX203" s="99"/>
      <c r="BY203" s="99">
        <v>16</v>
      </c>
      <c r="BZ203" s="99"/>
      <c r="CA203" s="99"/>
      <c r="CB203" s="99">
        <v>315</v>
      </c>
      <c r="CC203" s="99">
        <v>70</v>
      </c>
      <c r="CD203" s="99">
        <v>1</v>
      </c>
      <c r="CE203" s="99">
        <v>5</v>
      </c>
      <c r="CF203" s="99">
        <v>23</v>
      </c>
      <c r="CG203" s="99"/>
      <c r="CH203" s="99">
        <v>4</v>
      </c>
      <c r="CI203" s="99"/>
      <c r="CJ203" s="99"/>
      <c r="CK203" s="99"/>
      <c r="CL203" s="99"/>
      <c r="CM203" s="99"/>
      <c r="CN203" s="99"/>
      <c r="CO203" s="99"/>
      <c r="CP203" s="99"/>
      <c r="CQ203" s="99"/>
      <c r="CR203" s="99"/>
      <c r="CS203" s="99"/>
      <c r="CT203" s="99"/>
      <c r="CU203" s="99"/>
      <c r="CV203" s="99"/>
      <c r="CW203" s="99">
        <v>418</v>
      </c>
      <c r="CX203" s="99"/>
      <c r="CY203" s="99"/>
      <c r="CZ203" s="99"/>
      <c r="DA203" s="99"/>
      <c r="DB203" s="99"/>
      <c r="DC203" s="99"/>
      <c r="DD203" s="99"/>
      <c r="DE203" s="99"/>
      <c r="DF203" s="99"/>
      <c r="DG203" s="99"/>
      <c r="DH203" s="99"/>
      <c r="DI203" s="99"/>
      <c r="DJ203" s="99"/>
      <c r="DK203" s="99"/>
      <c r="DL203" s="99"/>
      <c r="DM203" s="99"/>
      <c r="DN203" s="99"/>
      <c r="DO203" s="99"/>
      <c r="DP203" s="99">
        <v>418</v>
      </c>
      <c r="DQ203" s="99"/>
      <c r="DR203" s="99"/>
      <c r="DS203" s="99"/>
      <c r="DT203" s="99"/>
      <c r="DU203" s="99"/>
      <c r="DV203" s="99"/>
      <c r="DW203" s="99"/>
      <c r="DX203" s="99"/>
      <c r="DY203" s="99"/>
      <c r="DZ203" s="99"/>
      <c r="EA203" s="99"/>
      <c r="EB203" s="99"/>
      <c r="EC203" s="99"/>
      <c r="ED203" s="99"/>
      <c r="EE203" s="99"/>
      <c r="EF203" s="99"/>
      <c r="EG203" s="99"/>
      <c r="EH203" s="99"/>
      <c r="EI203" s="99"/>
      <c r="EJ203" s="99"/>
      <c r="EK203" s="99"/>
      <c r="EL203" s="99"/>
      <c r="EM203" s="99">
        <v>418</v>
      </c>
      <c r="EN203" s="99"/>
      <c r="EO203" s="99"/>
      <c r="EP203" s="99"/>
      <c r="EQ203" s="99"/>
      <c r="ER203" s="99"/>
      <c r="ES203" s="99">
        <v>2518</v>
      </c>
    </row>
    <row r="204" spans="1:149" ht="14.4" x14ac:dyDescent="0.3">
      <c r="A204" s="98">
        <v>106250955</v>
      </c>
      <c r="B204" s="98" t="s">
        <v>706</v>
      </c>
      <c r="C204" s="98" t="s">
        <v>1073</v>
      </c>
      <c r="D204" s="98" t="s">
        <v>1530</v>
      </c>
      <c r="E204" s="98" t="s">
        <v>707</v>
      </c>
      <c r="F204" s="98" t="s">
        <v>1072</v>
      </c>
      <c r="G204" s="98" t="s">
        <v>371</v>
      </c>
      <c r="H204" s="98" t="s">
        <v>2122</v>
      </c>
      <c r="I204" s="98" t="s">
        <v>2162</v>
      </c>
      <c r="J204" s="98" t="s">
        <v>2162</v>
      </c>
      <c r="K204" s="98" t="s">
        <v>2332</v>
      </c>
      <c r="L204" s="98" t="s">
        <v>2066</v>
      </c>
      <c r="M204" s="98" t="s">
        <v>2136</v>
      </c>
      <c r="N204" s="98" t="s">
        <v>1749</v>
      </c>
      <c r="O204" s="99">
        <v>23</v>
      </c>
      <c r="P204" s="99">
        <v>18</v>
      </c>
      <c r="Q204" s="99"/>
      <c r="R204" s="99"/>
      <c r="S204" s="99"/>
      <c r="T204" s="99"/>
      <c r="U204" s="99">
        <v>25</v>
      </c>
      <c r="V204" s="99">
        <v>16</v>
      </c>
      <c r="W204" s="99"/>
      <c r="X204" s="99"/>
      <c r="Y204" s="99"/>
      <c r="Z204" s="99">
        <v>1</v>
      </c>
      <c r="AA204" s="99">
        <v>1</v>
      </c>
      <c r="AB204" s="99"/>
      <c r="AC204" s="99">
        <v>9</v>
      </c>
      <c r="AD204" s="99">
        <v>5</v>
      </c>
      <c r="AE204" s="99">
        <v>3</v>
      </c>
      <c r="AF204" s="99">
        <v>22</v>
      </c>
      <c r="AG204" s="99"/>
      <c r="AH204" s="99"/>
      <c r="AI204" s="99"/>
      <c r="AJ204" s="99"/>
      <c r="AK204" s="99">
        <v>1</v>
      </c>
      <c r="AL204" s="99"/>
      <c r="AM204" s="99">
        <v>2</v>
      </c>
      <c r="AN204" s="99"/>
      <c r="AO204" s="99"/>
      <c r="AP204" s="99">
        <v>38</v>
      </c>
      <c r="AQ204" s="99">
        <v>24</v>
      </c>
      <c r="AR204" s="99">
        <v>17</v>
      </c>
      <c r="AS204" s="99"/>
      <c r="AT204" s="99">
        <v>13</v>
      </c>
      <c r="AU204" s="99">
        <v>28</v>
      </c>
      <c r="AV204" s="99"/>
      <c r="AW204" s="99"/>
      <c r="AX204" s="99">
        <v>17</v>
      </c>
      <c r="AY204" s="99">
        <v>24</v>
      </c>
      <c r="AZ204" s="99"/>
      <c r="BA204" s="99"/>
      <c r="BB204" s="99"/>
      <c r="BC204" s="99">
        <v>38</v>
      </c>
      <c r="BD204" s="99"/>
      <c r="BE204" s="99"/>
      <c r="BF204" s="99">
        <v>3</v>
      </c>
      <c r="BG204" s="99"/>
      <c r="BH204" s="99"/>
      <c r="BI204" s="99"/>
      <c r="BJ204" s="99"/>
      <c r="BK204" s="99">
        <v>1</v>
      </c>
      <c r="BL204" s="99"/>
      <c r="BM204" s="99"/>
      <c r="BN204" s="99">
        <v>8</v>
      </c>
      <c r="BO204" s="99"/>
      <c r="BP204" s="99"/>
      <c r="BQ204" s="99"/>
      <c r="BR204" s="99"/>
      <c r="BS204" s="99"/>
      <c r="BT204" s="99">
        <v>32</v>
      </c>
      <c r="BU204" s="99"/>
      <c r="BV204" s="99"/>
      <c r="BW204" s="99"/>
      <c r="BX204" s="99"/>
      <c r="BY204" s="99"/>
      <c r="BZ204" s="99"/>
      <c r="CA204" s="99"/>
      <c r="CB204" s="99">
        <v>8</v>
      </c>
      <c r="CC204" s="99">
        <v>18</v>
      </c>
      <c r="CD204" s="99">
        <v>4</v>
      </c>
      <c r="CE204" s="99">
        <v>11</v>
      </c>
      <c r="CF204" s="99"/>
      <c r="CG204" s="99"/>
      <c r="CH204" s="99"/>
      <c r="CI204" s="99"/>
      <c r="CJ204" s="99"/>
      <c r="CK204" s="99"/>
      <c r="CL204" s="99"/>
      <c r="CM204" s="99"/>
      <c r="CN204" s="99">
        <v>1</v>
      </c>
      <c r="CO204" s="99">
        <v>8</v>
      </c>
      <c r="CP204" s="99">
        <v>3</v>
      </c>
      <c r="CQ204" s="99"/>
      <c r="CR204" s="99">
        <v>6</v>
      </c>
      <c r="CS204" s="99"/>
      <c r="CT204" s="99">
        <v>2</v>
      </c>
      <c r="CU204" s="99"/>
      <c r="CV204" s="99">
        <v>1</v>
      </c>
      <c r="CW204" s="99">
        <v>5</v>
      </c>
      <c r="CX204" s="99">
        <v>3</v>
      </c>
      <c r="CY204" s="99">
        <v>2</v>
      </c>
      <c r="CZ204" s="99"/>
      <c r="DA204" s="99">
        <v>4</v>
      </c>
      <c r="DB204" s="99"/>
      <c r="DC204" s="99">
        <v>6</v>
      </c>
      <c r="DD204" s="99"/>
      <c r="DE204" s="99"/>
      <c r="DF204" s="99"/>
      <c r="DG204" s="99"/>
      <c r="DH204" s="99"/>
      <c r="DI204" s="99"/>
      <c r="DJ204" s="99"/>
      <c r="DK204" s="99"/>
      <c r="DL204" s="99"/>
      <c r="DM204" s="99"/>
      <c r="DN204" s="99"/>
      <c r="DO204" s="99"/>
      <c r="DP204" s="99">
        <v>41</v>
      </c>
      <c r="DQ204" s="99"/>
      <c r="DR204" s="99"/>
      <c r="DS204" s="99"/>
      <c r="DT204" s="99"/>
      <c r="DU204" s="99"/>
      <c r="DV204" s="99"/>
      <c r="DW204" s="99"/>
      <c r="DX204" s="99"/>
      <c r="DY204" s="99"/>
      <c r="DZ204" s="99"/>
      <c r="EA204" s="99"/>
      <c r="EB204" s="99"/>
      <c r="EC204" s="99"/>
      <c r="ED204" s="99"/>
      <c r="EE204" s="99"/>
      <c r="EF204" s="99"/>
      <c r="EG204" s="99"/>
      <c r="EH204" s="99"/>
      <c r="EI204" s="99"/>
      <c r="EJ204" s="99"/>
      <c r="EK204" s="99"/>
      <c r="EL204" s="99"/>
      <c r="EM204" s="99">
        <v>41</v>
      </c>
      <c r="EN204" s="99"/>
      <c r="EO204" s="99"/>
      <c r="EP204" s="99"/>
      <c r="EQ204" s="99"/>
      <c r="ER204" s="99"/>
      <c r="ES204" s="99">
        <v>991</v>
      </c>
    </row>
    <row r="205" spans="1:149" ht="14.4" x14ac:dyDescent="0.3">
      <c r="A205" s="98">
        <v>106250956</v>
      </c>
      <c r="B205" s="98" t="s">
        <v>708</v>
      </c>
      <c r="C205" s="98" t="s">
        <v>1073</v>
      </c>
      <c r="D205" s="98" t="s">
        <v>1474</v>
      </c>
      <c r="E205" s="98" t="s">
        <v>709</v>
      </c>
      <c r="F205" s="98" t="s">
        <v>1074</v>
      </c>
      <c r="G205" s="98" t="s">
        <v>371</v>
      </c>
      <c r="H205" s="98" t="s">
        <v>2114</v>
      </c>
      <c r="I205" s="98" t="s">
        <v>2162</v>
      </c>
      <c r="J205" s="98" t="s">
        <v>2162</v>
      </c>
      <c r="K205" s="98" t="s">
        <v>2333</v>
      </c>
      <c r="L205" s="98" t="s">
        <v>2066</v>
      </c>
      <c r="M205" s="98" t="s">
        <v>2136</v>
      </c>
      <c r="N205" s="98" t="s">
        <v>1750</v>
      </c>
      <c r="O205" s="99">
        <v>147</v>
      </c>
      <c r="P205" s="99">
        <v>62</v>
      </c>
      <c r="Q205" s="99"/>
      <c r="R205" s="99"/>
      <c r="S205" s="99"/>
      <c r="T205" s="99"/>
      <c r="U205" s="99">
        <v>136</v>
      </c>
      <c r="V205" s="99">
        <v>73</v>
      </c>
      <c r="W205" s="99"/>
      <c r="X205" s="99"/>
      <c r="Y205" s="99">
        <v>3</v>
      </c>
      <c r="Z205" s="99">
        <v>4</v>
      </c>
      <c r="AA205" s="99">
        <v>8</v>
      </c>
      <c r="AB205" s="99">
        <v>5</v>
      </c>
      <c r="AC205" s="99">
        <v>33</v>
      </c>
      <c r="AD205" s="99">
        <v>34</v>
      </c>
      <c r="AE205" s="99">
        <v>44</v>
      </c>
      <c r="AF205" s="99">
        <v>71</v>
      </c>
      <c r="AG205" s="99"/>
      <c r="AH205" s="99">
        <v>2</v>
      </c>
      <c r="AI205" s="99">
        <v>5</v>
      </c>
      <c r="AJ205" s="99">
        <v>5</v>
      </c>
      <c r="AK205" s="99"/>
      <c r="AL205" s="99">
        <v>10</v>
      </c>
      <c r="AM205" s="99">
        <v>10</v>
      </c>
      <c r="AN205" s="99">
        <v>2</v>
      </c>
      <c r="AO205" s="99"/>
      <c r="AP205" s="99">
        <v>182</v>
      </c>
      <c r="AQ205" s="99">
        <v>80</v>
      </c>
      <c r="AR205" s="99">
        <v>129</v>
      </c>
      <c r="AS205" s="99"/>
      <c r="AT205" s="99">
        <v>57</v>
      </c>
      <c r="AU205" s="99">
        <v>150</v>
      </c>
      <c r="AV205" s="99">
        <v>2</v>
      </c>
      <c r="AW205" s="99"/>
      <c r="AX205" s="99">
        <v>146</v>
      </c>
      <c r="AY205" s="99">
        <v>63</v>
      </c>
      <c r="AZ205" s="99"/>
      <c r="BA205" s="99">
        <v>42</v>
      </c>
      <c r="BB205" s="99"/>
      <c r="BC205" s="99">
        <v>158</v>
      </c>
      <c r="BD205" s="99">
        <v>1</v>
      </c>
      <c r="BE205" s="99"/>
      <c r="BF205" s="99">
        <v>7</v>
      </c>
      <c r="BG205" s="99"/>
      <c r="BH205" s="99"/>
      <c r="BI205" s="99">
        <v>1</v>
      </c>
      <c r="BJ205" s="99"/>
      <c r="BK205" s="99">
        <v>21</v>
      </c>
      <c r="BL205" s="99">
        <v>7</v>
      </c>
      <c r="BM205" s="99"/>
      <c r="BN205" s="99">
        <v>28</v>
      </c>
      <c r="BO205" s="99"/>
      <c r="BP205" s="99"/>
      <c r="BQ205" s="99"/>
      <c r="BR205" s="99"/>
      <c r="BS205" s="99"/>
      <c r="BT205" s="99">
        <v>129</v>
      </c>
      <c r="BU205" s="99">
        <v>23</v>
      </c>
      <c r="BV205" s="99"/>
      <c r="BW205" s="99">
        <v>1</v>
      </c>
      <c r="BX205" s="99"/>
      <c r="BY205" s="99"/>
      <c r="BZ205" s="99"/>
      <c r="CA205" s="99"/>
      <c r="CB205" s="99">
        <v>65</v>
      </c>
      <c r="CC205" s="99">
        <v>126</v>
      </c>
      <c r="CD205" s="99"/>
      <c r="CE205" s="99">
        <v>9</v>
      </c>
      <c r="CF205" s="99">
        <v>8</v>
      </c>
      <c r="CG205" s="99">
        <v>1</v>
      </c>
      <c r="CH205" s="99"/>
      <c r="CI205" s="99"/>
      <c r="CJ205" s="99"/>
      <c r="CK205" s="99"/>
      <c r="CL205" s="99"/>
      <c r="CM205" s="99">
        <v>1</v>
      </c>
      <c r="CN205" s="99">
        <v>5</v>
      </c>
      <c r="CO205" s="99">
        <v>31</v>
      </c>
      <c r="CP205" s="99">
        <v>18</v>
      </c>
      <c r="CQ205" s="99"/>
      <c r="CR205" s="99">
        <v>12</v>
      </c>
      <c r="CS205" s="99"/>
      <c r="CT205" s="99">
        <v>11</v>
      </c>
      <c r="CU205" s="99">
        <v>11</v>
      </c>
      <c r="CV205" s="99">
        <v>13</v>
      </c>
      <c r="CW205" s="99">
        <v>12</v>
      </c>
      <c r="CX205" s="99">
        <v>6</v>
      </c>
      <c r="CY205" s="99">
        <v>15</v>
      </c>
      <c r="CZ205" s="99">
        <v>9</v>
      </c>
      <c r="DA205" s="99">
        <v>47</v>
      </c>
      <c r="DB205" s="99">
        <v>7</v>
      </c>
      <c r="DC205" s="99">
        <v>8</v>
      </c>
      <c r="DD205" s="99">
        <v>1</v>
      </c>
      <c r="DE205" s="99">
        <v>2</v>
      </c>
      <c r="DF205" s="99"/>
      <c r="DG205" s="99">
        <v>1</v>
      </c>
      <c r="DH205" s="99">
        <v>156</v>
      </c>
      <c r="DI205" s="99">
        <v>2</v>
      </c>
      <c r="DJ205" s="99"/>
      <c r="DK205" s="99"/>
      <c r="DL205" s="99">
        <v>1</v>
      </c>
      <c r="DM205" s="99"/>
      <c r="DN205" s="99"/>
      <c r="DO205" s="99">
        <v>1</v>
      </c>
      <c r="DP205" s="99">
        <v>44</v>
      </c>
      <c r="DQ205" s="99"/>
      <c r="DR205" s="99">
        <v>2</v>
      </c>
      <c r="DS205" s="99"/>
      <c r="DT205" s="99">
        <v>1</v>
      </c>
      <c r="DU205" s="99"/>
      <c r="DV205" s="99"/>
      <c r="DW205" s="99">
        <v>1</v>
      </c>
      <c r="DX205" s="99"/>
      <c r="DY205" s="99"/>
      <c r="DZ205" s="99"/>
      <c r="EA205" s="99"/>
      <c r="EB205" s="99"/>
      <c r="EC205" s="99"/>
      <c r="ED205" s="99">
        <v>2</v>
      </c>
      <c r="EE205" s="99">
        <v>19</v>
      </c>
      <c r="EF205" s="99">
        <v>2</v>
      </c>
      <c r="EG205" s="99"/>
      <c r="EH205" s="99"/>
      <c r="EI205" s="99"/>
      <c r="EJ205" s="99"/>
      <c r="EK205" s="99"/>
      <c r="EL205" s="99"/>
      <c r="EM205" s="99">
        <v>150</v>
      </c>
      <c r="EN205" s="99">
        <v>6</v>
      </c>
      <c r="EO205" s="99">
        <v>28</v>
      </c>
      <c r="EP205" s="99">
        <v>2</v>
      </c>
      <c r="EQ205" s="99"/>
      <c r="ER205" s="99"/>
      <c r="ES205" s="99">
        <v>17790</v>
      </c>
    </row>
    <row r="206" spans="1:149" ht="14.4" x14ac:dyDescent="0.3">
      <c r="A206" s="98">
        <v>106260011</v>
      </c>
      <c r="B206" s="98" t="s">
        <v>710</v>
      </c>
      <c r="C206" s="98" t="s">
        <v>1076</v>
      </c>
      <c r="D206" s="98" t="s">
        <v>711</v>
      </c>
      <c r="E206" s="98" t="s">
        <v>712</v>
      </c>
      <c r="F206" s="98" t="s">
        <v>1075</v>
      </c>
      <c r="G206" s="98" t="s">
        <v>371</v>
      </c>
      <c r="H206" s="98" t="s">
        <v>2122</v>
      </c>
      <c r="I206" s="98" t="s">
        <v>2138</v>
      </c>
      <c r="J206" s="98" t="s">
        <v>2139</v>
      </c>
      <c r="K206" s="98" t="s">
        <v>712</v>
      </c>
      <c r="L206" s="98" t="s">
        <v>2007</v>
      </c>
      <c r="M206" s="98" t="s">
        <v>2136</v>
      </c>
      <c r="N206" s="98" t="s">
        <v>1751</v>
      </c>
      <c r="O206" s="99">
        <v>752</v>
      </c>
      <c r="P206" s="99"/>
      <c r="Q206" s="99"/>
      <c r="R206" s="99"/>
      <c r="S206" s="99"/>
      <c r="T206" s="99"/>
      <c r="U206" s="99">
        <v>381</v>
      </c>
      <c r="V206" s="99">
        <v>371</v>
      </c>
      <c r="W206" s="99"/>
      <c r="X206" s="99"/>
      <c r="Y206" s="99">
        <v>29</v>
      </c>
      <c r="Z206" s="99">
        <v>87</v>
      </c>
      <c r="AA206" s="99">
        <v>83</v>
      </c>
      <c r="AB206" s="99">
        <v>94</v>
      </c>
      <c r="AC206" s="99">
        <v>108</v>
      </c>
      <c r="AD206" s="99">
        <v>149</v>
      </c>
      <c r="AE206" s="99">
        <v>58</v>
      </c>
      <c r="AF206" s="99">
        <v>21</v>
      </c>
      <c r="AG206" s="99"/>
      <c r="AH206" s="99">
        <v>110</v>
      </c>
      <c r="AI206" s="99">
        <v>13</v>
      </c>
      <c r="AJ206" s="99">
        <v>18</v>
      </c>
      <c r="AK206" s="99">
        <v>3</v>
      </c>
      <c r="AL206" s="99">
        <v>154</v>
      </c>
      <c r="AM206" s="99">
        <v>8</v>
      </c>
      <c r="AN206" s="99">
        <v>19</v>
      </c>
      <c r="AO206" s="99">
        <v>16</v>
      </c>
      <c r="AP206" s="99">
        <v>534</v>
      </c>
      <c r="AQ206" s="99">
        <v>352</v>
      </c>
      <c r="AR206" s="99">
        <v>400</v>
      </c>
      <c r="AS206" s="99"/>
      <c r="AT206" s="99">
        <v>212</v>
      </c>
      <c r="AU206" s="99">
        <v>448</v>
      </c>
      <c r="AV206" s="99">
        <v>92</v>
      </c>
      <c r="AW206" s="99"/>
      <c r="AX206" s="99">
        <v>738</v>
      </c>
      <c r="AY206" s="99">
        <v>14</v>
      </c>
      <c r="AZ206" s="99"/>
      <c r="BA206" s="99"/>
      <c r="BB206" s="99"/>
      <c r="BC206" s="99">
        <v>660</v>
      </c>
      <c r="BD206" s="99"/>
      <c r="BE206" s="99"/>
      <c r="BF206" s="99"/>
      <c r="BG206" s="99">
        <v>92</v>
      </c>
      <c r="BH206" s="99"/>
      <c r="BI206" s="99"/>
      <c r="BJ206" s="99"/>
      <c r="BK206" s="99"/>
      <c r="BL206" s="99"/>
      <c r="BM206" s="99">
        <v>26</v>
      </c>
      <c r="BN206" s="99">
        <v>6</v>
      </c>
      <c r="BO206" s="99"/>
      <c r="BP206" s="99"/>
      <c r="BQ206" s="99"/>
      <c r="BR206" s="99"/>
      <c r="BS206" s="99">
        <v>15</v>
      </c>
      <c r="BT206" s="99">
        <v>705</v>
      </c>
      <c r="BU206" s="99"/>
      <c r="BV206" s="99"/>
      <c r="BW206" s="99"/>
      <c r="BX206" s="99"/>
      <c r="BY206" s="99"/>
      <c r="BZ206" s="99"/>
      <c r="CA206" s="99"/>
      <c r="CB206" s="99">
        <v>242</v>
      </c>
      <c r="CC206" s="99">
        <v>137</v>
      </c>
      <c r="CD206" s="99">
        <v>1</v>
      </c>
      <c r="CE206" s="99">
        <v>348</v>
      </c>
      <c r="CF206" s="99">
        <v>4</v>
      </c>
      <c r="CG206" s="99">
        <v>17</v>
      </c>
      <c r="CH206" s="99">
        <v>3</v>
      </c>
      <c r="CI206" s="99"/>
      <c r="CJ206" s="99"/>
      <c r="CK206" s="99"/>
      <c r="CL206" s="99"/>
      <c r="CM206" s="99">
        <v>1</v>
      </c>
      <c r="CN206" s="99">
        <v>2</v>
      </c>
      <c r="CO206" s="99">
        <v>15</v>
      </c>
      <c r="CP206" s="99">
        <v>68</v>
      </c>
      <c r="CQ206" s="99">
        <v>1</v>
      </c>
      <c r="CR206" s="99">
        <v>12</v>
      </c>
      <c r="CS206" s="99"/>
      <c r="CT206" s="99">
        <v>15</v>
      </c>
      <c r="CU206" s="99">
        <v>20</v>
      </c>
      <c r="CV206" s="99">
        <v>224</v>
      </c>
      <c r="CW206" s="99">
        <v>4</v>
      </c>
      <c r="CX206" s="99">
        <v>125</v>
      </c>
      <c r="CY206" s="99">
        <v>9</v>
      </c>
      <c r="CZ206" s="99">
        <v>1</v>
      </c>
      <c r="DA206" s="99">
        <v>35</v>
      </c>
      <c r="DB206" s="99">
        <v>21</v>
      </c>
      <c r="DC206" s="99">
        <v>4</v>
      </c>
      <c r="DD206" s="99">
        <v>90</v>
      </c>
      <c r="DE206" s="99">
        <v>92</v>
      </c>
      <c r="DF206" s="99">
        <v>13</v>
      </c>
      <c r="DG206" s="99">
        <v>2</v>
      </c>
      <c r="DH206" s="99">
        <v>31</v>
      </c>
      <c r="DI206" s="99">
        <v>27</v>
      </c>
      <c r="DJ206" s="99"/>
      <c r="DK206" s="99">
        <v>3</v>
      </c>
      <c r="DL206" s="99">
        <v>26</v>
      </c>
      <c r="DM206" s="99">
        <v>2</v>
      </c>
      <c r="DN206" s="99">
        <v>287</v>
      </c>
      <c r="DO206" s="99">
        <v>6</v>
      </c>
      <c r="DP206" s="99">
        <v>246</v>
      </c>
      <c r="DQ206" s="99">
        <v>3</v>
      </c>
      <c r="DR206" s="99">
        <v>24</v>
      </c>
      <c r="DS206" s="99">
        <v>4</v>
      </c>
      <c r="DT206" s="99">
        <v>1</v>
      </c>
      <c r="DU206" s="99"/>
      <c r="DV206" s="99"/>
      <c r="DW206" s="99"/>
      <c r="DX206" s="99">
        <v>2</v>
      </c>
      <c r="DY206" s="99"/>
      <c r="DZ206" s="99">
        <v>88</v>
      </c>
      <c r="EA206" s="99"/>
      <c r="EB206" s="99"/>
      <c r="EC206" s="99"/>
      <c r="ED206" s="99">
        <v>18</v>
      </c>
      <c r="EE206" s="99">
        <v>60</v>
      </c>
      <c r="EF206" s="99">
        <v>116</v>
      </c>
      <c r="EG206" s="99"/>
      <c r="EH206" s="99"/>
      <c r="EI206" s="99"/>
      <c r="EJ206" s="99">
        <v>14</v>
      </c>
      <c r="EK206" s="99"/>
      <c r="EL206" s="99">
        <v>1</v>
      </c>
      <c r="EM206" s="99">
        <v>475</v>
      </c>
      <c r="EN206" s="99">
        <v>23</v>
      </c>
      <c r="EO206" s="99">
        <v>18</v>
      </c>
      <c r="EP206" s="99">
        <v>27</v>
      </c>
      <c r="EQ206" s="99"/>
      <c r="ER206" s="99"/>
      <c r="ES206" s="99">
        <v>1548</v>
      </c>
    </row>
    <row r="207" spans="1:149" ht="14.4" x14ac:dyDescent="0.3">
      <c r="A207" s="98">
        <v>106270744</v>
      </c>
      <c r="B207" s="98" t="s">
        <v>1531</v>
      </c>
      <c r="C207" s="98" t="s">
        <v>714</v>
      </c>
      <c r="D207" s="98" t="s">
        <v>713</v>
      </c>
      <c r="E207" s="98" t="s">
        <v>714</v>
      </c>
      <c r="F207" s="98" t="s">
        <v>1077</v>
      </c>
      <c r="G207" s="98" t="s">
        <v>2871</v>
      </c>
      <c r="H207" s="98" t="s">
        <v>2120</v>
      </c>
      <c r="I207" s="98" t="s">
        <v>2334</v>
      </c>
      <c r="J207" s="98" t="s">
        <v>2335</v>
      </c>
      <c r="K207" s="98" t="s">
        <v>2336</v>
      </c>
      <c r="L207" s="98" t="s">
        <v>2065</v>
      </c>
      <c r="M207" s="98" t="s">
        <v>2105</v>
      </c>
      <c r="N207" s="98" t="s">
        <v>1752</v>
      </c>
      <c r="O207" s="99">
        <v>11837</v>
      </c>
      <c r="P207" s="99"/>
      <c r="Q207" s="99">
        <v>220</v>
      </c>
      <c r="R207" s="99"/>
      <c r="S207" s="99">
        <v>539</v>
      </c>
      <c r="T207" s="99"/>
      <c r="U207" s="99">
        <v>7154</v>
      </c>
      <c r="V207" s="99">
        <v>5442</v>
      </c>
      <c r="W207" s="99"/>
      <c r="X207" s="99"/>
      <c r="Y207" s="99">
        <v>164</v>
      </c>
      <c r="Z207" s="99">
        <v>1045</v>
      </c>
      <c r="AA207" s="99">
        <v>1344</v>
      </c>
      <c r="AB207" s="99">
        <v>856</v>
      </c>
      <c r="AC207" s="99">
        <v>1414</v>
      </c>
      <c r="AD207" s="99">
        <v>2068</v>
      </c>
      <c r="AE207" s="99">
        <v>1880</v>
      </c>
      <c r="AF207" s="99">
        <v>2385</v>
      </c>
      <c r="AG207" s="99"/>
      <c r="AH207" s="99">
        <v>1271</v>
      </c>
      <c r="AI207" s="99">
        <v>169</v>
      </c>
      <c r="AJ207" s="99">
        <v>829</v>
      </c>
      <c r="AK207" s="99">
        <v>672</v>
      </c>
      <c r="AL207" s="99">
        <v>1715</v>
      </c>
      <c r="AM207" s="99">
        <v>18</v>
      </c>
      <c r="AN207" s="99">
        <v>791</v>
      </c>
      <c r="AO207" s="99">
        <v>186</v>
      </c>
      <c r="AP207" s="99">
        <v>8385</v>
      </c>
      <c r="AQ207" s="99">
        <v>5002</v>
      </c>
      <c r="AR207" s="99">
        <v>7581</v>
      </c>
      <c r="AS207" s="99">
        <v>13</v>
      </c>
      <c r="AT207" s="99">
        <v>2904</v>
      </c>
      <c r="AU207" s="99">
        <v>8518</v>
      </c>
      <c r="AV207" s="99">
        <v>1174</v>
      </c>
      <c r="AW207" s="99"/>
      <c r="AX207" s="99">
        <v>11041</v>
      </c>
      <c r="AY207" s="99">
        <v>1555</v>
      </c>
      <c r="AZ207" s="99"/>
      <c r="BA207" s="99">
        <v>336</v>
      </c>
      <c r="BB207" s="99">
        <v>8</v>
      </c>
      <c r="BC207" s="99">
        <v>11022</v>
      </c>
      <c r="BD207" s="99"/>
      <c r="BE207" s="99">
        <v>4</v>
      </c>
      <c r="BF207" s="99">
        <v>58</v>
      </c>
      <c r="BG207" s="99">
        <v>1166</v>
      </c>
      <c r="BH207" s="99"/>
      <c r="BI207" s="99">
        <v>2</v>
      </c>
      <c r="BJ207" s="99"/>
      <c r="BK207" s="99">
        <v>128</v>
      </c>
      <c r="BL207" s="99">
        <v>81</v>
      </c>
      <c r="BM207" s="99">
        <v>1</v>
      </c>
      <c r="BN207" s="99">
        <v>362</v>
      </c>
      <c r="BO207" s="99">
        <v>1683</v>
      </c>
      <c r="BP207" s="99">
        <v>162</v>
      </c>
      <c r="BQ207" s="99">
        <v>68</v>
      </c>
      <c r="BR207" s="99">
        <v>171</v>
      </c>
      <c r="BS207" s="99">
        <v>19</v>
      </c>
      <c r="BT207" s="99">
        <v>8703</v>
      </c>
      <c r="BU207" s="99">
        <v>1211</v>
      </c>
      <c r="BV207" s="99"/>
      <c r="BW207" s="99"/>
      <c r="BX207" s="99"/>
      <c r="BY207" s="99">
        <v>7</v>
      </c>
      <c r="BZ207" s="99"/>
      <c r="CA207" s="99"/>
      <c r="CB207" s="99">
        <v>2220</v>
      </c>
      <c r="CC207" s="99">
        <v>5558</v>
      </c>
      <c r="CD207" s="99">
        <v>28</v>
      </c>
      <c r="CE207" s="99">
        <v>3540</v>
      </c>
      <c r="CF207" s="99">
        <v>106</v>
      </c>
      <c r="CG207" s="99">
        <v>92</v>
      </c>
      <c r="CH207" s="99">
        <v>1052</v>
      </c>
      <c r="CI207" s="99"/>
      <c r="CJ207" s="99"/>
      <c r="CK207" s="99"/>
      <c r="CL207" s="99">
        <v>10</v>
      </c>
      <c r="CM207" s="99">
        <v>76</v>
      </c>
      <c r="CN207" s="99">
        <v>584</v>
      </c>
      <c r="CO207" s="99">
        <v>1777</v>
      </c>
      <c r="CP207" s="99">
        <v>1492</v>
      </c>
      <c r="CQ207" s="99">
        <v>14</v>
      </c>
      <c r="CR207" s="99">
        <v>476</v>
      </c>
      <c r="CS207" s="99">
        <v>9</v>
      </c>
      <c r="CT207" s="99">
        <v>375</v>
      </c>
      <c r="CU207" s="99">
        <v>847</v>
      </c>
      <c r="CV207" s="99">
        <v>786</v>
      </c>
      <c r="CW207" s="99">
        <v>1065</v>
      </c>
      <c r="CX207" s="99">
        <v>890</v>
      </c>
      <c r="CY207" s="99">
        <v>312</v>
      </c>
      <c r="CZ207" s="99">
        <v>71</v>
      </c>
      <c r="DA207" s="99">
        <v>875</v>
      </c>
      <c r="DB207" s="99">
        <v>278</v>
      </c>
      <c r="DC207" s="99">
        <v>201</v>
      </c>
      <c r="DD207" s="99">
        <v>1231</v>
      </c>
      <c r="DE207" s="99">
        <v>1175</v>
      </c>
      <c r="DF207" s="99">
        <v>52</v>
      </c>
      <c r="DG207" s="99">
        <v>587</v>
      </c>
      <c r="DH207" s="99">
        <v>1227</v>
      </c>
      <c r="DI207" s="99">
        <v>1344</v>
      </c>
      <c r="DJ207" s="99">
        <v>5</v>
      </c>
      <c r="DK207" s="99">
        <v>121</v>
      </c>
      <c r="DL207" s="99">
        <v>413</v>
      </c>
      <c r="DM207" s="99">
        <v>33</v>
      </c>
      <c r="DN207" s="99">
        <v>1134</v>
      </c>
      <c r="DO207" s="99">
        <v>198</v>
      </c>
      <c r="DP207" s="99">
        <v>4913</v>
      </c>
      <c r="DQ207" s="99">
        <v>197</v>
      </c>
      <c r="DR207" s="99">
        <v>296</v>
      </c>
      <c r="DS207" s="99">
        <v>77</v>
      </c>
      <c r="DT207" s="99">
        <v>214</v>
      </c>
      <c r="DU207" s="99">
        <v>15</v>
      </c>
      <c r="DV207" s="99">
        <v>3</v>
      </c>
      <c r="DW207" s="99">
        <v>327</v>
      </c>
      <c r="DX207" s="99">
        <v>290</v>
      </c>
      <c r="DY207" s="99">
        <v>40</v>
      </c>
      <c r="DZ207" s="99">
        <v>1132</v>
      </c>
      <c r="EA207" s="99">
        <v>29</v>
      </c>
      <c r="EB207" s="99"/>
      <c r="EC207" s="99">
        <v>1</v>
      </c>
      <c r="ED207" s="99">
        <v>411</v>
      </c>
      <c r="EE207" s="99">
        <v>591</v>
      </c>
      <c r="EF207" s="99">
        <v>32</v>
      </c>
      <c r="EG207" s="99">
        <v>9</v>
      </c>
      <c r="EH207" s="99">
        <v>29</v>
      </c>
      <c r="EI207" s="99"/>
      <c r="EJ207" s="99">
        <v>37</v>
      </c>
      <c r="EK207" s="99">
        <v>2</v>
      </c>
      <c r="EL207" s="99">
        <v>14</v>
      </c>
      <c r="EM207" s="99">
        <v>10572</v>
      </c>
      <c r="EN207" s="99">
        <v>47</v>
      </c>
      <c r="EO207" s="99">
        <v>819</v>
      </c>
      <c r="EP207" s="99">
        <v>30</v>
      </c>
      <c r="EQ207" s="99">
        <v>2</v>
      </c>
      <c r="ER207" s="99">
        <v>1</v>
      </c>
      <c r="ES207" s="99">
        <v>58881</v>
      </c>
    </row>
    <row r="208" spans="1:149" ht="14.4" x14ac:dyDescent="0.3">
      <c r="A208" s="98">
        <v>106270777</v>
      </c>
      <c r="B208" s="98" t="s">
        <v>715</v>
      </c>
      <c r="C208" s="98" t="s">
        <v>714</v>
      </c>
      <c r="D208" s="98" t="s">
        <v>716</v>
      </c>
      <c r="E208" s="98" t="s">
        <v>717</v>
      </c>
      <c r="F208" s="98" t="s">
        <v>1078</v>
      </c>
      <c r="G208" s="98" t="s">
        <v>2871</v>
      </c>
      <c r="H208" s="98" t="s">
        <v>2114</v>
      </c>
      <c r="I208" s="98" t="s">
        <v>2168</v>
      </c>
      <c r="J208" s="98" t="s">
        <v>2223</v>
      </c>
      <c r="K208" s="98" t="s">
        <v>2337</v>
      </c>
      <c r="L208" s="98" t="s">
        <v>2007</v>
      </c>
      <c r="M208" s="98" t="s">
        <v>2136</v>
      </c>
      <c r="N208" s="98" t="s">
        <v>1753</v>
      </c>
      <c r="O208" s="99">
        <v>1242</v>
      </c>
      <c r="P208" s="99">
        <v>99</v>
      </c>
      <c r="Q208" s="99"/>
      <c r="R208" s="99"/>
      <c r="S208" s="99"/>
      <c r="T208" s="99"/>
      <c r="U208" s="99">
        <v>878</v>
      </c>
      <c r="V208" s="99">
        <v>463</v>
      </c>
      <c r="W208" s="99"/>
      <c r="X208" s="99"/>
      <c r="Y208" s="99">
        <v>64</v>
      </c>
      <c r="Z208" s="99">
        <v>227</v>
      </c>
      <c r="AA208" s="99">
        <v>181</v>
      </c>
      <c r="AB208" s="99">
        <v>67</v>
      </c>
      <c r="AC208" s="99">
        <v>97</v>
      </c>
      <c r="AD208" s="99">
        <v>82</v>
      </c>
      <c r="AE208" s="99">
        <v>69</v>
      </c>
      <c r="AF208" s="99">
        <v>122</v>
      </c>
      <c r="AG208" s="99"/>
      <c r="AH208" s="99">
        <v>383</v>
      </c>
      <c r="AI208" s="99">
        <v>49</v>
      </c>
      <c r="AJ208" s="99">
        <v>4</v>
      </c>
      <c r="AK208" s="99">
        <v>1</v>
      </c>
      <c r="AL208" s="99">
        <v>1132</v>
      </c>
      <c r="AM208" s="99"/>
      <c r="AN208" s="99"/>
      <c r="AO208" s="99"/>
      <c r="AP208" s="99">
        <v>204</v>
      </c>
      <c r="AQ208" s="99">
        <v>907</v>
      </c>
      <c r="AR208" s="99">
        <v>434</v>
      </c>
      <c r="AS208" s="99"/>
      <c r="AT208" s="99">
        <v>81</v>
      </c>
      <c r="AU208" s="99">
        <v>905</v>
      </c>
      <c r="AV208" s="99">
        <v>355</v>
      </c>
      <c r="AW208" s="99"/>
      <c r="AX208" s="99">
        <v>1313</v>
      </c>
      <c r="AY208" s="99">
        <v>28</v>
      </c>
      <c r="AZ208" s="99"/>
      <c r="BA208" s="99">
        <v>64</v>
      </c>
      <c r="BB208" s="99"/>
      <c r="BC208" s="99">
        <v>890</v>
      </c>
      <c r="BD208" s="99">
        <v>22</v>
      </c>
      <c r="BE208" s="99"/>
      <c r="BF208" s="99">
        <v>10</v>
      </c>
      <c r="BG208" s="99">
        <v>355</v>
      </c>
      <c r="BH208" s="99"/>
      <c r="BI208" s="99"/>
      <c r="BJ208" s="99"/>
      <c r="BK208" s="99">
        <v>4</v>
      </c>
      <c r="BL208" s="99">
        <v>18</v>
      </c>
      <c r="BM208" s="99">
        <v>40</v>
      </c>
      <c r="BN208" s="99">
        <v>14</v>
      </c>
      <c r="BO208" s="99">
        <v>13</v>
      </c>
      <c r="BP208" s="99"/>
      <c r="BQ208" s="99"/>
      <c r="BR208" s="99">
        <v>1</v>
      </c>
      <c r="BS208" s="99">
        <v>70</v>
      </c>
      <c r="BT208" s="99">
        <v>1175</v>
      </c>
      <c r="BU208" s="99"/>
      <c r="BV208" s="99"/>
      <c r="BW208" s="99">
        <v>4</v>
      </c>
      <c r="BX208" s="99"/>
      <c r="BY208" s="99">
        <v>2</v>
      </c>
      <c r="BZ208" s="99"/>
      <c r="CA208" s="99"/>
      <c r="CB208" s="99">
        <v>896</v>
      </c>
      <c r="CC208" s="99">
        <v>236</v>
      </c>
      <c r="CD208" s="99">
        <v>1</v>
      </c>
      <c r="CE208" s="99">
        <v>167</v>
      </c>
      <c r="CF208" s="99">
        <v>25</v>
      </c>
      <c r="CG208" s="99">
        <v>5</v>
      </c>
      <c r="CH208" s="99">
        <v>11</v>
      </c>
      <c r="CI208" s="99"/>
      <c r="CJ208" s="99"/>
      <c r="CK208" s="99"/>
      <c r="CL208" s="99">
        <v>1</v>
      </c>
      <c r="CM208" s="99">
        <v>10</v>
      </c>
      <c r="CN208" s="99">
        <v>5</v>
      </c>
      <c r="CO208" s="99">
        <v>57</v>
      </c>
      <c r="CP208" s="99">
        <v>82</v>
      </c>
      <c r="CQ208" s="99"/>
      <c r="CR208" s="99">
        <v>47</v>
      </c>
      <c r="CS208" s="99">
        <v>1</v>
      </c>
      <c r="CT208" s="99">
        <v>47</v>
      </c>
      <c r="CU208" s="99">
        <v>50</v>
      </c>
      <c r="CV208" s="99">
        <v>33</v>
      </c>
      <c r="CW208" s="99">
        <v>21</v>
      </c>
      <c r="CX208" s="99">
        <v>26</v>
      </c>
      <c r="CY208" s="99">
        <v>8</v>
      </c>
      <c r="CZ208" s="99">
        <v>20</v>
      </c>
      <c r="DA208" s="99">
        <v>145</v>
      </c>
      <c r="DB208" s="99">
        <v>25</v>
      </c>
      <c r="DC208" s="99">
        <v>18</v>
      </c>
      <c r="DD208" s="99">
        <v>379</v>
      </c>
      <c r="DE208" s="99">
        <v>355</v>
      </c>
      <c r="DF208" s="99">
        <v>11</v>
      </c>
      <c r="DG208" s="99">
        <v>9</v>
      </c>
      <c r="DH208" s="99">
        <v>432</v>
      </c>
      <c r="DI208" s="99">
        <v>20</v>
      </c>
      <c r="DJ208" s="99"/>
      <c r="DK208" s="99">
        <v>10</v>
      </c>
      <c r="DL208" s="99">
        <v>16</v>
      </c>
      <c r="DM208" s="99"/>
      <c r="DN208" s="99">
        <v>31</v>
      </c>
      <c r="DO208" s="99">
        <v>1</v>
      </c>
      <c r="DP208" s="99">
        <v>429</v>
      </c>
      <c r="DQ208" s="99">
        <v>5</v>
      </c>
      <c r="DR208" s="99">
        <v>22</v>
      </c>
      <c r="DS208" s="99">
        <v>1</v>
      </c>
      <c r="DT208" s="99">
        <v>12</v>
      </c>
      <c r="DU208" s="99">
        <v>1</v>
      </c>
      <c r="DV208" s="99"/>
      <c r="DW208" s="99"/>
      <c r="DX208" s="99">
        <v>1</v>
      </c>
      <c r="DY208" s="99">
        <v>1</v>
      </c>
      <c r="DZ208" s="99">
        <v>350</v>
      </c>
      <c r="EA208" s="99"/>
      <c r="EB208" s="99"/>
      <c r="EC208" s="99"/>
      <c r="ED208" s="99">
        <v>8</v>
      </c>
      <c r="EE208" s="99">
        <v>13</v>
      </c>
      <c r="EF208" s="99">
        <v>9</v>
      </c>
      <c r="EG208" s="99"/>
      <c r="EH208" s="99"/>
      <c r="EI208" s="99"/>
      <c r="EJ208" s="99"/>
      <c r="EK208" s="99">
        <v>1</v>
      </c>
      <c r="EL208" s="99"/>
      <c r="EM208" s="99">
        <v>1269</v>
      </c>
      <c r="EN208" s="99">
        <v>10</v>
      </c>
      <c r="EO208" s="99">
        <v>26</v>
      </c>
      <c r="EP208" s="99">
        <v>5</v>
      </c>
      <c r="EQ208" s="99"/>
      <c r="ER208" s="99"/>
      <c r="ES208" s="99">
        <v>8698</v>
      </c>
    </row>
    <row r="209" spans="1:149" ht="14.4" x14ac:dyDescent="0.3">
      <c r="A209" s="98">
        <v>106270875</v>
      </c>
      <c r="B209" s="98" t="s">
        <v>718</v>
      </c>
      <c r="C209" s="98" t="s">
        <v>714</v>
      </c>
      <c r="D209" s="98" t="s">
        <v>719</v>
      </c>
      <c r="E209" s="98" t="s">
        <v>720</v>
      </c>
      <c r="F209" s="98" t="s">
        <v>1079</v>
      </c>
      <c r="G209" s="98" t="s">
        <v>371</v>
      </c>
      <c r="H209" s="98" t="s">
        <v>2120</v>
      </c>
      <c r="I209" s="98" t="s">
        <v>2168</v>
      </c>
      <c r="J209" s="98" t="s">
        <v>2223</v>
      </c>
      <c r="K209" s="98" t="s">
        <v>2338</v>
      </c>
      <c r="L209" s="98" t="s">
        <v>2065</v>
      </c>
      <c r="M209" s="98" t="s">
        <v>2105</v>
      </c>
      <c r="N209" s="98" t="s">
        <v>1754</v>
      </c>
      <c r="O209" s="99">
        <v>11876</v>
      </c>
      <c r="P209" s="99"/>
      <c r="Q209" s="99"/>
      <c r="R209" s="99"/>
      <c r="S209" s="99"/>
      <c r="T209" s="99"/>
      <c r="U209" s="99">
        <v>7015</v>
      </c>
      <c r="V209" s="99">
        <v>4855</v>
      </c>
      <c r="W209" s="99">
        <v>6</v>
      </c>
      <c r="X209" s="99"/>
      <c r="Y209" s="99">
        <v>257</v>
      </c>
      <c r="Z209" s="99">
        <v>1410</v>
      </c>
      <c r="AA209" s="99">
        <v>1303</v>
      </c>
      <c r="AB209" s="99">
        <v>835</v>
      </c>
      <c r="AC209" s="99">
        <v>1326</v>
      </c>
      <c r="AD209" s="99">
        <v>1590</v>
      </c>
      <c r="AE209" s="99">
        <v>1403</v>
      </c>
      <c r="AF209" s="99">
        <v>1657</v>
      </c>
      <c r="AG209" s="99"/>
      <c r="AH209" s="99">
        <v>1935</v>
      </c>
      <c r="AI209" s="99">
        <v>160</v>
      </c>
      <c r="AJ209" s="99">
        <v>505</v>
      </c>
      <c r="AK209" s="99">
        <v>221</v>
      </c>
      <c r="AL209" s="99">
        <v>7146</v>
      </c>
      <c r="AM209" s="99">
        <v>1</v>
      </c>
      <c r="AN209" s="99">
        <v>605</v>
      </c>
      <c r="AO209" s="99"/>
      <c r="AP209" s="99">
        <v>3398</v>
      </c>
      <c r="AQ209" s="99">
        <v>4067</v>
      </c>
      <c r="AR209" s="99">
        <v>7809</v>
      </c>
      <c r="AS209" s="99"/>
      <c r="AT209" s="99">
        <v>1397</v>
      </c>
      <c r="AU209" s="99">
        <v>8660</v>
      </c>
      <c r="AV209" s="99">
        <v>1819</v>
      </c>
      <c r="AW209" s="99"/>
      <c r="AX209" s="99">
        <v>10976</v>
      </c>
      <c r="AY209" s="99">
        <v>900</v>
      </c>
      <c r="AZ209" s="99"/>
      <c r="BA209" s="99">
        <v>85</v>
      </c>
      <c r="BB209" s="99">
        <v>49</v>
      </c>
      <c r="BC209" s="99">
        <v>9822</v>
      </c>
      <c r="BD209" s="99"/>
      <c r="BE209" s="99">
        <v>1</v>
      </c>
      <c r="BF209" s="99">
        <v>69</v>
      </c>
      <c r="BG209" s="99">
        <v>1822</v>
      </c>
      <c r="BH209" s="99">
        <v>1</v>
      </c>
      <c r="BI209" s="99">
        <v>27</v>
      </c>
      <c r="BJ209" s="99"/>
      <c r="BK209" s="99">
        <v>124</v>
      </c>
      <c r="BL209" s="99">
        <v>87</v>
      </c>
      <c r="BM209" s="99">
        <v>25</v>
      </c>
      <c r="BN209" s="99">
        <v>302</v>
      </c>
      <c r="BO209" s="99">
        <v>1803</v>
      </c>
      <c r="BP209" s="99">
        <v>85</v>
      </c>
      <c r="BQ209" s="99">
        <v>3</v>
      </c>
      <c r="BR209" s="99">
        <v>254</v>
      </c>
      <c r="BS209" s="99"/>
      <c r="BT209" s="99">
        <v>8063</v>
      </c>
      <c r="BU209" s="99">
        <v>1079</v>
      </c>
      <c r="BV209" s="99"/>
      <c r="BW209" s="99"/>
      <c r="BX209" s="99">
        <v>1</v>
      </c>
      <c r="BY209" s="99">
        <v>50</v>
      </c>
      <c r="BZ209" s="99"/>
      <c r="CA209" s="99"/>
      <c r="CB209" s="99">
        <v>3794</v>
      </c>
      <c r="CC209" s="99">
        <v>4236</v>
      </c>
      <c r="CD209" s="99"/>
      <c r="CE209" s="99">
        <v>3590</v>
      </c>
      <c r="CF209" s="99">
        <v>94</v>
      </c>
      <c r="CG209" s="99">
        <v>96</v>
      </c>
      <c r="CH209" s="99">
        <v>66</v>
      </c>
      <c r="CI209" s="99"/>
      <c r="CJ209" s="99"/>
      <c r="CK209" s="99"/>
      <c r="CL209" s="99">
        <v>13</v>
      </c>
      <c r="CM209" s="99">
        <v>67</v>
      </c>
      <c r="CN209" s="99">
        <v>403</v>
      </c>
      <c r="CO209" s="99">
        <v>1507</v>
      </c>
      <c r="CP209" s="99">
        <v>1272</v>
      </c>
      <c r="CQ209" s="99">
        <v>19</v>
      </c>
      <c r="CR209" s="99">
        <v>407</v>
      </c>
      <c r="CS209" s="99">
        <v>14</v>
      </c>
      <c r="CT209" s="99">
        <v>617</v>
      </c>
      <c r="CU209" s="99">
        <v>903</v>
      </c>
      <c r="CV209" s="99">
        <v>583</v>
      </c>
      <c r="CW209" s="99">
        <v>78</v>
      </c>
      <c r="CX209" s="99">
        <v>604</v>
      </c>
      <c r="CY209" s="99">
        <v>263</v>
      </c>
      <c r="CZ209" s="99">
        <v>66</v>
      </c>
      <c r="DA209" s="99">
        <v>732</v>
      </c>
      <c r="DB209" s="99">
        <v>224</v>
      </c>
      <c r="DC209" s="99">
        <v>271</v>
      </c>
      <c r="DD209" s="99">
        <v>1981</v>
      </c>
      <c r="DE209" s="99">
        <v>1821</v>
      </c>
      <c r="DF209" s="99">
        <v>31</v>
      </c>
      <c r="DG209" s="99">
        <v>561</v>
      </c>
      <c r="DH209" s="99">
        <v>1070</v>
      </c>
      <c r="DI209" s="99">
        <v>1088</v>
      </c>
      <c r="DJ209" s="99">
        <v>11</v>
      </c>
      <c r="DK209" s="99">
        <v>160</v>
      </c>
      <c r="DL209" s="99">
        <v>401</v>
      </c>
      <c r="DM209" s="99">
        <v>33</v>
      </c>
      <c r="DN209" s="99">
        <v>741</v>
      </c>
      <c r="DO209" s="99">
        <v>172</v>
      </c>
      <c r="DP209" s="99">
        <v>5072</v>
      </c>
      <c r="DQ209" s="99">
        <v>192</v>
      </c>
      <c r="DR209" s="99">
        <v>329</v>
      </c>
      <c r="DS209" s="99">
        <v>138</v>
      </c>
      <c r="DT209" s="99">
        <v>157</v>
      </c>
      <c r="DU209" s="99">
        <v>25</v>
      </c>
      <c r="DV209" s="99">
        <v>4</v>
      </c>
      <c r="DW209" s="99">
        <v>47</v>
      </c>
      <c r="DX209" s="99">
        <v>44</v>
      </c>
      <c r="DY209" s="99">
        <v>35</v>
      </c>
      <c r="DZ209" s="99">
        <v>1596</v>
      </c>
      <c r="EA209" s="99"/>
      <c r="EB209" s="99"/>
      <c r="EC209" s="99"/>
      <c r="ED209" s="99">
        <v>343</v>
      </c>
      <c r="EE209" s="99">
        <v>499</v>
      </c>
      <c r="EF209" s="99">
        <v>35</v>
      </c>
      <c r="EG209" s="99">
        <v>9</v>
      </c>
      <c r="EH209" s="99">
        <v>5</v>
      </c>
      <c r="EI209" s="99"/>
      <c r="EJ209" s="99">
        <v>31</v>
      </c>
      <c r="EK209" s="99">
        <v>4</v>
      </c>
      <c r="EL209" s="99">
        <v>3</v>
      </c>
      <c r="EM209" s="99">
        <v>10432</v>
      </c>
      <c r="EN209" s="99">
        <v>68</v>
      </c>
      <c r="EO209" s="99">
        <v>412</v>
      </c>
      <c r="EP209" s="99">
        <v>32</v>
      </c>
      <c r="EQ209" s="99">
        <v>3</v>
      </c>
      <c r="ER209" s="99"/>
      <c r="ES209" s="99">
        <v>48804</v>
      </c>
    </row>
    <row r="210" spans="1:149" ht="14.4" x14ac:dyDescent="0.3">
      <c r="A210" s="98">
        <v>106274043</v>
      </c>
      <c r="B210" s="98" t="s">
        <v>721</v>
      </c>
      <c r="C210" s="98" t="s">
        <v>714</v>
      </c>
      <c r="D210" s="98" t="s">
        <v>722</v>
      </c>
      <c r="E210" s="98" t="s">
        <v>720</v>
      </c>
      <c r="F210" s="98" t="s">
        <v>1080</v>
      </c>
      <c r="G210" s="98" t="s">
        <v>2870</v>
      </c>
      <c r="H210" s="98" t="s">
        <v>2112</v>
      </c>
      <c r="I210" s="98" t="s">
        <v>2168</v>
      </c>
      <c r="J210" s="98" t="s">
        <v>2223</v>
      </c>
      <c r="K210" s="98" t="s">
        <v>2338</v>
      </c>
      <c r="L210" s="98" t="s">
        <v>2065</v>
      </c>
      <c r="M210" s="98" t="s">
        <v>2105</v>
      </c>
      <c r="N210" s="98" t="s">
        <v>1755</v>
      </c>
      <c r="O210" s="99">
        <v>9816</v>
      </c>
      <c r="P210" s="99"/>
      <c r="Q210" s="99">
        <v>527</v>
      </c>
      <c r="R210" s="99"/>
      <c r="S210" s="99">
        <v>658</v>
      </c>
      <c r="T210" s="99"/>
      <c r="U210" s="99">
        <v>6240</v>
      </c>
      <c r="V210" s="99">
        <v>4755</v>
      </c>
      <c r="W210" s="99">
        <v>1</v>
      </c>
      <c r="X210" s="99">
        <v>5</v>
      </c>
      <c r="Y210" s="99">
        <v>494</v>
      </c>
      <c r="Z210" s="99">
        <v>2098</v>
      </c>
      <c r="AA210" s="99">
        <v>1715</v>
      </c>
      <c r="AB210" s="99">
        <v>926</v>
      </c>
      <c r="AC210" s="99">
        <v>1025</v>
      </c>
      <c r="AD210" s="99">
        <v>881</v>
      </c>
      <c r="AE210" s="99">
        <v>528</v>
      </c>
      <c r="AF210" s="99">
        <v>429</v>
      </c>
      <c r="AG210" s="99"/>
      <c r="AH210" s="99">
        <v>2667</v>
      </c>
      <c r="AI210" s="99">
        <v>238</v>
      </c>
      <c r="AJ210" s="99">
        <v>327</v>
      </c>
      <c r="AK210" s="99">
        <v>301</v>
      </c>
      <c r="AL210" s="99">
        <v>8352</v>
      </c>
      <c r="AM210" s="99">
        <v>28</v>
      </c>
      <c r="AN210" s="99">
        <v>43</v>
      </c>
      <c r="AO210" s="99">
        <v>17</v>
      </c>
      <c r="AP210" s="99">
        <v>1933</v>
      </c>
      <c r="AQ210" s="99">
        <v>6160</v>
      </c>
      <c r="AR210" s="99">
        <v>4841</v>
      </c>
      <c r="AS210" s="99"/>
      <c r="AT210" s="99">
        <v>403</v>
      </c>
      <c r="AU210" s="99">
        <v>8224</v>
      </c>
      <c r="AV210" s="99">
        <v>2374</v>
      </c>
      <c r="AW210" s="99"/>
      <c r="AX210" s="99">
        <v>10946</v>
      </c>
      <c r="AY210" s="99">
        <v>55</v>
      </c>
      <c r="AZ210" s="99"/>
      <c r="BA210" s="99">
        <v>620</v>
      </c>
      <c r="BB210" s="99">
        <v>322</v>
      </c>
      <c r="BC210" s="99">
        <v>7344</v>
      </c>
      <c r="BD210" s="99">
        <v>147</v>
      </c>
      <c r="BE210" s="99">
        <v>4</v>
      </c>
      <c r="BF210" s="99">
        <v>3</v>
      </c>
      <c r="BG210" s="99">
        <v>2352</v>
      </c>
      <c r="BH210" s="99"/>
      <c r="BI210" s="99">
        <v>209</v>
      </c>
      <c r="BJ210" s="99"/>
      <c r="BK210" s="99">
        <v>233</v>
      </c>
      <c r="BL210" s="99">
        <v>97</v>
      </c>
      <c r="BM210" s="99">
        <v>52</v>
      </c>
      <c r="BN210" s="99">
        <v>102</v>
      </c>
      <c r="BO210" s="99">
        <v>699</v>
      </c>
      <c r="BP210" s="99">
        <v>37</v>
      </c>
      <c r="BQ210" s="99">
        <v>53</v>
      </c>
      <c r="BR210" s="99">
        <v>303</v>
      </c>
      <c r="BS210" s="99">
        <v>158</v>
      </c>
      <c r="BT210" s="99">
        <v>8684</v>
      </c>
      <c r="BU210" s="99">
        <v>308</v>
      </c>
      <c r="BV210" s="99"/>
      <c r="BW210" s="99"/>
      <c r="BX210" s="99"/>
      <c r="BY210" s="99">
        <v>275</v>
      </c>
      <c r="BZ210" s="99"/>
      <c r="CA210" s="99"/>
      <c r="CB210" s="99">
        <v>7356</v>
      </c>
      <c r="CC210" s="99">
        <v>1532</v>
      </c>
      <c r="CD210" s="99"/>
      <c r="CE210" s="99">
        <v>1466</v>
      </c>
      <c r="CF210" s="99">
        <v>133</v>
      </c>
      <c r="CG210" s="99">
        <v>78</v>
      </c>
      <c r="CH210" s="99">
        <v>401</v>
      </c>
      <c r="CI210" s="99">
        <v>35</v>
      </c>
      <c r="CJ210" s="99"/>
      <c r="CK210" s="99"/>
      <c r="CL210" s="99">
        <v>7</v>
      </c>
      <c r="CM210" s="99">
        <v>64</v>
      </c>
      <c r="CN210" s="99">
        <v>103</v>
      </c>
      <c r="CO210" s="99">
        <v>486</v>
      </c>
      <c r="CP210" s="99">
        <v>874</v>
      </c>
      <c r="CQ210" s="99">
        <v>11</v>
      </c>
      <c r="CR210" s="99">
        <v>304</v>
      </c>
      <c r="CS210" s="99">
        <v>11</v>
      </c>
      <c r="CT210" s="99">
        <v>282</v>
      </c>
      <c r="CU210" s="99">
        <v>285</v>
      </c>
      <c r="CV210" s="99">
        <v>1300</v>
      </c>
      <c r="CW210" s="99">
        <v>838</v>
      </c>
      <c r="CX210" s="99">
        <v>202</v>
      </c>
      <c r="CY210" s="99">
        <v>135</v>
      </c>
      <c r="CZ210" s="99">
        <v>141</v>
      </c>
      <c r="DA210" s="99">
        <v>425</v>
      </c>
      <c r="DB210" s="99">
        <v>132</v>
      </c>
      <c r="DC210" s="99">
        <v>343</v>
      </c>
      <c r="DD210" s="99">
        <v>2560</v>
      </c>
      <c r="DE210" s="99">
        <v>2352</v>
      </c>
      <c r="DF210" s="99">
        <v>146</v>
      </c>
      <c r="DG210" s="99">
        <v>11</v>
      </c>
      <c r="DH210" s="99">
        <v>732</v>
      </c>
      <c r="DI210" s="99">
        <v>802</v>
      </c>
      <c r="DJ210" s="99">
        <v>5</v>
      </c>
      <c r="DK210" s="99">
        <v>86</v>
      </c>
      <c r="DL210" s="99">
        <v>275</v>
      </c>
      <c r="DM210" s="99">
        <v>13</v>
      </c>
      <c r="DN210" s="99">
        <v>429</v>
      </c>
      <c r="DO210" s="99">
        <v>90</v>
      </c>
      <c r="DP210" s="99">
        <v>5577</v>
      </c>
      <c r="DQ210" s="99">
        <v>90</v>
      </c>
      <c r="DR210" s="99">
        <v>184</v>
      </c>
      <c r="DS210" s="99">
        <v>65</v>
      </c>
      <c r="DT210" s="99">
        <v>202</v>
      </c>
      <c r="DU210" s="99"/>
      <c r="DV210" s="99">
        <v>6</v>
      </c>
      <c r="DW210" s="99">
        <v>5</v>
      </c>
      <c r="DX210" s="99">
        <v>34</v>
      </c>
      <c r="DY210" s="99">
        <v>28</v>
      </c>
      <c r="DZ210" s="99">
        <v>2367</v>
      </c>
      <c r="EA210" s="99"/>
      <c r="EB210" s="99"/>
      <c r="EC210" s="99"/>
      <c r="ED210" s="99">
        <v>75</v>
      </c>
      <c r="EE210" s="99">
        <v>364</v>
      </c>
      <c r="EF210" s="99">
        <v>459</v>
      </c>
      <c r="EG210" s="99">
        <v>144</v>
      </c>
      <c r="EH210" s="99">
        <v>54</v>
      </c>
      <c r="EI210" s="99">
        <v>11</v>
      </c>
      <c r="EJ210" s="99">
        <v>35</v>
      </c>
      <c r="EK210" s="99"/>
      <c r="EL210" s="99">
        <v>6</v>
      </c>
      <c r="EM210" s="99">
        <v>9309</v>
      </c>
      <c r="EN210" s="99">
        <v>62</v>
      </c>
      <c r="EO210" s="99">
        <v>423</v>
      </c>
      <c r="EP210" s="99">
        <v>56</v>
      </c>
      <c r="EQ210" s="99">
        <v>3</v>
      </c>
      <c r="ER210" s="99"/>
      <c r="ES210" s="99">
        <v>42083</v>
      </c>
    </row>
    <row r="211" spans="1:149" ht="14.4" x14ac:dyDescent="0.3">
      <c r="A211" s="98">
        <v>106281047</v>
      </c>
      <c r="B211" s="98" t="s">
        <v>2339</v>
      </c>
      <c r="C211" s="98" t="s">
        <v>724</v>
      </c>
      <c r="D211" s="98" t="s">
        <v>723</v>
      </c>
      <c r="E211" s="98" t="s">
        <v>724</v>
      </c>
      <c r="F211" s="98" t="s">
        <v>1081</v>
      </c>
      <c r="G211" s="98" t="s">
        <v>2871</v>
      </c>
      <c r="H211" s="98" t="s">
        <v>2120</v>
      </c>
      <c r="I211" s="98" t="s">
        <v>2142</v>
      </c>
      <c r="J211" s="98" t="s">
        <v>2141</v>
      </c>
      <c r="K211" s="98" t="s">
        <v>2340</v>
      </c>
      <c r="L211" s="98" t="s">
        <v>2065</v>
      </c>
      <c r="M211" s="98" t="s">
        <v>2105</v>
      </c>
      <c r="N211" s="98" t="s">
        <v>1756</v>
      </c>
      <c r="O211" s="99">
        <v>6787</v>
      </c>
      <c r="P211" s="99"/>
      <c r="Q211" s="99">
        <v>204</v>
      </c>
      <c r="R211" s="99"/>
      <c r="S211" s="99"/>
      <c r="T211" s="99"/>
      <c r="U211" s="99">
        <v>3660</v>
      </c>
      <c r="V211" s="99">
        <v>3331</v>
      </c>
      <c r="W211" s="99"/>
      <c r="X211" s="99"/>
      <c r="Y211" s="99">
        <v>75</v>
      </c>
      <c r="Z211" s="99">
        <v>522</v>
      </c>
      <c r="AA211" s="99">
        <v>645</v>
      </c>
      <c r="AB211" s="99">
        <v>451</v>
      </c>
      <c r="AC211" s="99">
        <v>838</v>
      </c>
      <c r="AD211" s="99">
        <v>1148</v>
      </c>
      <c r="AE211" s="99">
        <v>1160</v>
      </c>
      <c r="AF211" s="99">
        <v>1510</v>
      </c>
      <c r="AG211" s="99"/>
      <c r="AH211" s="99">
        <v>635</v>
      </c>
      <c r="AI211" s="99">
        <v>7</v>
      </c>
      <c r="AJ211" s="99">
        <v>147</v>
      </c>
      <c r="AK211" s="99">
        <v>124</v>
      </c>
      <c r="AL211" s="99">
        <v>1411</v>
      </c>
      <c r="AM211" s="99">
        <v>6</v>
      </c>
      <c r="AN211" s="99">
        <v>36</v>
      </c>
      <c r="AO211" s="99">
        <v>206</v>
      </c>
      <c r="AP211" s="99">
        <v>5061</v>
      </c>
      <c r="AQ211" s="99">
        <v>3045</v>
      </c>
      <c r="AR211" s="99">
        <v>3946</v>
      </c>
      <c r="AS211" s="99"/>
      <c r="AT211" s="99">
        <v>1048</v>
      </c>
      <c r="AU211" s="99">
        <v>5315</v>
      </c>
      <c r="AV211" s="99">
        <v>628</v>
      </c>
      <c r="AW211" s="99"/>
      <c r="AX211" s="99">
        <v>6220</v>
      </c>
      <c r="AY211" s="99">
        <v>771</v>
      </c>
      <c r="AZ211" s="99"/>
      <c r="BA211" s="99">
        <v>395</v>
      </c>
      <c r="BB211" s="99">
        <v>5</v>
      </c>
      <c r="BC211" s="99">
        <v>5095</v>
      </c>
      <c r="BD211" s="99">
        <v>162</v>
      </c>
      <c r="BE211" s="99">
        <v>26</v>
      </c>
      <c r="BF211" s="99">
        <v>263</v>
      </c>
      <c r="BG211" s="99">
        <v>628</v>
      </c>
      <c r="BH211" s="99">
        <v>392</v>
      </c>
      <c r="BI211" s="99">
        <v>25</v>
      </c>
      <c r="BJ211" s="99"/>
      <c r="BK211" s="99">
        <v>247</v>
      </c>
      <c r="BL211" s="99">
        <v>72</v>
      </c>
      <c r="BM211" s="99"/>
      <c r="BN211" s="99">
        <v>243</v>
      </c>
      <c r="BO211" s="99">
        <v>702</v>
      </c>
      <c r="BP211" s="99">
        <v>179</v>
      </c>
      <c r="BQ211" s="99">
        <v>130</v>
      </c>
      <c r="BR211" s="99">
        <v>104</v>
      </c>
      <c r="BS211" s="99">
        <v>38</v>
      </c>
      <c r="BT211" s="99">
        <v>4224</v>
      </c>
      <c r="BU211" s="99">
        <v>992</v>
      </c>
      <c r="BV211" s="99"/>
      <c r="BW211" s="99">
        <v>21</v>
      </c>
      <c r="BX211" s="99"/>
      <c r="BY211" s="99">
        <v>39</v>
      </c>
      <c r="BZ211" s="99"/>
      <c r="CA211" s="99"/>
      <c r="CB211" s="99">
        <v>1740</v>
      </c>
      <c r="CC211" s="99">
        <v>3539</v>
      </c>
      <c r="CD211" s="99"/>
      <c r="CE211" s="99">
        <v>1345</v>
      </c>
      <c r="CF211" s="99">
        <v>131</v>
      </c>
      <c r="CG211" s="99">
        <v>52</v>
      </c>
      <c r="CH211" s="99">
        <v>184</v>
      </c>
      <c r="CI211" s="99"/>
      <c r="CJ211" s="99"/>
      <c r="CK211" s="99"/>
      <c r="CL211" s="99">
        <v>9</v>
      </c>
      <c r="CM211" s="99">
        <v>47</v>
      </c>
      <c r="CN211" s="99">
        <v>234</v>
      </c>
      <c r="CO211" s="99">
        <v>1176</v>
      </c>
      <c r="CP211" s="99">
        <v>747</v>
      </c>
      <c r="CQ211" s="99">
        <v>11</v>
      </c>
      <c r="CR211" s="99">
        <v>232</v>
      </c>
      <c r="CS211" s="99">
        <v>4</v>
      </c>
      <c r="CT211" s="99">
        <v>303</v>
      </c>
      <c r="CU211" s="99">
        <v>603</v>
      </c>
      <c r="CV211" s="99">
        <v>733</v>
      </c>
      <c r="CW211" s="99">
        <v>58</v>
      </c>
      <c r="CX211" s="99">
        <v>457</v>
      </c>
      <c r="CY211" s="99">
        <v>205</v>
      </c>
      <c r="CZ211" s="99">
        <v>78</v>
      </c>
      <c r="DA211" s="99">
        <v>448</v>
      </c>
      <c r="DB211" s="99">
        <v>116</v>
      </c>
      <c r="DC211" s="99">
        <v>134</v>
      </c>
      <c r="DD211" s="99">
        <v>765</v>
      </c>
      <c r="DE211" s="99">
        <v>627</v>
      </c>
      <c r="DF211" s="99">
        <v>4</v>
      </c>
      <c r="DG211" s="99">
        <v>329</v>
      </c>
      <c r="DH211" s="99">
        <v>1214</v>
      </c>
      <c r="DI211" s="99">
        <v>517</v>
      </c>
      <c r="DJ211" s="99">
        <v>4</v>
      </c>
      <c r="DK211" s="99">
        <v>41</v>
      </c>
      <c r="DL211" s="99">
        <v>172</v>
      </c>
      <c r="DM211" s="99">
        <v>15</v>
      </c>
      <c r="DN211" s="99">
        <v>569</v>
      </c>
      <c r="DO211" s="99">
        <v>109</v>
      </c>
      <c r="DP211" s="99">
        <v>2645</v>
      </c>
      <c r="DQ211" s="99">
        <v>157</v>
      </c>
      <c r="DR211" s="99">
        <v>195</v>
      </c>
      <c r="DS211" s="99">
        <v>72</v>
      </c>
      <c r="DT211" s="99">
        <v>115</v>
      </c>
      <c r="DU211" s="99">
        <v>4</v>
      </c>
      <c r="DV211" s="99"/>
      <c r="DW211" s="99">
        <v>46</v>
      </c>
      <c r="DX211" s="99">
        <v>54</v>
      </c>
      <c r="DY211" s="99">
        <v>23</v>
      </c>
      <c r="DZ211" s="99">
        <v>696</v>
      </c>
      <c r="EA211" s="99">
        <v>8</v>
      </c>
      <c r="EB211" s="99">
        <v>5</v>
      </c>
      <c r="EC211" s="99">
        <v>1</v>
      </c>
      <c r="ED211" s="99">
        <v>320</v>
      </c>
      <c r="EE211" s="99">
        <v>423</v>
      </c>
      <c r="EF211" s="99">
        <v>120</v>
      </c>
      <c r="EG211" s="99">
        <v>13</v>
      </c>
      <c r="EH211" s="99">
        <v>13</v>
      </c>
      <c r="EI211" s="99">
        <v>1</v>
      </c>
      <c r="EJ211" s="99">
        <v>45</v>
      </c>
      <c r="EK211" s="99">
        <v>6</v>
      </c>
      <c r="EL211" s="99">
        <v>3</v>
      </c>
      <c r="EM211" s="99">
        <v>5430</v>
      </c>
      <c r="EN211" s="99">
        <v>39</v>
      </c>
      <c r="EO211" s="99">
        <v>553</v>
      </c>
      <c r="EP211" s="99">
        <v>21</v>
      </c>
      <c r="EQ211" s="99">
        <v>4</v>
      </c>
      <c r="ER211" s="99"/>
      <c r="ES211" s="99">
        <v>31391</v>
      </c>
    </row>
    <row r="212" spans="1:149" ht="14.4" x14ac:dyDescent="0.3">
      <c r="A212" s="98">
        <v>106281078</v>
      </c>
      <c r="B212" s="98" t="s">
        <v>2777</v>
      </c>
      <c r="C212" s="98" t="s">
        <v>724</v>
      </c>
      <c r="D212" s="98" t="s">
        <v>289</v>
      </c>
      <c r="E212" s="98" t="s">
        <v>290</v>
      </c>
      <c r="F212" s="98" t="s">
        <v>1082</v>
      </c>
      <c r="G212" s="98" t="s">
        <v>2871</v>
      </c>
      <c r="H212" s="98" t="s">
        <v>2112</v>
      </c>
      <c r="I212" s="98" t="s">
        <v>2142</v>
      </c>
      <c r="J212" s="98" t="s">
        <v>2141</v>
      </c>
      <c r="K212" s="98" t="s">
        <v>2341</v>
      </c>
      <c r="L212" s="98" t="s">
        <v>2007</v>
      </c>
      <c r="M212" s="98" t="s">
        <v>2105</v>
      </c>
      <c r="N212" s="98" t="s">
        <v>1757</v>
      </c>
      <c r="O212" s="99">
        <v>5262</v>
      </c>
      <c r="P212" s="99"/>
      <c r="Q212" s="99"/>
      <c r="R212" s="99"/>
      <c r="S212" s="99">
        <v>739</v>
      </c>
      <c r="T212" s="99"/>
      <c r="U212" s="99">
        <v>2997</v>
      </c>
      <c r="V212" s="99">
        <v>3004</v>
      </c>
      <c r="W212" s="99"/>
      <c r="X212" s="99"/>
      <c r="Y212" s="99">
        <v>35</v>
      </c>
      <c r="Z212" s="99">
        <v>367</v>
      </c>
      <c r="AA212" s="99">
        <v>443</v>
      </c>
      <c r="AB212" s="99">
        <v>419</v>
      </c>
      <c r="AC212" s="99">
        <v>907</v>
      </c>
      <c r="AD212" s="99">
        <v>1589</v>
      </c>
      <c r="AE212" s="99">
        <v>1301</v>
      </c>
      <c r="AF212" s="99">
        <v>720</v>
      </c>
      <c r="AG212" s="99"/>
      <c r="AH212" s="99">
        <v>220</v>
      </c>
      <c r="AI212" s="99"/>
      <c r="AJ212" s="99">
        <v>88</v>
      </c>
      <c r="AK212" s="99">
        <v>165</v>
      </c>
      <c r="AL212" s="99">
        <v>560</v>
      </c>
      <c r="AM212" s="99">
        <v>61</v>
      </c>
      <c r="AN212" s="99">
        <v>134</v>
      </c>
      <c r="AO212" s="99">
        <v>72</v>
      </c>
      <c r="AP212" s="99">
        <v>4921</v>
      </c>
      <c r="AQ212" s="99">
        <v>4774</v>
      </c>
      <c r="AR212" s="99">
        <v>1209</v>
      </c>
      <c r="AS212" s="99">
        <v>18</v>
      </c>
      <c r="AT212" s="99">
        <v>2039</v>
      </c>
      <c r="AU212" s="99">
        <v>3743</v>
      </c>
      <c r="AV212" s="99">
        <v>219</v>
      </c>
      <c r="AW212" s="99"/>
      <c r="AX212" s="99">
        <v>5547</v>
      </c>
      <c r="AY212" s="99">
        <v>454</v>
      </c>
      <c r="AZ212" s="99"/>
      <c r="BA212" s="99">
        <v>75</v>
      </c>
      <c r="BB212" s="99">
        <v>18</v>
      </c>
      <c r="BC212" s="99">
        <v>3392</v>
      </c>
      <c r="BD212" s="99">
        <v>485</v>
      </c>
      <c r="BE212" s="99">
        <v>21</v>
      </c>
      <c r="BF212" s="99">
        <v>20</v>
      </c>
      <c r="BG212" s="99">
        <v>220</v>
      </c>
      <c r="BH212" s="99">
        <v>1764</v>
      </c>
      <c r="BI212" s="99">
        <v>6</v>
      </c>
      <c r="BJ212" s="99"/>
      <c r="BK212" s="99">
        <v>118</v>
      </c>
      <c r="BL212" s="99">
        <v>87</v>
      </c>
      <c r="BM212" s="99"/>
      <c r="BN212" s="99">
        <v>127</v>
      </c>
      <c r="BO212" s="99">
        <v>553</v>
      </c>
      <c r="BP212" s="99">
        <v>51</v>
      </c>
      <c r="BQ212" s="99">
        <v>59</v>
      </c>
      <c r="BR212" s="99">
        <v>37</v>
      </c>
      <c r="BS212" s="99">
        <v>54</v>
      </c>
      <c r="BT212" s="99">
        <v>4498</v>
      </c>
      <c r="BU212" s="99">
        <v>376</v>
      </c>
      <c r="BV212" s="99">
        <v>1</v>
      </c>
      <c r="BW212" s="99">
        <v>2</v>
      </c>
      <c r="BX212" s="99">
        <v>20</v>
      </c>
      <c r="BY212" s="99">
        <v>4</v>
      </c>
      <c r="BZ212" s="99">
        <v>14</v>
      </c>
      <c r="CA212" s="99"/>
      <c r="CB212" s="99">
        <v>1374</v>
      </c>
      <c r="CC212" s="99">
        <v>3116</v>
      </c>
      <c r="CD212" s="99">
        <v>1</v>
      </c>
      <c r="CE212" s="99">
        <v>1312</v>
      </c>
      <c r="CF212" s="99">
        <v>23</v>
      </c>
      <c r="CG212" s="99">
        <v>25</v>
      </c>
      <c r="CH212" s="99">
        <v>129</v>
      </c>
      <c r="CI212" s="99"/>
      <c r="CJ212" s="99">
        <v>18</v>
      </c>
      <c r="CK212" s="99">
        <v>3</v>
      </c>
      <c r="CL212" s="99">
        <v>6</v>
      </c>
      <c r="CM212" s="99">
        <v>29</v>
      </c>
      <c r="CN212" s="99">
        <v>160</v>
      </c>
      <c r="CO212" s="99">
        <v>1154</v>
      </c>
      <c r="CP212" s="99">
        <v>325</v>
      </c>
      <c r="CQ212" s="99"/>
      <c r="CR212" s="99">
        <v>159</v>
      </c>
      <c r="CS212" s="99"/>
      <c r="CT212" s="99">
        <v>155</v>
      </c>
      <c r="CU212" s="99">
        <v>309</v>
      </c>
      <c r="CV212" s="99">
        <v>350</v>
      </c>
      <c r="CW212" s="99">
        <v>1212</v>
      </c>
      <c r="CX212" s="99">
        <v>1165</v>
      </c>
      <c r="CY212" s="99">
        <v>41</v>
      </c>
      <c r="CZ212" s="99">
        <v>39</v>
      </c>
      <c r="DA212" s="99">
        <v>249</v>
      </c>
      <c r="DB212" s="99">
        <v>68</v>
      </c>
      <c r="DC212" s="99">
        <v>124</v>
      </c>
      <c r="DD212" s="99">
        <v>236</v>
      </c>
      <c r="DE212" s="99">
        <v>220</v>
      </c>
      <c r="DF212" s="99"/>
      <c r="DG212" s="99">
        <v>539</v>
      </c>
      <c r="DH212" s="99">
        <v>1184</v>
      </c>
      <c r="DI212" s="99">
        <v>264</v>
      </c>
      <c r="DJ212" s="99">
        <v>1</v>
      </c>
      <c r="DK212" s="99">
        <v>8</v>
      </c>
      <c r="DL212" s="99">
        <v>113</v>
      </c>
      <c r="DM212" s="99">
        <v>15</v>
      </c>
      <c r="DN212" s="99">
        <v>1280</v>
      </c>
      <c r="DO212" s="99">
        <v>10</v>
      </c>
      <c r="DP212" s="99">
        <v>1583</v>
      </c>
      <c r="DQ212" s="99">
        <v>134</v>
      </c>
      <c r="DR212" s="99">
        <v>116</v>
      </c>
      <c r="DS212" s="99">
        <v>44</v>
      </c>
      <c r="DT212" s="99">
        <v>218</v>
      </c>
      <c r="DU212" s="99">
        <v>3</v>
      </c>
      <c r="DV212" s="99"/>
      <c r="DW212" s="99">
        <v>242</v>
      </c>
      <c r="DX212" s="99">
        <v>12</v>
      </c>
      <c r="DY212" s="99">
        <v>7</v>
      </c>
      <c r="DZ212" s="99">
        <v>220</v>
      </c>
      <c r="EA212" s="99">
        <v>2</v>
      </c>
      <c r="EB212" s="99">
        <v>5</v>
      </c>
      <c r="EC212" s="99">
        <v>1</v>
      </c>
      <c r="ED212" s="99">
        <v>269</v>
      </c>
      <c r="EE212" s="99">
        <v>134</v>
      </c>
      <c r="EF212" s="99">
        <v>14</v>
      </c>
      <c r="EG212" s="99">
        <v>4</v>
      </c>
      <c r="EH212" s="99">
        <v>18</v>
      </c>
      <c r="EI212" s="99">
        <v>1</v>
      </c>
      <c r="EJ212" s="99">
        <v>26</v>
      </c>
      <c r="EK212" s="99">
        <v>3</v>
      </c>
      <c r="EL212" s="99">
        <v>4</v>
      </c>
      <c r="EM212" s="99">
        <v>5009</v>
      </c>
      <c r="EN212" s="99">
        <v>31</v>
      </c>
      <c r="EO212" s="99">
        <v>457</v>
      </c>
      <c r="EP212" s="99">
        <v>30</v>
      </c>
      <c r="EQ212" s="99">
        <v>1</v>
      </c>
      <c r="ER212" s="99"/>
      <c r="ES212" s="99">
        <v>28211</v>
      </c>
    </row>
    <row r="213" spans="1:149" ht="14.4" x14ac:dyDescent="0.3">
      <c r="A213" s="98">
        <v>106291023</v>
      </c>
      <c r="B213" s="98" t="s">
        <v>725</v>
      </c>
      <c r="C213" s="98" t="s">
        <v>1084</v>
      </c>
      <c r="D213" s="98" t="s">
        <v>726</v>
      </c>
      <c r="E213" s="98" t="s">
        <v>727</v>
      </c>
      <c r="F213" s="98" t="s">
        <v>1083</v>
      </c>
      <c r="G213" s="98" t="s">
        <v>2871</v>
      </c>
      <c r="H213" s="98" t="s">
        <v>2101</v>
      </c>
      <c r="I213" s="98" t="s">
        <v>2162</v>
      </c>
      <c r="J213" s="98" t="s">
        <v>2162</v>
      </c>
      <c r="K213" s="98" t="s">
        <v>2342</v>
      </c>
      <c r="L213" s="98" t="s">
        <v>2007</v>
      </c>
      <c r="M213" s="98" t="s">
        <v>2136</v>
      </c>
      <c r="N213" s="98" t="s">
        <v>1758</v>
      </c>
      <c r="O213" s="99">
        <v>5107</v>
      </c>
      <c r="P213" s="99"/>
      <c r="Q213" s="99"/>
      <c r="R213" s="99"/>
      <c r="S213" s="99"/>
      <c r="T213" s="99"/>
      <c r="U213" s="99">
        <v>2892</v>
      </c>
      <c r="V213" s="99">
        <v>2215</v>
      </c>
      <c r="W213" s="99"/>
      <c r="X213" s="99"/>
      <c r="Y213" s="99">
        <v>53</v>
      </c>
      <c r="Z213" s="99">
        <v>383</v>
      </c>
      <c r="AA213" s="99">
        <v>386</v>
      </c>
      <c r="AB213" s="99">
        <v>272</v>
      </c>
      <c r="AC213" s="99">
        <v>497</v>
      </c>
      <c r="AD213" s="99">
        <v>929</v>
      </c>
      <c r="AE213" s="99">
        <v>867</v>
      </c>
      <c r="AF213" s="99">
        <v>1207</v>
      </c>
      <c r="AG213" s="99"/>
      <c r="AH213" s="99">
        <v>499</v>
      </c>
      <c r="AI213" s="99">
        <v>14</v>
      </c>
      <c r="AJ213" s="99">
        <v>33</v>
      </c>
      <c r="AK213" s="99">
        <v>23</v>
      </c>
      <c r="AL213" s="99">
        <v>129</v>
      </c>
      <c r="AM213" s="99">
        <v>19</v>
      </c>
      <c r="AN213" s="99">
        <v>39</v>
      </c>
      <c r="AO213" s="99">
        <v>64</v>
      </c>
      <c r="AP213" s="99">
        <v>4800</v>
      </c>
      <c r="AQ213" s="99">
        <v>1193</v>
      </c>
      <c r="AR213" s="99">
        <v>3914</v>
      </c>
      <c r="AS213" s="99"/>
      <c r="AT213" s="99">
        <v>329</v>
      </c>
      <c r="AU213" s="99">
        <v>4301</v>
      </c>
      <c r="AV213" s="99">
        <v>476</v>
      </c>
      <c r="AW213" s="99">
        <v>1</v>
      </c>
      <c r="AX213" s="99">
        <v>4518</v>
      </c>
      <c r="AY213" s="99">
        <v>589</v>
      </c>
      <c r="AZ213" s="99"/>
      <c r="BA213" s="99">
        <v>6</v>
      </c>
      <c r="BB213" s="99">
        <v>11</v>
      </c>
      <c r="BC213" s="99">
        <v>4261</v>
      </c>
      <c r="BD213" s="99">
        <v>11</v>
      </c>
      <c r="BE213" s="99">
        <v>44</v>
      </c>
      <c r="BF213" s="99">
        <v>292</v>
      </c>
      <c r="BG213" s="99">
        <v>475</v>
      </c>
      <c r="BH213" s="99">
        <v>3</v>
      </c>
      <c r="BI213" s="99">
        <v>4</v>
      </c>
      <c r="BJ213" s="99"/>
      <c r="BK213" s="99">
        <v>209</v>
      </c>
      <c r="BL213" s="99">
        <v>68</v>
      </c>
      <c r="BM213" s="99"/>
      <c r="BN213" s="99">
        <v>112</v>
      </c>
      <c r="BO213" s="99">
        <v>336</v>
      </c>
      <c r="BP213" s="99">
        <v>67</v>
      </c>
      <c r="BQ213" s="99">
        <v>14</v>
      </c>
      <c r="BR213" s="99">
        <v>18</v>
      </c>
      <c r="BS213" s="99"/>
      <c r="BT213" s="99">
        <v>3329</v>
      </c>
      <c r="BU213" s="99">
        <v>944</v>
      </c>
      <c r="BV213" s="99"/>
      <c r="BW213" s="99">
        <v>7</v>
      </c>
      <c r="BX213" s="99"/>
      <c r="BY213" s="99">
        <v>3</v>
      </c>
      <c r="BZ213" s="99"/>
      <c r="CA213" s="99"/>
      <c r="CB213" s="99">
        <v>1313</v>
      </c>
      <c r="CC213" s="99">
        <v>2821</v>
      </c>
      <c r="CD213" s="99"/>
      <c r="CE213" s="99">
        <v>831</v>
      </c>
      <c r="CF213" s="99">
        <v>57</v>
      </c>
      <c r="CG213" s="99">
        <v>11</v>
      </c>
      <c r="CH213" s="99">
        <v>72</v>
      </c>
      <c r="CI213" s="99"/>
      <c r="CJ213" s="99">
        <v>2</v>
      </c>
      <c r="CK213" s="99"/>
      <c r="CL213" s="99">
        <v>1</v>
      </c>
      <c r="CM213" s="99">
        <v>37</v>
      </c>
      <c r="CN213" s="99">
        <v>116</v>
      </c>
      <c r="CO213" s="99">
        <v>646</v>
      </c>
      <c r="CP213" s="99">
        <v>590</v>
      </c>
      <c r="CQ213" s="99">
        <v>11</v>
      </c>
      <c r="CR213" s="99">
        <v>135</v>
      </c>
      <c r="CS213" s="99"/>
      <c r="CT213" s="99">
        <v>181</v>
      </c>
      <c r="CU213" s="99">
        <v>753</v>
      </c>
      <c r="CV213" s="99">
        <v>450</v>
      </c>
      <c r="CW213" s="99">
        <v>87</v>
      </c>
      <c r="CX213" s="99">
        <v>227</v>
      </c>
      <c r="CY213" s="99">
        <v>156</v>
      </c>
      <c r="CZ213" s="99">
        <v>8</v>
      </c>
      <c r="DA213" s="99">
        <v>483</v>
      </c>
      <c r="DB213" s="99">
        <v>101</v>
      </c>
      <c r="DC213" s="99">
        <v>113</v>
      </c>
      <c r="DD213" s="99">
        <v>518</v>
      </c>
      <c r="DE213" s="99">
        <v>471</v>
      </c>
      <c r="DF213" s="99">
        <v>23</v>
      </c>
      <c r="DG213" s="99">
        <v>104</v>
      </c>
      <c r="DH213" s="99">
        <v>886</v>
      </c>
      <c r="DI213" s="99">
        <v>353</v>
      </c>
      <c r="DJ213" s="99">
        <v>3</v>
      </c>
      <c r="DK213" s="99">
        <v>25</v>
      </c>
      <c r="DL213" s="99">
        <v>151</v>
      </c>
      <c r="DM213" s="99">
        <v>9</v>
      </c>
      <c r="DN213" s="99">
        <v>392</v>
      </c>
      <c r="DO213" s="99">
        <v>42</v>
      </c>
      <c r="DP213" s="99">
        <v>2405</v>
      </c>
      <c r="DQ213" s="99">
        <v>45</v>
      </c>
      <c r="DR213" s="99">
        <v>65</v>
      </c>
      <c r="DS213" s="99">
        <v>16</v>
      </c>
      <c r="DT213" s="99">
        <v>46</v>
      </c>
      <c r="DU213" s="99">
        <v>1</v>
      </c>
      <c r="DV213" s="99">
        <v>1</v>
      </c>
      <c r="DW213" s="99">
        <v>9</v>
      </c>
      <c r="DX213" s="99">
        <v>92</v>
      </c>
      <c r="DY213" s="99">
        <v>10</v>
      </c>
      <c r="DZ213" s="99">
        <v>452</v>
      </c>
      <c r="EA213" s="99"/>
      <c r="EB213" s="99"/>
      <c r="EC213" s="99"/>
      <c r="ED213" s="99">
        <v>101</v>
      </c>
      <c r="EE213" s="99">
        <v>275</v>
      </c>
      <c r="EF213" s="99">
        <v>16</v>
      </c>
      <c r="EG213" s="99">
        <v>2</v>
      </c>
      <c r="EH213" s="99">
        <v>1</v>
      </c>
      <c r="EI213" s="99"/>
      <c r="EJ213" s="99">
        <v>5</v>
      </c>
      <c r="EK213" s="99">
        <v>4</v>
      </c>
      <c r="EL213" s="99">
        <v>2</v>
      </c>
      <c r="EM213" s="99">
        <v>4525</v>
      </c>
      <c r="EN213" s="99">
        <v>15</v>
      </c>
      <c r="EO213" s="99">
        <v>141</v>
      </c>
      <c r="EP213" s="99">
        <v>20</v>
      </c>
      <c r="EQ213" s="99"/>
      <c r="ER213" s="99"/>
      <c r="ES213" s="99">
        <v>18660</v>
      </c>
    </row>
    <row r="214" spans="1:149" ht="14.4" x14ac:dyDescent="0.3">
      <c r="A214" s="98">
        <v>106291053</v>
      </c>
      <c r="B214" s="98" t="s">
        <v>728</v>
      </c>
      <c r="C214" s="98" t="s">
        <v>1084</v>
      </c>
      <c r="D214" s="98" t="s">
        <v>1475</v>
      </c>
      <c r="E214" s="98" t="s">
        <v>729</v>
      </c>
      <c r="F214" s="98" t="s">
        <v>1476</v>
      </c>
      <c r="G214" s="98" t="s">
        <v>371</v>
      </c>
      <c r="H214" s="98" t="s">
        <v>2114</v>
      </c>
      <c r="I214" s="98" t="s">
        <v>2162</v>
      </c>
      <c r="J214" s="98" t="s">
        <v>2162</v>
      </c>
      <c r="K214" s="98" t="s">
        <v>2343</v>
      </c>
      <c r="L214" s="98" t="s">
        <v>2007</v>
      </c>
      <c r="M214" s="98" t="s">
        <v>2136</v>
      </c>
      <c r="N214" s="98" t="s">
        <v>1759</v>
      </c>
      <c r="O214" s="99">
        <v>2041</v>
      </c>
      <c r="P214" s="99">
        <v>53</v>
      </c>
      <c r="Q214" s="99"/>
      <c r="R214" s="99"/>
      <c r="S214" s="99"/>
      <c r="T214" s="99"/>
      <c r="U214" s="99">
        <v>1200</v>
      </c>
      <c r="V214" s="99">
        <v>893</v>
      </c>
      <c r="W214" s="99"/>
      <c r="X214" s="99">
        <v>1</v>
      </c>
      <c r="Y214" s="99">
        <v>37</v>
      </c>
      <c r="Z214" s="99">
        <v>221</v>
      </c>
      <c r="AA214" s="99">
        <v>285</v>
      </c>
      <c r="AB214" s="99">
        <v>149</v>
      </c>
      <c r="AC214" s="99">
        <v>239</v>
      </c>
      <c r="AD214" s="99">
        <v>353</v>
      </c>
      <c r="AE214" s="99">
        <v>238</v>
      </c>
      <c r="AF214" s="99">
        <v>198</v>
      </c>
      <c r="AG214" s="99"/>
      <c r="AH214" s="99">
        <v>361</v>
      </c>
      <c r="AI214" s="99">
        <v>13</v>
      </c>
      <c r="AJ214" s="99">
        <v>23</v>
      </c>
      <c r="AK214" s="99">
        <v>6</v>
      </c>
      <c r="AL214" s="99">
        <v>326</v>
      </c>
      <c r="AM214" s="99">
        <v>2</v>
      </c>
      <c r="AN214" s="99">
        <v>29</v>
      </c>
      <c r="AO214" s="99">
        <v>7</v>
      </c>
      <c r="AP214" s="99">
        <v>1701</v>
      </c>
      <c r="AQ214" s="99">
        <v>1146</v>
      </c>
      <c r="AR214" s="99">
        <v>948</v>
      </c>
      <c r="AS214" s="99"/>
      <c r="AT214" s="99">
        <v>477</v>
      </c>
      <c r="AU214" s="99">
        <v>1260</v>
      </c>
      <c r="AV214" s="99">
        <v>357</v>
      </c>
      <c r="AW214" s="99"/>
      <c r="AX214" s="99">
        <v>1928</v>
      </c>
      <c r="AY214" s="99">
        <v>152</v>
      </c>
      <c r="AZ214" s="99">
        <v>14</v>
      </c>
      <c r="BA214" s="99">
        <v>52</v>
      </c>
      <c r="BB214" s="99">
        <v>101</v>
      </c>
      <c r="BC214" s="99">
        <v>1539</v>
      </c>
      <c r="BD214" s="99"/>
      <c r="BE214" s="99">
        <v>1</v>
      </c>
      <c r="BF214" s="99">
        <v>12</v>
      </c>
      <c r="BG214" s="99">
        <v>357</v>
      </c>
      <c r="BH214" s="99">
        <v>32</v>
      </c>
      <c r="BI214" s="99"/>
      <c r="BJ214" s="99"/>
      <c r="BK214" s="99">
        <v>62</v>
      </c>
      <c r="BL214" s="99">
        <v>8</v>
      </c>
      <c r="BM214" s="99"/>
      <c r="BN214" s="99">
        <v>24</v>
      </c>
      <c r="BO214" s="99">
        <v>93</v>
      </c>
      <c r="BP214" s="99">
        <v>9</v>
      </c>
      <c r="BQ214" s="99">
        <v>1</v>
      </c>
      <c r="BR214" s="99">
        <v>1</v>
      </c>
      <c r="BS214" s="99">
        <v>1</v>
      </c>
      <c r="BT214" s="99">
        <v>1817</v>
      </c>
      <c r="BU214" s="99">
        <v>74</v>
      </c>
      <c r="BV214" s="99">
        <v>3</v>
      </c>
      <c r="BW214" s="99">
        <v>1</v>
      </c>
      <c r="BX214" s="99"/>
      <c r="BY214" s="99"/>
      <c r="BZ214" s="99"/>
      <c r="CA214" s="99"/>
      <c r="CB214" s="99">
        <v>578</v>
      </c>
      <c r="CC214" s="99">
        <v>606</v>
      </c>
      <c r="CD214" s="99"/>
      <c r="CE214" s="99">
        <v>791</v>
      </c>
      <c r="CF214" s="99">
        <v>81</v>
      </c>
      <c r="CG214" s="99">
        <v>24</v>
      </c>
      <c r="CH214" s="99">
        <v>12</v>
      </c>
      <c r="CI214" s="99"/>
      <c r="CJ214" s="99"/>
      <c r="CK214" s="99">
        <v>2</v>
      </c>
      <c r="CL214" s="99">
        <v>1</v>
      </c>
      <c r="CM214" s="99">
        <v>20</v>
      </c>
      <c r="CN214" s="99">
        <v>59</v>
      </c>
      <c r="CO214" s="99">
        <v>119</v>
      </c>
      <c r="CP214" s="99">
        <v>196</v>
      </c>
      <c r="CQ214" s="99">
        <v>4</v>
      </c>
      <c r="CR214" s="99">
        <v>49</v>
      </c>
      <c r="CS214" s="99">
        <v>1</v>
      </c>
      <c r="CT214" s="99">
        <v>39</v>
      </c>
      <c r="CU214" s="99">
        <v>70</v>
      </c>
      <c r="CV214" s="99">
        <v>329</v>
      </c>
      <c r="CW214" s="99">
        <v>26</v>
      </c>
      <c r="CX214" s="99">
        <v>213</v>
      </c>
      <c r="CY214" s="99">
        <v>32</v>
      </c>
      <c r="CZ214" s="99">
        <v>22</v>
      </c>
      <c r="DA214" s="99">
        <v>122</v>
      </c>
      <c r="DB214" s="99">
        <v>36</v>
      </c>
      <c r="DC214" s="99">
        <v>25</v>
      </c>
      <c r="DD214" s="99">
        <v>373</v>
      </c>
      <c r="DE214" s="99">
        <v>357</v>
      </c>
      <c r="DF214" s="99">
        <v>1</v>
      </c>
      <c r="DG214" s="99">
        <v>19</v>
      </c>
      <c r="DH214" s="99">
        <v>117</v>
      </c>
      <c r="DI214" s="99">
        <v>108</v>
      </c>
      <c r="DJ214" s="99">
        <v>1</v>
      </c>
      <c r="DK214" s="99">
        <v>12</v>
      </c>
      <c r="DL214" s="99">
        <v>60</v>
      </c>
      <c r="DM214" s="99">
        <v>4</v>
      </c>
      <c r="DN214" s="99">
        <v>401</v>
      </c>
      <c r="DO214" s="99">
        <v>7</v>
      </c>
      <c r="DP214" s="99">
        <v>875</v>
      </c>
      <c r="DQ214" s="99">
        <v>10</v>
      </c>
      <c r="DR214" s="99">
        <v>20</v>
      </c>
      <c r="DS214" s="99">
        <v>13</v>
      </c>
      <c r="DT214" s="99">
        <v>6</v>
      </c>
      <c r="DU214" s="99">
        <v>1</v>
      </c>
      <c r="DV214" s="99"/>
      <c r="DW214" s="99">
        <v>3</v>
      </c>
      <c r="DX214" s="99">
        <v>80</v>
      </c>
      <c r="DY214" s="99">
        <v>3</v>
      </c>
      <c r="DZ214" s="99">
        <v>351</v>
      </c>
      <c r="EA214" s="99">
        <v>3</v>
      </c>
      <c r="EB214" s="99"/>
      <c r="EC214" s="99"/>
      <c r="ED214" s="99">
        <v>100</v>
      </c>
      <c r="EE214" s="99">
        <v>140</v>
      </c>
      <c r="EF214" s="99">
        <v>86</v>
      </c>
      <c r="EG214" s="99"/>
      <c r="EH214" s="99">
        <v>2</v>
      </c>
      <c r="EI214" s="99"/>
      <c r="EJ214" s="99">
        <v>5</v>
      </c>
      <c r="EK214" s="99">
        <v>8</v>
      </c>
      <c r="EL214" s="99">
        <v>3</v>
      </c>
      <c r="EM214" s="99">
        <v>1572</v>
      </c>
      <c r="EN214" s="99">
        <v>18</v>
      </c>
      <c r="EO214" s="99">
        <v>138</v>
      </c>
      <c r="EP214" s="99">
        <v>22</v>
      </c>
      <c r="EQ214" s="99"/>
      <c r="ER214" s="99"/>
      <c r="ES214" s="99">
        <v>7330</v>
      </c>
    </row>
    <row r="215" spans="1:149" ht="14.4" x14ac:dyDescent="0.3">
      <c r="A215" s="98">
        <v>106300032</v>
      </c>
      <c r="B215" s="98" t="s">
        <v>2344</v>
      </c>
      <c r="C215" s="98" t="s">
        <v>730</v>
      </c>
      <c r="D215" s="98" t="s">
        <v>2345</v>
      </c>
      <c r="E215" s="98" t="s">
        <v>730</v>
      </c>
      <c r="F215" s="98" t="s">
        <v>1099</v>
      </c>
      <c r="G215" s="98" t="s">
        <v>2871</v>
      </c>
      <c r="H215" s="98" t="s">
        <v>2108</v>
      </c>
      <c r="I215" s="98" t="s">
        <v>2346</v>
      </c>
      <c r="J215" s="98" t="s">
        <v>2347</v>
      </c>
      <c r="K215" s="98" t="s">
        <v>2348</v>
      </c>
      <c r="L215" s="98" t="s">
        <v>2065</v>
      </c>
      <c r="M215" s="98" t="s">
        <v>2105</v>
      </c>
      <c r="N215" s="98" t="s">
        <v>1760</v>
      </c>
      <c r="O215" s="99">
        <v>12480</v>
      </c>
      <c r="P215" s="99"/>
      <c r="Q215" s="99"/>
      <c r="R215" s="99"/>
      <c r="S215" s="99"/>
      <c r="T215" s="99"/>
      <c r="U215" s="99">
        <v>5673</v>
      </c>
      <c r="V215" s="99">
        <v>6806</v>
      </c>
      <c r="W215" s="99">
        <v>1</v>
      </c>
      <c r="X215" s="99"/>
      <c r="Y215" s="99">
        <v>3950</v>
      </c>
      <c r="Z215" s="99">
        <v>293</v>
      </c>
      <c r="AA215" s="99"/>
      <c r="AB215" s="99"/>
      <c r="AC215" s="99"/>
      <c r="AD215" s="99"/>
      <c r="AE215" s="99"/>
      <c r="AF215" s="99"/>
      <c r="AG215" s="99"/>
      <c r="AH215" s="99">
        <v>3261</v>
      </c>
      <c r="AI215" s="99">
        <v>4976</v>
      </c>
      <c r="AJ215" s="99">
        <v>1077</v>
      </c>
      <c r="AK215" s="99">
        <v>320</v>
      </c>
      <c r="AL215" s="99">
        <v>6056</v>
      </c>
      <c r="AM215" s="99">
        <v>13</v>
      </c>
      <c r="AN215" s="99">
        <v>885</v>
      </c>
      <c r="AO215" s="99">
        <v>322</v>
      </c>
      <c r="AP215" s="99">
        <v>3807</v>
      </c>
      <c r="AQ215" s="99">
        <v>5605</v>
      </c>
      <c r="AR215" s="99">
        <v>6875</v>
      </c>
      <c r="AS215" s="99"/>
      <c r="AT215" s="99">
        <v>1391</v>
      </c>
      <c r="AU215" s="99">
        <v>10676</v>
      </c>
      <c r="AV215" s="99">
        <v>413</v>
      </c>
      <c r="AW215" s="99"/>
      <c r="AX215" s="99">
        <v>12455</v>
      </c>
      <c r="AY215" s="99">
        <v>25</v>
      </c>
      <c r="AZ215" s="99"/>
      <c r="BA215" s="99">
        <v>795</v>
      </c>
      <c r="BB215" s="99">
        <v>19</v>
      </c>
      <c r="BC215" s="99">
        <v>9527</v>
      </c>
      <c r="BD215" s="99">
        <v>3</v>
      </c>
      <c r="BE215" s="99"/>
      <c r="BF215" s="99">
        <v>56</v>
      </c>
      <c r="BG215" s="99"/>
      <c r="BH215" s="99">
        <v>2080</v>
      </c>
      <c r="BI215" s="99"/>
      <c r="BJ215" s="99"/>
      <c r="BK215" s="99">
        <v>82</v>
      </c>
      <c r="BL215" s="99">
        <v>4</v>
      </c>
      <c r="BM215" s="99"/>
      <c r="BN215" s="99">
        <v>100</v>
      </c>
      <c r="BO215" s="99">
        <v>30</v>
      </c>
      <c r="BP215" s="99">
        <v>2</v>
      </c>
      <c r="BQ215" s="99">
        <v>12</v>
      </c>
      <c r="BR215" s="99">
        <v>11</v>
      </c>
      <c r="BS215" s="99">
        <v>1</v>
      </c>
      <c r="BT215" s="99">
        <v>12170</v>
      </c>
      <c r="BU215" s="99">
        <v>59</v>
      </c>
      <c r="BV215" s="99"/>
      <c r="BW215" s="99">
        <v>7</v>
      </c>
      <c r="BX215" s="99">
        <v>1</v>
      </c>
      <c r="BY215" s="99"/>
      <c r="BZ215" s="99">
        <v>1</v>
      </c>
      <c r="CA215" s="99"/>
      <c r="CB215" s="99">
        <v>7680</v>
      </c>
      <c r="CC215" s="99">
        <v>19</v>
      </c>
      <c r="CD215" s="99">
        <v>2</v>
      </c>
      <c r="CE215" s="99">
        <v>4576</v>
      </c>
      <c r="CF215" s="99">
        <v>62</v>
      </c>
      <c r="CG215" s="99"/>
      <c r="CH215" s="99">
        <v>141</v>
      </c>
      <c r="CI215" s="99"/>
      <c r="CJ215" s="99"/>
      <c r="CK215" s="99"/>
      <c r="CL215" s="99">
        <v>628</v>
      </c>
      <c r="CM215" s="99">
        <v>366</v>
      </c>
      <c r="CN215" s="99">
        <v>376</v>
      </c>
      <c r="CO215" s="99">
        <v>187</v>
      </c>
      <c r="CP215" s="99">
        <v>1473</v>
      </c>
      <c r="CQ215" s="99">
        <v>62</v>
      </c>
      <c r="CR215" s="99">
        <v>567</v>
      </c>
      <c r="CS215" s="99">
        <v>60</v>
      </c>
      <c r="CT215" s="99">
        <v>428</v>
      </c>
      <c r="CU215" s="99">
        <v>535</v>
      </c>
      <c r="CV215" s="99">
        <v>845</v>
      </c>
      <c r="CW215" s="99">
        <v>77</v>
      </c>
      <c r="CX215" s="99">
        <v>393</v>
      </c>
      <c r="CY215" s="99">
        <v>1203</v>
      </c>
      <c r="CZ215" s="99">
        <v>609</v>
      </c>
      <c r="DA215" s="99">
        <v>2234</v>
      </c>
      <c r="DB215" s="99">
        <v>278</v>
      </c>
      <c r="DC215" s="99">
        <v>1114</v>
      </c>
      <c r="DD215" s="99"/>
      <c r="DE215" s="99"/>
      <c r="DF215" s="99">
        <v>1045</v>
      </c>
      <c r="DG215" s="99">
        <v>336</v>
      </c>
      <c r="DH215" s="99">
        <v>1966</v>
      </c>
      <c r="DI215" s="99">
        <v>1139</v>
      </c>
      <c r="DJ215" s="99">
        <v>46</v>
      </c>
      <c r="DK215" s="99">
        <v>39</v>
      </c>
      <c r="DL215" s="99">
        <v>174</v>
      </c>
      <c r="DM215" s="99">
        <v>81</v>
      </c>
      <c r="DN215" s="99">
        <v>425</v>
      </c>
      <c r="DO215" s="99">
        <v>689</v>
      </c>
      <c r="DP215" s="99">
        <v>6394</v>
      </c>
      <c r="DQ215" s="99">
        <v>184</v>
      </c>
      <c r="DR215" s="99">
        <v>230</v>
      </c>
      <c r="DS215" s="99">
        <v>90</v>
      </c>
      <c r="DT215" s="99">
        <v>137</v>
      </c>
      <c r="DU215" s="99">
        <v>4</v>
      </c>
      <c r="DV215" s="99">
        <v>9</v>
      </c>
      <c r="DW215" s="99">
        <v>349</v>
      </c>
      <c r="DX215" s="99">
        <v>24</v>
      </c>
      <c r="DY215" s="99">
        <v>157</v>
      </c>
      <c r="DZ215" s="99"/>
      <c r="EA215" s="99">
        <v>2</v>
      </c>
      <c r="EB215" s="99">
        <v>4</v>
      </c>
      <c r="EC215" s="99">
        <v>1</v>
      </c>
      <c r="ED215" s="99">
        <v>335</v>
      </c>
      <c r="EE215" s="99">
        <v>194</v>
      </c>
      <c r="EF215" s="99">
        <v>66</v>
      </c>
      <c r="EG215" s="99">
        <v>17</v>
      </c>
      <c r="EH215" s="99">
        <v>3</v>
      </c>
      <c r="EI215" s="99"/>
      <c r="EJ215" s="99">
        <v>66</v>
      </c>
      <c r="EK215" s="99">
        <v>14</v>
      </c>
      <c r="EL215" s="99">
        <v>2</v>
      </c>
      <c r="EM215" s="99">
        <v>11315</v>
      </c>
      <c r="EN215" s="99">
        <v>95</v>
      </c>
      <c r="EO215" s="99">
        <v>271</v>
      </c>
      <c r="EP215" s="99">
        <v>68</v>
      </c>
      <c r="EQ215" s="99">
        <v>11</v>
      </c>
      <c r="ER215" s="99">
        <v>23</v>
      </c>
      <c r="ES215" s="99">
        <v>65213</v>
      </c>
    </row>
    <row r="216" spans="1:149" ht="14.4" x14ac:dyDescent="0.3">
      <c r="A216" s="98">
        <v>106300225</v>
      </c>
      <c r="B216" s="98" t="s">
        <v>731</v>
      </c>
      <c r="C216" s="98" t="s">
        <v>730</v>
      </c>
      <c r="D216" s="98" t="s">
        <v>732</v>
      </c>
      <c r="E216" s="98" t="s">
        <v>733</v>
      </c>
      <c r="F216" s="98" t="s">
        <v>1085</v>
      </c>
      <c r="G216" s="98" t="s">
        <v>2871</v>
      </c>
      <c r="H216" s="98" t="s">
        <v>2120</v>
      </c>
      <c r="I216" s="98" t="s">
        <v>2190</v>
      </c>
      <c r="J216" s="98" t="s">
        <v>2349</v>
      </c>
      <c r="K216" s="98" t="s">
        <v>2350</v>
      </c>
      <c r="L216" s="98" t="s">
        <v>2065</v>
      </c>
      <c r="M216" s="98" t="s">
        <v>2105</v>
      </c>
      <c r="N216" s="98" t="s">
        <v>1761</v>
      </c>
      <c r="O216" s="99">
        <v>12444</v>
      </c>
      <c r="P216" s="99"/>
      <c r="Q216" s="99"/>
      <c r="R216" s="99"/>
      <c r="S216" s="99"/>
      <c r="T216" s="99"/>
      <c r="U216" s="99">
        <v>7439</v>
      </c>
      <c r="V216" s="99">
        <v>5005</v>
      </c>
      <c r="W216" s="99"/>
      <c r="X216" s="99"/>
      <c r="Y216" s="99">
        <v>52</v>
      </c>
      <c r="Z216" s="99">
        <v>881</v>
      </c>
      <c r="AA216" s="99">
        <v>1607</v>
      </c>
      <c r="AB216" s="99">
        <v>1126</v>
      </c>
      <c r="AC216" s="99">
        <v>1689</v>
      </c>
      <c r="AD216" s="99">
        <v>1749</v>
      </c>
      <c r="AE216" s="99">
        <v>1840</v>
      </c>
      <c r="AF216" s="99">
        <v>1897</v>
      </c>
      <c r="AG216" s="99"/>
      <c r="AH216" s="99">
        <v>1603</v>
      </c>
      <c r="AI216" s="99"/>
      <c r="AJ216" s="99">
        <v>3349</v>
      </c>
      <c r="AK216" s="99">
        <v>227</v>
      </c>
      <c r="AL216" s="99">
        <v>2379</v>
      </c>
      <c r="AM216" s="99">
        <v>12</v>
      </c>
      <c r="AN216" s="99">
        <v>422</v>
      </c>
      <c r="AO216" s="99">
        <v>10</v>
      </c>
      <c r="AP216" s="99">
        <v>6045</v>
      </c>
      <c r="AQ216" s="99">
        <v>5942</v>
      </c>
      <c r="AR216" s="99">
        <v>6502</v>
      </c>
      <c r="AS216" s="99"/>
      <c r="AT216" s="99">
        <v>3258</v>
      </c>
      <c r="AU216" s="99">
        <v>7613</v>
      </c>
      <c r="AV216" s="99">
        <v>1573</v>
      </c>
      <c r="AW216" s="99"/>
      <c r="AX216" s="99">
        <v>11926</v>
      </c>
      <c r="AY216" s="99">
        <v>518</v>
      </c>
      <c r="AZ216" s="99"/>
      <c r="BA216" s="99">
        <v>294</v>
      </c>
      <c r="BB216" s="99"/>
      <c r="BC216" s="99">
        <v>10484</v>
      </c>
      <c r="BD216" s="99">
        <v>1</v>
      </c>
      <c r="BE216" s="99">
        <v>26</v>
      </c>
      <c r="BF216" s="99">
        <v>62</v>
      </c>
      <c r="BG216" s="99">
        <v>1574</v>
      </c>
      <c r="BH216" s="99">
        <v>3</v>
      </c>
      <c r="BI216" s="99"/>
      <c r="BJ216" s="99"/>
      <c r="BK216" s="99">
        <v>140</v>
      </c>
      <c r="BL216" s="99"/>
      <c r="BM216" s="99">
        <v>4</v>
      </c>
      <c r="BN216" s="99">
        <v>223</v>
      </c>
      <c r="BO216" s="99">
        <v>2083</v>
      </c>
      <c r="BP216" s="99">
        <v>184</v>
      </c>
      <c r="BQ216" s="99">
        <v>22</v>
      </c>
      <c r="BR216" s="99">
        <v>22</v>
      </c>
      <c r="BS216" s="99"/>
      <c r="BT216" s="99">
        <v>8360</v>
      </c>
      <c r="BU216" s="99">
        <v>1404</v>
      </c>
      <c r="BV216" s="99">
        <v>1</v>
      </c>
      <c r="BW216" s="99"/>
      <c r="BX216" s="99">
        <v>1</v>
      </c>
      <c r="BY216" s="99"/>
      <c r="BZ216" s="99"/>
      <c r="CA216" s="99"/>
      <c r="CB216" s="99">
        <v>2212</v>
      </c>
      <c r="CC216" s="99">
        <v>4845</v>
      </c>
      <c r="CD216" s="99"/>
      <c r="CE216" s="99">
        <v>4930</v>
      </c>
      <c r="CF216" s="99">
        <v>267</v>
      </c>
      <c r="CG216" s="99">
        <v>78</v>
      </c>
      <c r="CH216" s="99">
        <v>112</v>
      </c>
      <c r="CI216" s="99"/>
      <c r="CJ216" s="99"/>
      <c r="CK216" s="99"/>
      <c r="CL216" s="99">
        <v>15</v>
      </c>
      <c r="CM216" s="99">
        <v>155</v>
      </c>
      <c r="CN216" s="99">
        <v>766</v>
      </c>
      <c r="CO216" s="99">
        <v>1447</v>
      </c>
      <c r="CP216" s="99">
        <v>1539</v>
      </c>
      <c r="CQ216" s="99">
        <v>14</v>
      </c>
      <c r="CR216" s="99">
        <v>741</v>
      </c>
      <c r="CS216" s="99">
        <v>4</v>
      </c>
      <c r="CT216" s="99">
        <v>469</v>
      </c>
      <c r="CU216" s="99">
        <v>897</v>
      </c>
      <c r="CV216" s="99">
        <v>701</v>
      </c>
      <c r="CW216" s="99">
        <v>50</v>
      </c>
      <c r="CX216" s="99">
        <v>838</v>
      </c>
      <c r="CY216" s="99">
        <v>214</v>
      </c>
      <c r="CZ216" s="99">
        <v>94</v>
      </c>
      <c r="DA216" s="99">
        <v>637</v>
      </c>
      <c r="DB216" s="99">
        <v>215</v>
      </c>
      <c r="DC216" s="99">
        <v>390</v>
      </c>
      <c r="DD216" s="99">
        <v>1656</v>
      </c>
      <c r="DE216" s="99">
        <v>1573</v>
      </c>
      <c r="DF216" s="99">
        <v>29</v>
      </c>
      <c r="DG216" s="99">
        <v>583</v>
      </c>
      <c r="DH216" s="99">
        <v>2231</v>
      </c>
      <c r="DI216" s="99">
        <v>1907</v>
      </c>
      <c r="DJ216" s="99">
        <v>3</v>
      </c>
      <c r="DK216" s="99">
        <v>206</v>
      </c>
      <c r="DL216" s="99">
        <v>440</v>
      </c>
      <c r="DM216" s="99">
        <v>51</v>
      </c>
      <c r="DN216" s="99">
        <v>1079</v>
      </c>
      <c r="DO216" s="99">
        <v>155</v>
      </c>
      <c r="DP216" s="99">
        <v>3135</v>
      </c>
      <c r="DQ216" s="99">
        <v>210</v>
      </c>
      <c r="DR216" s="99">
        <v>317</v>
      </c>
      <c r="DS216" s="99">
        <v>149</v>
      </c>
      <c r="DT216" s="99">
        <v>133</v>
      </c>
      <c r="DU216" s="99">
        <v>15</v>
      </c>
      <c r="DV216" s="99"/>
      <c r="DW216" s="99">
        <v>34</v>
      </c>
      <c r="DX216" s="99">
        <v>271</v>
      </c>
      <c r="DY216" s="99">
        <v>21</v>
      </c>
      <c r="DZ216" s="99">
        <v>1504</v>
      </c>
      <c r="EA216" s="99"/>
      <c r="EB216" s="99"/>
      <c r="EC216" s="99"/>
      <c r="ED216" s="99">
        <v>653</v>
      </c>
      <c r="EE216" s="99">
        <v>427</v>
      </c>
      <c r="EF216" s="99">
        <v>34</v>
      </c>
      <c r="EG216" s="99">
        <v>5</v>
      </c>
      <c r="EH216" s="99">
        <v>2</v>
      </c>
      <c r="EI216" s="99"/>
      <c r="EJ216" s="99">
        <v>191</v>
      </c>
      <c r="EK216" s="99">
        <v>10</v>
      </c>
      <c r="EL216" s="99">
        <v>3</v>
      </c>
      <c r="EM216" s="99">
        <v>10312</v>
      </c>
      <c r="EN216" s="99">
        <v>127</v>
      </c>
      <c r="EO216" s="99">
        <v>649</v>
      </c>
      <c r="EP216" s="99">
        <v>31</v>
      </c>
      <c r="EQ216" s="99"/>
      <c r="ER216" s="99"/>
      <c r="ES216" s="99">
        <v>45438</v>
      </c>
    </row>
    <row r="217" spans="1:149" ht="14.4" x14ac:dyDescent="0.3">
      <c r="A217" s="98">
        <v>106301098</v>
      </c>
      <c r="B217" s="98" t="s">
        <v>1087</v>
      </c>
      <c r="C217" s="98" t="s">
        <v>730</v>
      </c>
      <c r="D217" s="98" t="s">
        <v>745</v>
      </c>
      <c r="E217" s="98" t="s">
        <v>734</v>
      </c>
      <c r="F217" s="98" t="s">
        <v>1088</v>
      </c>
      <c r="G217" s="98" t="s">
        <v>2874</v>
      </c>
      <c r="H217" s="98" t="s">
        <v>2120</v>
      </c>
      <c r="I217" s="98" t="s">
        <v>2335</v>
      </c>
      <c r="J217" s="98" t="s">
        <v>2353</v>
      </c>
      <c r="K217" s="98" t="s">
        <v>2354</v>
      </c>
      <c r="L217" s="98" t="s">
        <v>2065</v>
      </c>
      <c r="M217" s="98" t="s">
        <v>2105</v>
      </c>
      <c r="N217" s="98" t="s">
        <v>1762</v>
      </c>
      <c r="O217" s="99">
        <v>12012</v>
      </c>
      <c r="P217" s="99"/>
      <c r="Q217" s="99"/>
      <c r="R217" s="99"/>
      <c r="S217" s="99"/>
      <c r="T217" s="99"/>
      <c r="U217" s="99">
        <v>6782</v>
      </c>
      <c r="V217" s="99">
        <v>5229</v>
      </c>
      <c r="W217" s="99">
        <v>1</v>
      </c>
      <c r="X217" s="99"/>
      <c r="Y217" s="99">
        <v>153</v>
      </c>
      <c r="Z217" s="99">
        <v>1116</v>
      </c>
      <c r="AA217" s="99">
        <v>1223</v>
      </c>
      <c r="AB217" s="99">
        <v>1103</v>
      </c>
      <c r="AC217" s="99">
        <v>1948</v>
      </c>
      <c r="AD217" s="99">
        <v>1969</v>
      </c>
      <c r="AE217" s="99">
        <v>1590</v>
      </c>
      <c r="AF217" s="99">
        <v>1627</v>
      </c>
      <c r="AG217" s="99"/>
      <c r="AH217" s="99">
        <v>1283</v>
      </c>
      <c r="AI217" s="99"/>
      <c r="AJ217" s="99">
        <v>1430</v>
      </c>
      <c r="AK217" s="99">
        <v>399</v>
      </c>
      <c r="AL217" s="99">
        <v>4982</v>
      </c>
      <c r="AM217" s="99">
        <v>9</v>
      </c>
      <c r="AN217" s="99">
        <v>530</v>
      </c>
      <c r="AO217" s="99">
        <v>3</v>
      </c>
      <c r="AP217" s="99">
        <v>4659</v>
      </c>
      <c r="AQ217" s="99">
        <v>3886</v>
      </c>
      <c r="AR217" s="99">
        <v>8122</v>
      </c>
      <c r="AS217" s="99">
        <v>4</v>
      </c>
      <c r="AT217" s="99">
        <v>1081</v>
      </c>
      <c r="AU217" s="99">
        <v>9674</v>
      </c>
      <c r="AV217" s="99">
        <v>1251</v>
      </c>
      <c r="AW217" s="99">
        <v>6</v>
      </c>
      <c r="AX217" s="99">
        <v>11869</v>
      </c>
      <c r="AY217" s="99">
        <v>138</v>
      </c>
      <c r="AZ217" s="99">
        <v>5</v>
      </c>
      <c r="BA217" s="99">
        <v>219</v>
      </c>
      <c r="BB217" s="99">
        <v>14</v>
      </c>
      <c r="BC217" s="99">
        <v>10130</v>
      </c>
      <c r="BD217" s="99">
        <v>19</v>
      </c>
      <c r="BE217" s="99">
        <v>25</v>
      </c>
      <c r="BF217" s="99">
        <v>389</v>
      </c>
      <c r="BG217" s="99">
        <v>1199</v>
      </c>
      <c r="BH217" s="99">
        <v>12</v>
      </c>
      <c r="BI217" s="99">
        <v>1</v>
      </c>
      <c r="BJ217" s="99">
        <v>4</v>
      </c>
      <c r="BK217" s="99">
        <v>257</v>
      </c>
      <c r="BL217" s="99">
        <v>333</v>
      </c>
      <c r="BM217" s="99">
        <v>8</v>
      </c>
      <c r="BN217" s="99">
        <v>226</v>
      </c>
      <c r="BO217" s="99">
        <v>954</v>
      </c>
      <c r="BP217" s="99">
        <v>136</v>
      </c>
      <c r="BQ217" s="99">
        <v>24</v>
      </c>
      <c r="BR217" s="99">
        <v>15</v>
      </c>
      <c r="BS217" s="99">
        <v>42</v>
      </c>
      <c r="BT217" s="99">
        <v>8394</v>
      </c>
      <c r="BU217" s="99">
        <v>1615</v>
      </c>
      <c r="BV217" s="99">
        <v>1</v>
      </c>
      <c r="BW217" s="99">
        <v>5</v>
      </c>
      <c r="BX217" s="99"/>
      <c r="BY217" s="99">
        <v>2</v>
      </c>
      <c r="BZ217" s="99"/>
      <c r="CA217" s="99"/>
      <c r="CB217" s="99">
        <v>5164</v>
      </c>
      <c r="CC217" s="99">
        <v>4191</v>
      </c>
      <c r="CD217" s="99">
        <v>7</v>
      </c>
      <c r="CE217" s="99">
        <v>2355</v>
      </c>
      <c r="CF217" s="99">
        <v>192</v>
      </c>
      <c r="CG217" s="99">
        <v>52</v>
      </c>
      <c r="CH217" s="99">
        <v>20</v>
      </c>
      <c r="CI217" s="99">
        <v>23</v>
      </c>
      <c r="CJ217" s="99">
        <v>4</v>
      </c>
      <c r="CK217" s="99">
        <v>4</v>
      </c>
      <c r="CL217" s="99">
        <v>10</v>
      </c>
      <c r="CM217" s="99">
        <v>184</v>
      </c>
      <c r="CN217" s="99">
        <v>506</v>
      </c>
      <c r="CO217" s="99">
        <v>1831</v>
      </c>
      <c r="CP217" s="99">
        <v>1479</v>
      </c>
      <c r="CQ217" s="99">
        <v>28</v>
      </c>
      <c r="CR217" s="99">
        <v>510</v>
      </c>
      <c r="CS217" s="99">
        <v>10</v>
      </c>
      <c r="CT217" s="99">
        <v>600</v>
      </c>
      <c r="CU217" s="99">
        <v>821</v>
      </c>
      <c r="CV217" s="99">
        <v>670</v>
      </c>
      <c r="CW217" s="99">
        <v>115</v>
      </c>
      <c r="CX217" s="99">
        <v>441</v>
      </c>
      <c r="CY217" s="99">
        <v>243</v>
      </c>
      <c r="CZ217" s="99">
        <v>117</v>
      </c>
      <c r="DA217" s="99">
        <v>795</v>
      </c>
      <c r="DB217" s="99">
        <v>290</v>
      </c>
      <c r="DC217" s="99">
        <v>707</v>
      </c>
      <c r="DD217" s="99">
        <v>1374</v>
      </c>
      <c r="DE217" s="99">
        <v>1205</v>
      </c>
      <c r="DF217" s="99">
        <v>76</v>
      </c>
      <c r="DG217" s="99">
        <v>691</v>
      </c>
      <c r="DH217" s="99">
        <v>2050</v>
      </c>
      <c r="DI217" s="99">
        <v>1113</v>
      </c>
      <c r="DJ217" s="99">
        <v>2</v>
      </c>
      <c r="DK217" s="99">
        <v>171</v>
      </c>
      <c r="DL217" s="99">
        <v>449</v>
      </c>
      <c r="DM217" s="99">
        <v>33</v>
      </c>
      <c r="DN217" s="99">
        <v>469</v>
      </c>
      <c r="DO217" s="99">
        <v>132</v>
      </c>
      <c r="DP217" s="99">
        <v>4490</v>
      </c>
      <c r="DQ217" s="99">
        <v>203</v>
      </c>
      <c r="DR217" s="99">
        <v>314</v>
      </c>
      <c r="DS217" s="99">
        <v>172</v>
      </c>
      <c r="DT217" s="99">
        <v>344</v>
      </c>
      <c r="DU217" s="99">
        <v>10</v>
      </c>
      <c r="DV217" s="99">
        <v>1</v>
      </c>
      <c r="DW217" s="99">
        <v>44</v>
      </c>
      <c r="DX217" s="99">
        <v>47</v>
      </c>
      <c r="DY217" s="99">
        <v>18</v>
      </c>
      <c r="DZ217" s="99">
        <v>1111</v>
      </c>
      <c r="EA217" s="99">
        <v>4</v>
      </c>
      <c r="EB217" s="99">
        <v>144</v>
      </c>
      <c r="EC217" s="99"/>
      <c r="ED217" s="99">
        <v>620</v>
      </c>
      <c r="EE217" s="99">
        <v>323</v>
      </c>
      <c r="EF217" s="99">
        <v>27</v>
      </c>
      <c r="EG217" s="99">
        <v>9</v>
      </c>
      <c r="EH217" s="99">
        <v>1</v>
      </c>
      <c r="EI217" s="99"/>
      <c r="EJ217" s="99">
        <v>22</v>
      </c>
      <c r="EK217" s="99">
        <v>10</v>
      </c>
      <c r="EL217" s="99">
        <v>12</v>
      </c>
      <c r="EM217" s="99">
        <v>10111</v>
      </c>
      <c r="EN217" s="99">
        <v>85</v>
      </c>
      <c r="EO217" s="99">
        <v>763</v>
      </c>
      <c r="EP217" s="99">
        <v>27</v>
      </c>
      <c r="EQ217" s="99">
        <v>2</v>
      </c>
      <c r="ER217" s="99"/>
      <c r="ES217" s="99">
        <v>50405</v>
      </c>
    </row>
    <row r="218" spans="1:149" ht="14.4" x14ac:dyDescent="0.3">
      <c r="A218" s="98">
        <v>106301127</v>
      </c>
      <c r="B218" s="98" t="s">
        <v>2358</v>
      </c>
      <c r="C218" s="98" t="s">
        <v>730</v>
      </c>
      <c r="D218" s="98" t="s">
        <v>746</v>
      </c>
      <c r="E218" s="98" t="s">
        <v>747</v>
      </c>
      <c r="F218" s="98" t="s">
        <v>2359</v>
      </c>
      <c r="G218" s="98" t="s">
        <v>2872</v>
      </c>
      <c r="H218" s="98" t="s">
        <v>2114</v>
      </c>
      <c r="I218" s="98" t="s">
        <v>2335</v>
      </c>
      <c r="J218" s="98" t="s">
        <v>2356</v>
      </c>
      <c r="K218" s="98" t="s">
        <v>2357</v>
      </c>
      <c r="L218" s="98" t="s">
        <v>2065</v>
      </c>
      <c r="M218" s="98" t="s">
        <v>2105</v>
      </c>
      <c r="N218" s="98" t="s">
        <v>1763</v>
      </c>
      <c r="O218" s="99">
        <v>424</v>
      </c>
      <c r="P218" s="99">
        <v>265</v>
      </c>
      <c r="Q218" s="99"/>
      <c r="R218" s="99"/>
      <c r="S218" s="99"/>
      <c r="T218" s="99"/>
      <c r="U218" s="99">
        <v>326</v>
      </c>
      <c r="V218" s="99">
        <v>363</v>
      </c>
      <c r="W218" s="99"/>
      <c r="X218" s="99"/>
      <c r="Y218" s="99"/>
      <c r="Z218" s="99">
        <v>11</v>
      </c>
      <c r="AA218" s="99">
        <v>32</v>
      </c>
      <c r="AB218" s="99">
        <v>32</v>
      </c>
      <c r="AC218" s="99">
        <v>71</v>
      </c>
      <c r="AD218" s="99">
        <v>140</v>
      </c>
      <c r="AE218" s="99">
        <v>189</v>
      </c>
      <c r="AF218" s="99">
        <v>214</v>
      </c>
      <c r="AG218" s="99"/>
      <c r="AH218" s="99"/>
      <c r="AI218" s="99"/>
      <c r="AJ218" s="99">
        <v>107</v>
      </c>
      <c r="AK218" s="99">
        <v>18</v>
      </c>
      <c r="AL218" s="99">
        <v>96</v>
      </c>
      <c r="AM218" s="99">
        <v>4</v>
      </c>
      <c r="AN218" s="99">
        <v>10</v>
      </c>
      <c r="AO218" s="99">
        <v>14</v>
      </c>
      <c r="AP218" s="99">
        <v>440</v>
      </c>
      <c r="AQ218" s="99">
        <v>689</v>
      </c>
      <c r="AR218" s="99"/>
      <c r="AS218" s="99"/>
      <c r="AT218" s="99">
        <v>687</v>
      </c>
      <c r="AU218" s="99">
        <v>2</v>
      </c>
      <c r="AV218" s="99"/>
      <c r="AW218" s="99"/>
      <c r="AX218" s="99">
        <v>520</v>
      </c>
      <c r="AY218" s="99">
        <v>169</v>
      </c>
      <c r="AZ218" s="99"/>
      <c r="BA218" s="99">
        <v>676</v>
      </c>
      <c r="BB218" s="99"/>
      <c r="BC218" s="99"/>
      <c r="BD218" s="99">
        <v>5</v>
      </c>
      <c r="BE218" s="99"/>
      <c r="BF218" s="99">
        <v>8</v>
      </c>
      <c r="BG218" s="99"/>
      <c r="BH218" s="99"/>
      <c r="BI218" s="99"/>
      <c r="BJ218" s="99"/>
      <c r="BK218" s="99">
        <v>82</v>
      </c>
      <c r="BL218" s="99">
        <v>29</v>
      </c>
      <c r="BM218" s="99">
        <v>15</v>
      </c>
      <c r="BN218" s="99">
        <v>73</v>
      </c>
      <c r="BO218" s="99">
        <v>105</v>
      </c>
      <c r="BP218" s="99">
        <v>7</v>
      </c>
      <c r="BQ218" s="99"/>
      <c r="BR218" s="99">
        <v>7</v>
      </c>
      <c r="BS218" s="99">
        <v>3</v>
      </c>
      <c r="BT218" s="99">
        <v>113</v>
      </c>
      <c r="BU218" s="99">
        <v>255</v>
      </c>
      <c r="BV218" s="99"/>
      <c r="BW218" s="99"/>
      <c r="BX218" s="99"/>
      <c r="BY218" s="99"/>
      <c r="BZ218" s="99"/>
      <c r="CA218" s="99"/>
      <c r="CB218" s="99">
        <v>27</v>
      </c>
      <c r="CC218" s="99">
        <v>513</v>
      </c>
      <c r="CD218" s="99"/>
      <c r="CE218" s="99">
        <v>127</v>
      </c>
      <c r="CF218" s="99">
        <v>7</v>
      </c>
      <c r="CG218" s="99">
        <v>4</v>
      </c>
      <c r="CH218" s="99">
        <v>10</v>
      </c>
      <c r="CI218" s="99"/>
      <c r="CJ218" s="99"/>
      <c r="CK218" s="99">
        <v>1</v>
      </c>
      <c r="CL218" s="99">
        <v>4</v>
      </c>
      <c r="CM218" s="99">
        <v>5</v>
      </c>
      <c r="CN218" s="99">
        <v>16</v>
      </c>
      <c r="CO218" s="99">
        <v>53</v>
      </c>
      <c r="CP218" s="99">
        <v>25</v>
      </c>
      <c r="CQ218" s="99"/>
      <c r="CR218" s="99">
        <v>8</v>
      </c>
      <c r="CS218" s="99">
        <v>2</v>
      </c>
      <c r="CT218" s="99">
        <v>36</v>
      </c>
      <c r="CU218" s="99">
        <v>59</v>
      </c>
      <c r="CV218" s="99">
        <v>40</v>
      </c>
      <c r="CW218" s="99"/>
      <c r="CX218" s="99">
        <v>50</v>
      </c>
      <c r="CY218" s="99">
        <v>18</v>
      </c>
      <c r="CZ218" s="99">
        <v>30</v>
      </c>
      <c r="DA218" s="99">
        <v>295</v>
      </c>
      <c r="DB218" s="99">
        <v>25</v>
      </c>
      <c r="DC218" s="99">
        <v>23</v>
      </c>
      <c r="DD218" s="99"/>
      <c r="DE218" s="99"/>
      <c r="DF218" s="99"/>
      <c r="DG218" s="99">
        <v>6</v>
      </c>
      <c r="DH218" s="99">
        <v>92</v>
      </c>
      <c r="DI218" s="99">
        <v>32</v>
      </c>
      <c r="DJ218" s="99"/>
      <c r="DK218" s="99"/>
      <c r="DL218" s="99">
        <v>10</v>
      </c>
      <c r="DM218" s="99"/>
      <c r="DN218" s="99">
        <v>7</v>
      </c>
      <c r="DO218" s="99"/>
      <c r="DP218" s="99">
        <v>493</v>
      </c>
      <c r="DQ218" s="99">
        <v>19</v>
      </c>
      <c r="DR218" s="99">
        <v>13</v>
      </c>
      <c r="DS218" s="99">
        <v>1</v>
      </c>
      <c r="DT218" s="99">
        <v>16</v>
      </c>
      <c r="DU218" s="99"/>
      <c r="DV218" s="99"/>
      <c r="DW218" s="99"/>
      <c r="DX218" s="99"/>
      <c r="DY218" s="99"/>
      <c r="DZ218" s="99"/>
      <c r="EA218" s="99"/>
      <c r="EB218" s="99"/>
      <c r="EC218" s="99"/>
      <c r="ED218" s="99">
        <v>88</v>
      </c>
      <c r="EE218" s="99">
        <v>25</v>
      </c>
      <c r="EF218" s="99">
        <v>6</v>
      </c>
      <c r="EG218" s="99"/>
      <c r="EH218" s="99">
        <v>1</v>
      </c>
      <c r="EI218" s="99"/>
      <c r="EJ218" s="99">
        <v>6</v>
      </c>
      <c r="EK218" s="99"/>
      <c r="EL218" s="99"/>
      <c r="EM218" s="99">
        <v>506</v>
      </c>
      <c r="EN218" s="99">
        <v>22</v>
      </c>
      <c r="EO218" s="99">
        <v>33</v>
      </c>
      <c r="EP218" s="99">
        <v>2</v>
      </c>
      <c r="EQ218" s="99"/>
      <c r="ER218" s="99"/>
      <c r="ES218" s="99">
        <v>24725</v>
      </c>
    </row>
    <row r="219" spans="1:149" ht="14.4" x14ac:dyDescent="0.3">
      <c r="A219" s="98">
        <v>106301140</v>
      </c>
      <c r="B219" s="98" t="s">
        <v>2361</v>
      </c>
      <c r="C219" s="98" t="s">
        <v>730</v>
      </c>
      <c r="D219" s="98" t="s">
        <v>748</v>
      </c>
      <c r="E219" s="98" t="s">
        <v>730</v>
      </c>
      <c r="F219" s="98" t="s">
        <v>1477</v>
      </c>
      <c r="G219" s="98" t="s">
        <v>2872</v>
      </c>
      <c r="H219" s="98" t="s">
        <v>2101</v>
      </c>
      <c r="I219" s="98" t="s">
        <v>2346</v>
      </c>
      <c r="J219" s="98" t="s">
        <v>2347</v>
      </c>
      <c r="K219" s="98" t="s">
        <v>2360</v>
      </c>
      <c r="L219" s="98" t="s">
        <v>2065</v>
      </c>
      <c r="M219" s="98" t="s">
        <v>2105</v>
      </c>
      <c r="N219" s="98" t="s">
        <v>1764</v>
      </c>
      <c r="O219" s="99">
        <v>1457</v>
      </c>
      <c r="P219" s="99">
        <v>15</v>
      </c>
      <c r="Q219" s="99"/>
      <c r="R219" s="99">
        <v>394</v>
      </c>
      <c r="S219" s="99">
        <v>207</v>
      </c>
      <c r="T219" s="99"/>
      <c r="U219" s="99">
        <v>1016</v>
      </c>
      <c r="V219" s="99">
        <v>1057</v>
      </c>
      <c r="W219" s="99"/>
      <c r="X219" s="99"/>
      <c r="Y219" s="99">
        <v>17</v>
      </c>
      <c r="Z219" s="99">
        <v>206</v>
      </c>
      <c r="AA219" s="99">
        <v>220</v>
      </c>
      <c r="AB219" s="99">
        <v>330</v>
      </c>
      <c r="AC219" s="99">
        <v>405</v>
      </c>
      <c r="AD219" s="99">
        <v>391</v>
      </c>
      <c r="AE219" s="99">
        <v>245</v>
      </c>
      <c r="AF219" s="99">
        <v>259</v>
      </c>
      <c r="AG219" s="99"/>
      <c r="AH219" s="99"/>
      <c r="AI219" s="99"/>
      <c r="AJ219" s="99">
        <v>97</v>
      </c>
      <c r="AK219" s="99">
        <v>71</v>
      </c>
      <c r="AL219" s="99">
        <v>458</v>
      </c>
      <c r="AM219" s="99">
        <v>3</v>
      </c>
      <c r="AN219" s="99">
        <v>162</v>
      </c>
      <c r="AO219" s="99">
        <v>52</v>
      </c>
      <c r="AP219" s="99">
        <v>1230</v>
      </c>
      <c r="AQ219" s="99">
        <v>969</v>
      </c>
      <c r="AR219" s="99">
        <v>1104</v>
      </c>
      <c r="AS219" s="99"/>
      <c r="AT219" s="99">
        <v>807</v>
      </c>
      <c r="AU219" s="99">
        <v>1266</v>
      </c>
      <c r="AV219" s="99"/>
      <c r="AW219" s="99"/>
      <c r="AX219" s="99">
        <v>1985</v>
      </c>
      <c r="AY219" s="99">
        <v>88</v>
      </c>
      <c r="AZ219" s="99"/>
      <c r="BA219" s="99">
        <v>56</v>
      </c>
      <c r="BB219" s="99">
        <v>1</v>
      </c>
      <c r="BC219" s="99">
        <v>1770</v>
      </c>
      <c r="BD219" s="99">
        <v>84</v>
      </c>
      <c r="BE219" s="99">
        <v>46</v>
      </c>
      <c r="BF219" s="99">
        <v>114</v>
      </c>
      <c r="BG219" s="99"/>
      <c r="BH219" s="99">
        <v>2</v>
      </c>
      <c r="BI219" s="99"/>
      <c r="BJ219" s="99"/>
      <c r="BK219" s="99">
        <v>91</v>
      </c>
      <c r="BL219" s="99">
        <v>67</v>
      </c>
      <c r="BM219" s="99"/>
      <c r="BN219" s="99">
        <v>34</v>
      </c>
      <c r="BO219" s="99">
        <v>109</v>
      </c>
      <c r="BP219" s="99">
        <v>13</v>
      </c>
      <c r="BQ219" s="99">
        <v>27</v>
      </c>
      <c r="BR219" s="99">
        <v>17</v>
      </c>
      <c r="BS219" s="99">
        <v>53</v>
      </c>
      <c r="BT219" s="99">
        <v>1375</v>
      </c>
      <c r="BU219" s="99">
        <v>282</v>
      </c>
      <c r="BV219" s="99">
        <v>1</v>
      </c>
      <c r="BW219" s="99">
        <v>1</v>
      </c>
      <c r="BX219" s="99"/>
      <c r="BY219" s="99">
        <v>1</v>
      </c>
      <c r="BZ219" s="99">
        <v>2</v>
      </c>
      <c r="CA219" s="99"/>
      <c r="CB219" s="99">
        <v>270</v>
      </c>
      <c r="CC219" s="99">
        <v>786</v>
      </c>
      <c r="CD219" s="99"/>
      <c r="CE219" s="99">
        <v>823</v>
      </c>
      <c r="CF219" s="99">
        <v>35</v>
      </c>
      <c r="CG219" s="99">
        <v>146</v>
      </c>
      <c r="CH219" s="99">
        <v>11</v>
      </c>
      <c r="CI219" s="99">
        <v>1</v>
      </c>
      <c r="CJ219" s="99"/>
      <c r="CK219" s="99">
        <v>1</v>
      </c>
      <c r="CL219" s="99">
        <v>1</v>
      </c>
      <c r="CM219" s="99">
        <v>13</v>
      </c>
      <c r="CN219" s="99">
        <v>11</v>
      </c>
      <c r="CO219" s="99">
        <v>97</v>
      </c>
      <c r="CP219" s="99">
        <v>197</v>
      </c>
      <c r="CQ219" s="99">
        <v>1</v>
      </c>
      <c r="CR219" s="99">
        <v>238</v>
      </c>
      <c r="CS219" s="99"/>
      <c r="CT219" s="99">
        <v>60</v>
      </c>
      <c r="CU219" s="99">
        <v>42</v>
      </c>
      <c r="CV219" s="99">
        <v>85</v>
      </c>
      <c r="CW219" s="99">
        <v>766</v>
      </c>
      <c r="CX219" s="99">
        <v>311</v>
      </c>
      <c r="CY219" s="99">
        <v>28</v>
      </c>
      <c r="CZ219" s="99"/>
      <c r="DA219" s="99">
        <v>123</v>
      </c>
      <c r="DB219" s="99">
        <v>41</v>
      </c>
      <c r="DC219" s="99">
        <v>57</v>
      </c>
      <c r="DD219" s="99">
        <v>2</v>
      </c>
      <c r="DE219" s="99"/>
      <c r="DF219" s="99"/>
      <c r="DG219" s="99">
        <v>28</v>
      </c>
      <c r="DH219" s="99">
        <v>684</v>
      </c>
      <c r="DI219" s="99">
        <v>274</v>
      </c>
      <c r="DJ219" s="99"/>
      <c r="DK219" s="99">
        <v>2</v>
      </c>
      <c r="DL219" s="99">
        <v>25</v>
      </c>
      <c r="DM219" s="99">
        <v>2</v>
      </c>
      <c r="DN219" s="99">
        <v>325</v>
      </c>
      <c r="DO219" s="99">
        <v>12</v>
      </c>
      <c r="DP219" s="99">
        <v>673</v>
      </c>
      <c r="DQ219" s="99">
        <v>16</v>
      </c>
      <c r="DR219" s="99">
        <v>20</v>
      </c>
      <c r="DS219" s="99"/>
      <c r="DT219" s="99">
        <v>9</v>
      </c>
      <c r="DU219" s="99">
        <v>2</v>
      </c>
      <c r="DV219" s="99"/>
      <c r="DW219" s="99"/>
      <c r="DX219" s="99"/>
      <c r="DY219" s="99"/>
      <c r="DZ219" s="99">
        <v>1</v>
      </c>
      <c r="EA219" s="99"/>
      <c r="EB219" s="99"/>
      <c r="EC219" s="99"/>
      <c r="ED219" s="99">
        <v>84</v>
      </c>
      <c r="EE219" s="99">
        <v>48</v>
      </c>
      <c r="EF219" s="99">
        <v>9</v>
      </c>
      <c r="EG219" s="99">
        <v>1</v>
      </c>
      <c r="EH219" s="99">
        <v>3</v>
      </c>
      <c r="EI219" s="99"/>
      <c r="EJ219" s="99"/>
      <c r="EK219" s="99"/>
      <c r="EL219" s="99"/>
      <c r="EM219" s="99">
        <v>1580</v>
      </c>
      <c r="EN219" s="99">
        <v>35</v>
      </c>
      <c r="EO219" s="99">
        <v>301</v>
      </c>
      <c r="EP219" s="99">
        <v>9</v>
      </c>
      <c r="EQ219" s="99">
        <v>3</v>
      </c>
      <c r="ER219" s="99"/>
      <c r="ES219" s="99">
        <v>17228</v>
      </c>
    </row>
    <row r="220" spans="1:149" ht="14.4" x14ac:dyDescent="0.3">
      <c r="A220" s="98">
        <v>106301155</v>
      </c>
      <c r="B220" s="98" t="s">
        <v>749</v>
      </c>
      <c r="C220" s="98" t="s">
        <v>730</v>
      </c>
      <c r="D220" s="98" t="s">
        <v>750</v>
      </c>
      <c r="E220" s="98" t="s">
        <v>751</v>
      </c>
      <c r="F220" s="98" t="s">
        <v>1089</v>
      </c>
      <c r="G220" s="98" t="s">
        <v>2877</v>
      </c>
      <c r="H220" s="98" t="s">
        <v>2101</v>
      </c>
      <c r="I220" s="98" t="s">
        <v>2346</v>
      </c>
      <c r="J220" s="98" t="s">
        <v>2362</v>
      </c>
      <c r="K220" s="98" t="s">
        <v>751</v>
      </c>
      <c r="L220" s="98" t="s">
        <v>2065</v>
      </c>
      <c r="M220" s="98" t="s">
        <v>2105</v>
      </c>
      <c r="N220" s="98" t="s">
        <v>1765</v>
      </c>
      <c r="O220" s="99">
        <v>1017</v>
      </c>
      <c r="P220" s="99"/>
      <c r="Q220" s="99"/>
      <c r="R220" s="99"/>
      <c r="S220" s="99">
        <v>2373</v>
      </c>
      <c r="T220" s="99"/>
      <c r="U220" s="99">
        <v>1558</v>
      </c>
      <c r="V220" s="99">
        <v>1832</v>
      </c>
      <c r="W220" s="99"/>
      <c r="X220" s="99"/>
      <c r="Y220" s="99">
        <v>926</v>
      </c>
      <c r="Z220" s="99">
        <v>719</v>
      </c>
      <c r="AA220" s="99">
        <v>619</v>
      </c>
      <c r="AB220" s="99">
        <v>482</v>
      </c>
      <c r="AC220" s="99">
        <v>492</v>
      </c>
      <c r="AD220" s="99">
        <v>135</v>
      </c>
      <c r="AE220" s="99">
        <v>15</v>
      </c>
      <c r="AF220" s="99">
        <v>2</v>
      </c>
      <c r="AG220" s="99"/>
      <c r="AH220" s="99"/>
      <c r="AI220" s="99"/>
      <c r="AJ220" s="99">
        <v>156</v>
      </c>
      <c r="AK220" s="99">
        <v>186</v>
      </c>
      <c r="AL220" s="99">
        <v>1062</v>
      </c>
      <c r="AM220" s="99">
        <v>4</v>
      </c>
      <c r="AN220" s="99">
        <v>77</v>
      </c>
      <c r="AO220" s="99">
        <v>3</v>
      </c>
      <c r="AP220" s="99">
        <v>1902</v>
      </c>
      <c r="AQ220" s="99">
        <v>3390</v>
      </c>
      <c r="AR220" s="99"/>
      <c r="AS220" s="99"/>
      <c r="AT220" s="99">
        <v>28</v>
      </c>
      <c r="AU220" s="99">
        <v>3362</v>
      </c>
      <c r="AV220" s="99"/>
      <c r="AW220" s="99"/>
      <c r="AX220" s="99">
        <v>3390</v>
      </c>
      <c r="AY220" s="99"/>
      <c r="AZ220" s="99"/>
      <c r="BA220" s="99">
        <v>357</v>
      </c>
      <c r="BB220" s="99"/>
      <c r="BC220" s="99">
        <v>1153</v>
      </c>
      <c r="BD220" s="99">
        <v>227</v>
      </c>
      <c r="BE220" s="99">
        <v>30</v>
      </c>
      <c r="BF220" s="99"/>
      <c r="BG220" s="99"/>
      <c r="BH220" s="99">
        <v>1623</v>
      </c>
      <c r="BI220" s="99"/>
      <c r="BJ220" s="99"/>
      <c r="BK220" s="99">
        <v>28</v>
      </c>
      <c r="BL220" s="99">
        <v>642</v>
      </c>
      <c r="BM220" s="99"/>
      <c r="BN220" s="99"/>
      <c r="BO220" s="99"/>
      <c r="BP220" s="99"/>
      <c r="BQ220" s="99">
        <v>18</v>
      </c>
      <c r="BR220" s="99"/>
      <c r="BS220" s="99">
        <v>245</v>
      </c>
      <c r="BT220" s="99">
        <v>2443</v>
      </c>
      <c r="BU220" s="99">
        <v>10</v>
      </c>
      <c r="BV220" s="99"/>
      <c r="BW220" s="99"/>
      <c r="BX220" s="99"/>
      <c r="BY220" s="99">
        <v>4</v>
      </c>
      <c r="BZ220" s="99"/>
      <c r="CA220" s="99"/>
      <c r="CB220" s="99">
        <v>2103</v>
      </c>
      <c r="CC220" s="99">
        <v>152</v>
      </c>
      <c r="CD220" s="99">
        <v>22</v>
      </c>
      <c r="CE220" s="99">
        <v>981</v>
      </c>
      <c r="CF220" s="99">
        <v>24</v>
      </c>
      <c r="CG220" s="99"/>
      <c r="CH220" s="99">
        <v>40</v>
      </c>
      <c r="CI220" s="99">
        <v>2</v>
      </c>
      <c r="CJ220" s="99">
        <v>64</v>
      </c>
      <c r="CK220" s="99">
        <v>2</v>
      </c>
      <c r="CL220" s="99"/>
      <c r="CM220" s="99"/>
      <c r="CN220" s="99"/>
      <c r="CO220" s="99">
        <v>3</v>
      </c>
      <c r="CP220" s="99"/>
      <c r="CQ220" s="99"/>
      <c r="CR220" s="99">
        <v>3</v>
      </c>
      <c r="CS220" s="99"/>
      <c r="CT220" s="99"/>
      <c r="CU220" s="99">
        <v>2</v>
      </c>
      <c r="CV220" s="99">
        <v>1</v>
      </c>
      <c r="CW220" s="99">
        <v>3372</v>
      </c>
      <c r="CX220" s="99">
        <v>4</v>
      </c>
      <c r="CY220" s="99"/>
      <c r="CZ220" s="99">
        <v>3</v>
      </c>
      <c r="DA220" s="99">
        <v>1</v>
      </c>
      <c r="DB220" s="99">
        <v>1</v>
      </c>
      <c r="DC220" s="99"/>
      <c r="DD220" s="99"/>
      <c r="DE220" s="99"/>
      <c r="DF220" s="99"/>
      <c r="DG220" s="99"/>
      <c r="DH220" s="99">
        <v>901</v>
      </c>
      <c r="DI220" s="99"/>
      <c r="DJ220" s="99"/>
      <c r="DK220" s="99"/>
      <c r="DL220" s="99">
        <v>1</v>
      </c>
      <c r="DM220" s="99"/>
      <c r="DN220" s="99"/>
      <c r="DO220" s="99"/>
      <c r="DP220" s="99">
        <v>2478</v>
      </c>
      <c r="DQ220" s="99"/>
      <c r="DR220" s="99">
        <v>4</v>
      </c>
      <c r="DS220" s="99"/>
      <c r="DT220" s="99"/>
      <c r="DU220" s="99"/>
      <c r="DV220" s="99"/>
      <c r="DW220" s="99">
        <v>6</v>
      </c>
      <c r="DX220" s="99"/>
      <c r="DY220" s="99"/>
      <c r="DZ220" s="99"/>
      <c r="EA220" s="99"/>
      <c r="EB220" s="99"/>
      <c r="EC220" s="99"/>
      <c r="ED220" s="99"/>
      <c r="EE220" s="99">
        <v>3</v>
      </c>
      <c r="EF220" s="99">
        <v>1</v>
      </c>
      <c r="EG220" s="99">
        <v>2</v>
      </c>
      <c r="EH220" s="99">
        <v>7</v>
      </c>
      <c r="EI220" s="99"/>
      <c r="EJ220" s="99"/>
      <c r="EK220" s="99"/>
      <c r="EL220" s="99"/>
      <c r="EM220" s="99">
        <v>3367</v>
      </c>
      <c r="EN220" s="99">
        <v>4</v>
      </c>
      <c r="EO220" s="99">
        <v>1</v>
      </c>
      <c r="EP220" s="99">
        <v>5</v>
      </c>
      <c r="EQ220" s="99"/>
      <c r="ER220" s="99"/>
      <c r="ES220" s="99">
        <v>33563</v>
      </c>
    </row>
    <row r="221" spans="1:149" ht="14.4" x14ac:dyDescent="0.3">
      <c r="A221" s="98">
        <v>106301175</v>
      </c>
      <c r="B221" s="98" t="s">
        <v>2364</v>
      </c>
      <c r="C221" s="98" t="s">
        <v>730</v>
      </c>
      <c r="D221" s="98" t="s">
        <v>752</v>
      </c>
      <c r="E221" s="98" t="s">
        <v>733</v>
      </c>
      <c r="F221" s="98" t="s">
        <v>1085</v>
      </c>
      <c r="G221" s="98" t="s">
        <v>2872</v>
      </c>
      <c r="H221" s="98" t="s">
        <v>2120</v>
      </c>
      <c r="I221" s="98" t="s">
        <v>2190</v>
      </c>
      <c r="J221" s="98" t="s">
        <v>2349</v>
      </c>
      <c r="K221" s="98" t="s">
        <v>2350</v>
      </c>
      <c r="L221" s="98" t="s">
        <v>2065</v>
      </c>
      <c r="M221" s="98" t="s">
        <v>2105</v>
      </c>
      <c r="N221" s="98" t="s">
        <v>1766</v>
      </c>
      <c r="O221" s="99">
        <v>21873</v>
      </c>
      <c r="P221" s="99"/>
      <c r="Q221" s="99"/>
      <c r="R221" s="99"/>
      <c r="S221" s="99"/>
      <c r="T221" s="99"/>
      <c r="U221" s="99">
        <v>12850</v>
      </c>
      <c r="V221" s="99">
        <v>9023</v>
      </c>
      <c r="W221" s="99"/>
      <c r="X221" s="99"/>
      <c r="Y221" s="99">
        <v>764</v>
      </c>
      <c r="Z221" s="99">
        <v>2055</v>
      </c>
      <c r="AA221" s="99">
        <v>2933</v>
      </c>
      <c r="AB221" s="99">
        <v>1801</v>
      </c>
      <c r="AC221" s="99">
        <v>2487</v>
      </c>
      <c r="AD221" s="99">
        <v>2299</v>
      </c>
      <c r="AE221" s="99">
        <v>2220</v>
      </c>
      <c r="AF221" s="99">
        <v>2256</v>
      </c>
      <c r="AG221" s="99"/>
      <c r="AH221" s="99">
        <v>4333</v>
      </c>
      <c r="AI221" s="99">
        <v>725</v>
      </c>
      <c r="AJ221" s="99">
        <v>9708</v>
      </c>
      <c r="AK221" s="99">
        <v>302</v>
      </c>
      <c r="AL221" s="99">
        <v>6001</v>
      </c>
      <c r="AM221" s="99">
        <v>12</v>
      </c>
      <c r="AN221" s="99">
        <v>1123</v>
      </c>
      <c r="AO221" s="99">
        <v>133</v>
      </c>
      <c r="AP221" s="99">
        <v>4594</v>
      </c>
      <c r="AQ221" s="99">
        <v>11827</v>
      </c>
      <c r="AR221" s="99">
        <v>10046</v>
      </c>
      <c r="AS221" s="99"/>
      <c r="AT221" s="99">
        <v>2194</v>
      </c>
      <c r="AU221" s="99">
        <v>15786</v>
      </c>
      <c r="AV221" s="99">
        <v>3893</v>
      </c>
      <c r="AW221" s="99"/>
      <c r="AX221" s="99">
        <v>21505</v>
      </c>
      <c r="AY221" s="99">
        <v>365</v>
      </c>
      <c r="AZ221" s="99">
        <v>3</v>
      </c>
      <c r="BA221" s="99">
        <v>389</v>
      </c>
      <c r="BB221" s="99">
        <v>10</v>
      </c>
      <c r="BC221" s="99">
        <v>15618</v>
      </c>
      <c r="BD221" s="99"/>
      <c r="BE221" s="99">
        <v>121</v>
      </c>
      <c r="BF221" s="99">
        <v>496</v>
      </c>
      <c r="BG221" s="99">
        <v>3889</v>
      </c>
      <c r="BH221" s="99">
        <v>1347</v>
      </c>
      <c r="BI221" s="99">
        <v>3</v>
      </c>
      <c r="BJ221" s="99"/>
      <c r="BK221" s="99">
        <v>456</v>
      </c>
      <c r="BL221" s="99">
        <v>308</v>
      </c>
      <c r="BM221" s="99">
        <v>12</v>
      </c>
      <c r="BN221" s="99">
        <v>420</v>
      </c>
      <c r="BO221" s="99">
        <v>2811</v>
      </c>
      <c r="BP221" s="99">
        <v>166</v>
      </c>
      <c r="BQ221" s="99">
        <v>24</v>
      </c>
      <c r="BR221" s="99">
        <v>70</v>
      </c>
      <c r="BS221" s="99">
        <v>42</v>
      </c>
      <c r="BT221" s="99">
        <v>15219</v>
      </c>
      <c r="BU221" s="99">
        <v>2343</v>
      </c>
      <c r="BV221" s="99"/>
      <c r="BW221" s="99">
        <v>2</v>
      </c>
      <c r="BX221" s="99"/>
      <c r="BY221" s="99"/>
      <c r="BZ221" s="99"/>
      <c r="CA221" s="99"/>
      <c r="CB221" s="99">
        <v>8531</v>
      </c>
      <c r="CC221" s="99">
        <v>5819</v>
      </c>
      <c r="CD221" s="99">
        <v>21</v>
      </c>
      <c r="CE221" s="99">
        <v>3529</v>
      </c>
      <c r="CF221" s="99">
        <v>3637</v>
      </c>
      <c r="CG221" s="99">
        <v>25</v>
      </c>
      <c r="CH221" s="99">
        <v>278</v>
      </c>
      <c r="CI221" s="99">
        <v>23</v>
      </c>
      <c r="CJ221" s="99">
        <v>10</v>
      </c>
      <c r="CK221" s="99"/>
      <c r="CL221" s="99">
        <v>24</v>
      </c>
      <c r="CM221" s="99">
        <v>174</v>
      </c>
      <c r="CN221" s="99">
        <v>746</v>
      </c>
      <c r="CO221" s="99">
        <v>2213</v>
      </c>
      <c r="CP221" s="99">
        <v>2209</v>
      </c>
      <c r="CQ221" s="99">
        <v>41</v>
      </c>
      <c r="CR221" s="99">
        <v>1060</v>
      </c>
      <c r="CS221" s="99">
        <v>6</v>
      </c>
      <c r="CT221" s="99">
        <v>855</v>
      </c>
      <c r="CU221" s="99">
        <v>1101</v>
      </c>
      <c r="CV221" s="99">
        <v>1035</v>
      </c>
      <c r="CW221" s="99">
        <v>133</v>
      </c>
      <c r="CX221" s="99">
        <v>1056</v>
      </c>
      <c r="CY221" s="99">
        <v>376</v>
      </c>
      <c r="CZ221" s="99">
        <v>82</v>
      </c>
      <c r="DA221" s="99">
        <v>1533</v>
      </c>
      <c r="DB221" s="99">
        <v>430</v>
      </c>
      <c r="DC221" s="99">
        <v>740</v>
      </c>
      <c r="DD221" s="99">
        <v>3982</v>
      </c>
      <c r="DE221" s="99">
        <v>3899</v>
      </c>
      <c r="DF221" s="99">
        <v>178</v>
      </c>
      <c r="DG221" s="99">
        <v>571</v>
      </c>
      <c r="DH221" s="99">
        <v>5770</v>
      </c>
      <c r="DI221" s="99">
        <v>2359</v>
      </c>
      <c r="DJ221" s="99">
        <v>15</v>
      </c>
      <c r="DK221" s="99">
        <v>314</v>
      </c>
      <c r="DL221" s="99">
        <v>540</v>
      </c>
      <c r="DM221" s="99">
        <v>42</v>
      </c>
      <c r="DN221" s="99">
        <v>1142</v>
      </c>
      <c r="DO221" s="99">
        <v>224</v>
      </c>
      <c r="DP221" s="99">
        <v>5150</v>
      </c>
      <c r="DQ221" s="99">
        <v>420</v>
      </c>
      <c r="DR221" s="99">
        <v>446</v>
      </c>
      <c r="DS221" s="99">
        <v>127</v>
      </c>
      <c r="DT221" s="99">
        <v>481</v>
      </c>
      <c r="DU221" s="99">
        <v>34</v>
      </c>
      <c r="DV221" s="99">
        <v>1</v>
      </c>
      <c r="DW221" s="99">
        <v>178</v>
      </c>
      <c r="DX221" s="99">
        <v>180</v>
      </c>
      <c r="DY221" s="99">
        <v>65</v>
      </c>
      <c r="DZ221" s="99">
        <v>3813</v>
      </c>
      <c r="EA221" s="99"/>
      <c r="EB221" s="99"/>
      <c r="EC221" s="99">
        <v>1</v>
      </c>
      <c r="ED221" s="99">
        <v>506</v>
      </c>
      <c r="EE221" s="99">
        <v>491</v>
      </c>
      <c r="EF221" s="99">
        <v>70</v>
      </c>
      <c r="EG221" s="99">
        <v>29</v>
      </c>
      <c r="EH221" s="99">
        <v>10</v>
      </c>
      <c r="EI221" s="99"/>
      <c r="EJ221" s="99">
        <v>23</v>
      </c>
      <c r="EK221" s="99">
        <v>3</v>
      </c>
      <c r="EL221" s="99">
        <v>7</v>
      </c>
      <c r="EM221" s="99">
        <v>20055</v>
      </c>
      <c r="EN221" s="99">
        <v>78</v>
      </c>
      <c r="EO221" s="99">
        <v>558</v>
      </c>
      <c r="EP221" s="99">
        <v>36</v>
      </c>
      <c r="EQ221" s="99">
        <v>1</v>
      </c>
      <c r="ER221" s="99">
        <v>6</v>
      </c>
      <c r="ES221" s="99">
        <v>93189</v>
      </c>
    </row>
    <row r="222" spans="1:149" ht="14.4" x14ac:dyDescent="0.3">
      <c r="A222" s="98">
        <v>106301188</v>
      </c>
      <c r="B222" s="98" t="s">
        <v>2365</v>
      </c>
      <c r="C222" s="98" t="s">
        <v>730</v>
      </c>
      <c r="D222" s="98" t="s">
        <v>753</v>
      </c>
      <c r="E222" s="98" t="s">
        <v>734</v>
      </c>
      <c r="F222" s="98" t="s">
        <v>1090</v>
      </c>
      <c r="G222" s="98" t="s">
        <v>2872</v>
      </c>
      <c r="H222" s="98" t="s">
        <v>2112</v>
      </c>
      <c r="I222" s="98" t="s">
        <v>2190</v>
      </c>
      <c r="J222" s="98" t="s">
        <v>2353</v>
      </c>
      <c r="K222" s="98" t="s">
        <v>2354</v>
      </c>
      <c r="L222" s="98" t="s">
        <v>2065</v>
      </c>
      <c r="M222" s="98" t="s">
        <v>2105</v>
      </c>
      <c r="N222" s="98" t="s">
        <v>1767</v>
      </c>
      <c r="O222" s="99">
        <v>3327</v>
      </c>
      <c r="P222" s="99"/>
      <c r="Q222" s="99"/>
      <c r="R222" s="99"/>
      <c r="S222" s="99">
        <v>2264</v>
      </c>
      <c r="T222" s="99"/>
      <c r="U222" s="99">
        <v>2986</v>
      </c>
      <c r="V222" s="99">
        <v>2603</v>
      </c>
      <c r="W222" s="99">
        <v>2</v>
      </c>
      <c r="X222" s="99"/>
      <c r="Y222" s="99">
        <v>197</v>
      </c>
      <c r="Z222" s="99">
        <v>1086</v>
      </c>
      <c r="AA222" s="99">
        <v>972</v>
      </c>
      <c r="AB222" s="99">
        <v>634</v>
      </c>
      <c r="AC222" s="99">
        <v>838</v>
      </c>
      <c r="AD222" s="99">
        <v>518</v>
      </c>
      <c r="AE222" s="99">
        <v>235</v>
      </c>
      <c r="AF222" s="99">
        <v>221</v>
      </c>
      <c r="AG222" s="99"/>
      <c r="AH222" s="99">
        <v>890</v>
      </c>
      <c r="AI222" s="99"/>
      <c r="AJ222" s="99">
        <v>290</v>
      </c>
      <c r="AK222" s="99">
        <v>236</v>
      </c>
      <c r="AL222" s="99">
        <v>2650</v>
      </c>
      <c r="AM222" s="99">
        <v>4</v>
      </c>
      <c r="AN222" s="99">
        <v>407</v>
      </c>
      <c r="AO222" s="99">
        <v>44</v>
      </c>
      <c r="AP222" s="99">
        <v>1960</v>
      </c>
      <c r="AQ222" s="99">
        <v>3126</v>
      </c>
      <c r="AR222" s="99">
        <v>2465</v>
      </c>
      <c r="AS222" s="99"/>
      <c r="AT222" s="99">
        <v>457</v>
      </c>
      <c r="AU222" s="99">
        <v>4242</v>
      </c>
      <c r="AV222" s="99">
        <v>890</v>
      </c>
      <c r="AW222" s="99">
        <v>2</v>
      </c>
      <c r="AX222" s="99">
        <v>5558</v>
      </c>
      <c r="AY222" s="99">
        <v>33</v>
      </c>
      <c r="AZ222" s="99"/>
      <c r="BA222" s="99">
        <v>537</v>
      </c>
      <c r="BB222" s="99"/>
      <c r="BC222" s="99">
        <v>3389</v>
      </c>
      <c r="BD222" s="99">
        <v>59</v>
      </c>
      <c r="BE222" s="99">
        <v>100</v>
      </c>
      <c r="BF222" s="99">
        <v>74</v>
      </c>
      <c r="BG222" s="99">
        <v>890</v>
      </c>
      <c r="BH222" s="99">
        <v>314</v>
      </c>
      <c r="BI222" s="99">
        <v>228</v>
      </c>
      <c r="BJ222" s="99"/>
      <c r="BK222" s="99">
        <v>56</v>
      </c>
      <c r="BL222" s="99">
        <v>179</v>
      </c>
      <c r="BM222" s="99">
        <v>84</v>
      </c>
      <c r="BN222" s="99">
        <v>59</v>
      </c>
      <c r="BO222" s="99">
        <v>44</v>
      </c>
      <c r="BP222" s="99">
        <v>18</v>
      </c>
      <c r="BQ222" s="99">
        <v>57</v>
      </c>
      <c r="BR222" s="99">
        <v>17</v>
      </c>
      <c r="BS222" s="99">
        <v>166</v>
      </c>
      <c r="BT222" s="99">
        <v>4430</v>
      </c>
      <c r="BU222" s="99">
        <v>226</v>
      </c>
      <c r="BV222" s="99">
        <v>2</v>
      </c>
      <c r="BW222" s="99">
        <v>6</v>
      </c>
      <c r="BX222" s="99"/>
      <c r="BY222" s="99">
        <v>236</v>
      </c>
      <c r="BZ222" s="99">
        <v>11</v>
      </c>
      <c r="CA222" s="99"/>
      <c r="CB222" s="99">
        <v>3261</v>
      </c>
      <c r="CC222" s="99">
        <v>1202</v>
      </c>
      <c r="CD222" s="99"/>
      <c r="CE222" s="99">
        <v>401</v>
      </c>
      <c r="CF222" s="99">
        <v>193</v>
      </c>
      <c r="CG222" s="99">
        <v>6</v>
      </c>
      <c r="CH222" s="99">
        <v>520</v>
      </c>
      <c r="CI222" s="99">
        <v>8</v>
      </c>
      <c r="CJ222" s="99"/>
      <c r="CK222" s="99"/>
      <c r="CL222" s="99">
        <v>1</v>
      </c>
      <c r="CM222" s="99">
        <v>29</v>
      </c>
      <c r="CN222" s="99">
        <v>65</v>
      </c>
      <c r="CO222" s="99">
        <v>263</v>
      </c>
      <c r="CP222" s="99">
        <v>232</v>
      </c>
      <c r="CQ222" s="99">
        <v>2</v>
      </c>
      <c r="CR222" s="99">
        <v>87</v>
      </c>
      <c r="CS222" s="99"/>
      <c r="CT222" s="99">
        <v>79</v>
      </c>
      <c r="CU222" s="99">
        <v>145</v>
      </c>
      <c r="CV222" s="99">
        <v>127</v>
      </c>
      <c r="CW222" s="99">
        <v>2311</v>
      </c>
      <c r="CX222" s="99">
        <v>51</v>
      </c>
      <c r="CY222" s="99">
        <v>31</v>
      </c>
      <c r="CZ222" s="99">
        <v>12</v>
      </c>
      <c r="DA222" s="99">
        <v>136</v>
      </c>
      <c r="DB222" s="99">
        <v>57</v>
      </c>
      <c r="DC222" s="99">
        <v>85</v>
      </c>
      <c r="DD222" s="99">
        <v>987</v>
      </c>
      <c r="DE222" s="99">
        <v>891</v>
      </c>
      <c r="DF222" s="99"/>
      <c r="DG222" s="99">
        <v>87</v>
      </c>
      <c r="DH222" s="99">
        <v>1344</v>
      </c>
      <c r="DI222" s="99">
        <v>166</v>
      </c>
      <c r="DJ222" s="99"/>
      <c r="DK222" s="99">
        <v>74</v>
      </c>
      <c r="DL222" s="99">
        <v>69</v>
      </c>
      <c r="DM222" s="99">
        <v>2</v>
      </c>
      <c r="DN222" s="99">
        <v>69</v>
      </c>
      <c r="DO222" s="99">
        <v>3</v>
      </c>
      <c r="DP222" s="99">
        <v>2708</v>
      </c>
      <c r="DQ222" s="99">
        <v>57</v>
      </c>
      <c r="DR222" s="99">
        <v>49</v>
      </c>
      <c r="DS222" s="99">
        <v>14</v>
      </c>
      <c r="DT222" s="99">
        <v>36</v>
      </c>
      <c r="DU222" s="99">
        <v>1</v>
      </c>
      <c r="DV222" s="99"/>
      <c r="DW222" s="99">
        <v>8</v>
      </c>
      <c r="DX222" s="99">
        <v>25</v>
      </c>
      <c r="DY222" s="99">
        <v>4</v>
      </c>
      <c r="DZ222" s="99">
        <v>875</v>
      </c>
      <c r="EA222" s="99"/>
      <c r="EB222" s="99"/>
      <c r="EC222" s="99"/>
      <c r="ED222" s="99">
        <v>61</v>
      </c>
      <c r="EE222" s="99">
        <v>66</v>
      </c>
      <c r="EF222" s="99">
        <v>10</v>
      </c>
      <c r="EG222" s="99">
        <v>18</v>
      </c>
      <c r="EH222" s="99">
        <v>77</v>
      </c>
      <c r="EI222" s="99">
        <v>3</v>
      </c>
      <c r="EJ222" s="99">
        <v>9</v>
      </c>
      <c r="EK222" s="99">
        <v>2</v>
      </c>
      <c r="EL222" s="99">
        <v>3</v>
      </c>
      <c r="EM222" s="99">
        <v>5014</v>
      </c>
      <c r="EN222" s="99">
        <v>78</v>
      </c>
      <c r="EO222" s="99">
        <v>233</v>
      </c>
      <c r="EP222" s="99">
        <v>16</v>
      </c>
      <c r="EQ222" s="99">
        <v>1</v>
      </c>
      <c r="ER222" s="99"/>
      <c r="ES222" s="99">
        <v>40023</v>
      </c>
    </row>
    <row r="223" spans="1:149" ht="14.4" x14ac:dyDescent="0.3">
      <c r="A223" s="98">
        <v>106301205</v>
      </c>
      <c r="B223" s="98" t="s">
        <v>754</v>
      </c>
      <c r="C223" s="98" t="s">
        <v>730</v>
      </c>
      <c r="D223" s="98" t="s">
        <v>1478</v>
      </c>
      <c r="E223" s="98" t="s">
        <v>755</v>
      </c>
      <c r="F223" s="98" t="s">
        <v>1091</v>
      </c>
      <c r="G223" s="98" t="s">
        <v>2871</v>
      </c>
      <c r="H223" s="98" t="s">
        <v>2108</v>
      </c>
      <c r="I223" s="98" t="s">
        <v>2346</v>
      </c>
      <c r="J223" s="98" t="s">
        <v>2362</v>
      </c>
      <c r="K223" s="98" t="s">
        <v>751</v>
      </c>
      <c r="L223" s="98" t="s">
        <v>2065</v>
      </c>
      <c r="M223" s="98" t="s">
        <v>2105</v>
      </c>
      <c r="N223" s="98" t="s">
        <v>1768</v>
      </c>
      <c r="O223" s="99">
        <v>35060</v>
      </c>
      <c r="P223" s="99"/>
      <c r="Q223" s="99"/>
      <c r="R223" s="99">
        <v>930</v>
      </c>
      <c r="S223" s="99"/>
      <c r="T223" s="99"/>
      <c r="U223" s="99">
        <v>21081</v>
      </c>
      <c r="V223" s="99">
        <v>14909</v>
      </c>
      <c r="W223" s="99"/>
      <c r="X223" s="99"/>
      <c r="Y223" s="99">
        <v>223</v>
      </c>
      <c r="Z223" s="99">
        <v>2937</v>
      </c>
      <c r="AA223" s="99">
        <v>5928</v>
      </c>
      <c r="AB223" s="99">
        <v>2547</v>
      </c>
      <c r="AC223" s="99">
        <v>3195</v>
      </c>
      <c r="AD223" s="99">
        <v>4198</v>
      </c>
      <c r="AE223" s="99">
        <v>4558</v>
      </c>
      <c r="AF223" s="99">
        <v>5748</v>
      </c>
      <c r="AG223" s="99"/>
      <c r="AH223" s="99">
        <v>6656</v>
      </c>
      <c r="AI223" s="99"/>
      <c r="AJ223" s="99">
        <v>5572</v>
      </c>
      <c r="AK223" s="99">
        <v>523</v>
      </c>
      <c r="AL223" s="99">
        <v>3928</v>
      </c>
      <c r="AM223" s="99">
        <v>45</v>
      </c>
      <c r="AN223" s="99">
        <v>126</v>
      </c>
      <c r="AO223" s="99">
        <v>157</v>
      </c>
      <c r="AP223" s="99">
        <v>25639</v>
      </c>
      <c r="AQ223" s="99">
        <v>17865</v>
      </c>
      <c r="AR223" s="99">
        <v>18124</v>
      </c>
      <c r="AS223" s="99">
        <v>1</v>
      </c>
      <c r="AT223" s="99">
        <v>10599</v>
      </c>
      <c r="AU223" s="99">
        <v>18765</v>
      </c>
      <c r="AV223" s="99">
        <v>6626</v>
      </c>
      <c r="AW223" s="99"/>
      <c r="AX223" s="99">
        <v>34746</v>
      </c>
      <c r="AY223" s="99">
        <v>1244</v>
      </c>
      <c r="AZ223" s="99"/>
      <c r="BA223" s="99">
        <v>470</v>
      </c>
      <c r="BB223" s="99">
        <v>1</v>
      </c>
      <c r="BC223" s="99">
        <v>28657</v>
      </c>
      <c r="BD223" s="99"/>
      <c r="BE223" s="99"/>
      <c r="BF223" s="99">
        <v>187</v>
      </c>
      <c r="BG223" s="99">
        <v>6624</v>
      </c>
      <c r="BH223" s="99">
        <v>48</v>
      </c>
      <c r="BI223" s="99">
        <v>2</v>
      </c>
      <c r="BJ223" s="99">
        <v>1</v>
      </c>
      <c r="BK223" s="99">
        <v>494</v>
      </c>
      <c r="BL223" s="99">
        <v>351</v>
      </c>
      <c r="BM223" s="99">
        <v>65</v>
      </c>
      <c r="BN223" s="99">
        <v>654</v>
      </c>
      <c r="BO223" s="99">
        <v>4454</v>
      </c>
      <c r="BP223" s="99">
        <v>641</v>
      </c>
      <c r="BQ223" s="99">
        <v>146</v>
      </c>
      <c r="BR223" s="99">
        <v>262</v>
      </c>
      <c r="BS223" s="99">
        <v>7</v>
      </c>
      <c r="BT223" s="99">
        <v>26087</v>
      </c>
      <c r="BU223" s="99">
        <v>2761</v>
      </c>
      <c r="BV223" s="99">
        <v>2</v>
      </c>
      <c r="BW223" s="99">
        <v>60</v>
      </c>
      <c r="BX223" s="99"/>
      <c r="BY223" s="99">
        <v>6</v>
      </c>
      <c r="BZ223" s="99"/>
      <c r="CA223" s="99"/>
      <c r="CB223" s="99">
        <v>4229</v>
      </c>
      <c r="CC223" s="99">
        <v>12436</v>
      </c>
      <c r="CD223" s="99">
        <v>21</v>
      </c>
      <c r="CE223" s="99">
        <v>17748</v>
      </c>
      <c r="CF223" s="99">
        <v>1334</v>
      </c>
      <c r="CG223" s="99">
        <v>63</v>
      </c>
      <c r="CH223" s="99">
        <v>144</v>
      </c>
      <c r="CI223" s="99">
        <v>11</v>
      </c>
      <c r="CJ223" s="99">
        <v>4</v>
      </c>
      <c r="CK223" s="99"/>
      <c r="CL223" s="99">
        <v>46</v>
      </c>
      <c r="CM223" s="99">
        <v>191</v>
      </c>
      <c r="CN223" s="99">
        <v>1705</v>
      </c>
      <c r="CO223" s="99">
        <v>3857</v>
      </c>
      <c r="CP223" s="99">
        <v>3811</v>
      </c>
      <c r="CQ223" s="99">
        <v>19</v>
      </c>
      <c r="CR223" s="99">
        <v>782</v>
      </c>
      <c r="CS223" s="99">
        <v>16</v>
      </c>
      <c r="CT223" s="99">
        <v>1428</v>
      </c>
      <c r="CU223" s="99">
        <v>3008</v>
      </c>
      <c r="CV223" s="99">
        <v>1768</v>
      </c>
      <c r="CW223" s="99">
        <v>1129</v>
      </c>
      <c r="CX223" s="99">
        <v>667</v>
      </c>
      <c r="CY223" s="99">
        <v>772</v>
      </c>
      <c r="CZ223" s="99">
        <v>320</v>
      </c>
      <c r="DA223" s="99">
        <v>1830</v>
      </c>
      <c r="DB223" s="99">
        <v>554</v>
      </c>
      <c r="DC223" s="99">
        <v>516</v>
      </c>
      <c r="DD223" s="99">
        <v>6915</v>
      </c>
      <c r="DE223" s="99">
        <v>6621</v>
      </c>
      <c r="DF223" s="99">
        <v>35</v>
      </c>
      <c r="DG223" s="99">
        <v>1184</v>
      </c>
      <c r="DH223" s="99">
        <v>8238</v>
      </c>
      <c r="DI223" s="99">
        <v>3071</v>
      </c>
      <c r="DJ223" s="99">
        <v>18</v>
      </c>
      <c r="DK223" s="99">
        <v>278</v>
      </c>
      <c r="DL223" s="99">
        <v>969</v>
      </c>
      <c r="DM223" s="99">
        <v>135</v>
      </c>
      <c r="DN223" s="99">
        <v>899</v>
      </c>
      <c r="DO223" s="99">
        <v>674</v>
      </c>
      <c r="DP223" s="99">
        <v>9836</v>
      </c>
      <c r="DQ223" s="99">
        <v>741</v>
      </c>
      <c r="DR223" s="99">
        <v>737</v>
      </c>
      <c r="DS223" s="99">
        <v>441</v>
      </c>
      <c r="DT223" s="99">
        <v>537</v>
      </c>
      <c r="DU223" s="99">
        <v>44</v>
      </c>
      <c r="DV223" s="99">
        <v>7</v>
      </c>
      <c r="DW223" s="99">
        <v>283</v>
      </c>
      <c r="DX223" s="99">
        <v>1575</v>
      </c>
      <c r="DY223" s="99">
        <v>60</v>
      </c>
      <c r="DZ223" s="99">
        <v>6242</v>
      </c>
      <c r="EA223" s="99">
        <v>4</v>
      </c>
      <c r="EB223" s="99">
        <v>14</v>
      </c>
      <c r="EC223" s="99">
        <v>3</v>
      </c>
      <c r="ED223" s="99">
        <v>1635</v>
      </c>
      <c r="EE223" s="99">
        <v>1050</v>
      </c>
      <c r="EF223" s="99">
        <v>78</v>
      </c>
      <c r="EG223" s="99">
        <v>33</v>
      </c>
      <c r="EH223" s="99">
        <v>13</v>
      </c>
      <c r="EI223" s="99"/>
      <c r="EJ223" s="99">
        <v>150</v>
      </c>
      <c r="EK223" s="99">
        <v>10</v>
      </c>
      <c r="EL223" s="99">
        <v>22</v>
      </c>
      <c r="EM223" s="99">
        <v>30812</v>
      </c>
      <c r="EN223" s="99">
        <v>251</v>
      </c>
      <c r="EO223" s="99">
        <v>1838</v>
      </c>
      <c r="EP223" s="99">
        <v>93</v>
      </c>
      <c r="EQ223" s="99"/>
      <c r="ER223" s="99">
        <v>5</v>
      </c>
      <c r="ES223" s="99">
        <v>127134</v>
      </c>
    </row>
    <row r="224" spans="1:149" ht="14.4" x14ac:dyDescent="0.3">
      <c r="A224" s="98">
        <v>106301209</v>
      </c>
      <c r="B224" s="98" t="s">
        <v>756</v>
      </c>
      <c r="C224" s="98" t="s">
        <v>730</v>
      </c>
      <c r="D224" s="98" t="s">
        <v>757</v>
      </c>
      <c r="E224" s="98" t="s">
        <v>758</v>
      </c>
      <c r="F224" s="98" t="s">
        <v>1092</v>
      </c>
      <c r="G224" s="98" t="s">
        <v>2871</v>
      </c>
      <c r="H224" s="98" t="s">
        <v>2101</v>
      </c>
      <c r="I224" s="98" t="s">
        <v>2190</v>
      </c>
      <c r="J224" s="98" t="s">
        <v>2349</v>
      </c>
      <c r="K224" s="98" t="s">
        <v>2366</v>
      </c>
      <c r="L224" s="98" t="s">
        <v>2065</v>
      </c>
      <c r="M224" s="98" t="s">
        <v>2105</v>
      </c>
      <c r="N224" s="98" t="s">
        <v>1769</v>
      </c>
      <c r="O224" s="99">
        <v>2863</v>
      </c>
      <c r="P224" s="99"/>
      <c r="Q224" s="99"/>
      <c r="R224" s="99"/>
      <c r="S224" s="99">
        <v>370</v>
      </c>
      <c r="T224" s="99"/>
      <c r="U224" s="99">
        <v>1576</v>
      </c>
      <c r="V224" s="99">
        <v>1657</v>
      </c>
      <c r="W224" s="99"/>
      <c r="X224" s="99"/>
      <c r="Y224" s="99">
        <v>33</v>
      </c>
      <c r="Z224" s="99">
        <v>248</v>
      </c>
      <c r="AA224" s="99">
        <v>267</v>
      </c>
      <c r="AB224" s="99">
        <v>421</v>
      </c>
      <c r="AC224" s="99">
        <v>625</v>
      </c>
      <c r="AD224" s="99">
        <v>612</v>
      </c>
      <c r="AE224" s="99">
        <v>493</v>
      </c>
      <c r="AF224" s="99">
        <v>534</v>
      </c>
      <c r="AG224" s="99"/>
      <c r="AH224" s="99"/>
      <c r="AI224" s="99"/>
      <c r="AJ224" s="99">
        <v>362</v>
      </c>
      <c r="AK224" s="99">
        <v>67</v>
      </c>
      <c r="AL224" s="99">
        <v>447</v>
      </c>
      <c r="AM224" s="99">
        <v>7</v>
      </c>
      <c r="AN224" s="99">
        <v>113</v>
      </c>
      <c r="AO224" s="99">
        <v>9</v>
      </c>
      <c r="AP224" s="99">
        <v>2228</v>
      </c>
      <c r="AQ224" s="99">
        <v>265</v>
      </c>
      <c r="AR224" s="99">
        <v>2968</v>
      </c>
      <c r="AS224" s="99"/>
      <c r="AT224" s="99">
        <v>197</v>
      </c>
      <c r="AU224" s="99">
        <v>3036</v>
      </c>
      <c r="AV224" s="99"/>
      <c r="AW224" s="99"/>
      <c r="AX224" s="99">
        <v>3195</v>
      </c>
      <c r="AY224" s="99">
        <v>38</v>
      </c>
      <c r="AZ224" s="99"/>
      <c r="BA224" s="99">
        <v>135</v>
      </c>
      <c r="BB224" s="99"/>
      <c r="BC224" s="99">
        <v>2810</v>
      </c>
      <c r="BD224" s="99">
        <v>37</v>
      </c>
      <c r="BE224" s="99">
        <v>41</v>
      </c>
      <c r="BF224" s="99">
        <v>203</v>
      </c>
      <c r="BG224" s="99"/>
      <c r="BH224" s="99">
        <v>1</v>
      </c>
      <c r="BI224" s="99">
        <v>4</v>
      </c>
      <c r="BJ224" s="99">
        <v>2</v>
      </c>
      <c r="BK224" s="99">
        <v>235</v>
      </c>
      <c r="BL224" s="99"/>
      <c r="BM224" s="99"/>
      <c r="BN224" s="99">
        <v>49</v>
      </c>
      <c r="BO224" s="99">
        <v>147</v>
      </c>
      <c r="BP224" s="99">
        <v>24</v>
      </c>
      <c r="BQ224" s="99">
        <v>143</v>
      </c>
      <c r="BR224" s="99">
        <v>4</v>
      </c>
      <c r="BS224" s="99">
        <v>85</v>
      </c>
      <c r="BT224" s="99">
        <v>1839</v>
      </c>
      <c r="BU224" s="99">
        <v>696</v>
      </c>
      <c r="BV224" s="99">
        <v>1</v>
      </c>
      <c r="BW224" s="99">
        <v>3</v>
      </c>
      <c r="BX224" s="99"/>
      <c r="BY224" s="99">
        <v>7</v>
      </c>
      <c r="BZ224" s="99"/>
      <c r="CA224" s="99"/>
      <c r="CB224" s="99">
        <v>1006</v>
      </c>
      <c r="CC224" s="99">
        <v>1578</v>
      </c>
      <c r="CD224" s="99">
        <v>252</v>
      </c>
      <c r="CE224" s="99">
        <v>154</v>
      </c>
      <c r="CF224" s="99">
        <v>241</v>
      </c>
      <c r="CG224" s="99">
        <v>2</v>
      </c>
      <c r="CH224" s="99"/>
      <c r="CI224" s="99"/>
      <c r="CJ224" s="99"/>
      <c r="CK224" s="99"/>
      <c r="CL224" s="99"/>
      <c r="CM224" s="99">
        <v>29</v>
      </c>
      <c r="CN224" s="99">
        <v>23</v>
      </c>
      <c r="CO224" s="99">
        <v>369</v>
      </c>
      <c r="CP224" s="99">
        <v>448</v>
      </c>
      <c r="CQ224" s="99">
        <v>15</v>
      </c>
      <c r="CR224" s="99">
        <v>167</v>
      </c>
      <c r="CS224" s="99">
        <v>1</v>
      </c>
      <c r="CT224" s="99">
        <v>235</v>
      </c>
      <c r="CU224" s="99">
        <v>379</v>
      </c>
      <c r="CV224" s="99">
        <v>241</v>
      </c>
      <c r="CW224" s="99">
        <v>462</v>
      </c>
      <c r="CX224" s="99">
        <v>108</v>
      </c>
      <c r="CY224" s="99">
        <v>111</v>
      </c>
      <c r="CZ224" s="99">
        <v>2</v>
      </c>
      <c r="DA224" s="99">
        <v>294</v>
      </c>
      <c r="DB224" s="99">
        <v>102</v>
      </c>
      <c r="DC224" s="99">
        <v>238</v>
      </c>
      <c r="DD224" s="99">
        <v>9</v>
      </c>
      <c r="DE224" s="99"/>
      <c r="DF224" s="99"/>
      <c r="DG224" s="99">
        <v>50</v>
      </c>
      <c r="DH224" s="99">
        <v>372</v>
      </c>
      <c r="DI224" s="99">
        <v>312</v>
      </c>
      <c r="DJ224" s="99"/>
      <c r="DK224" s="99">
        <v>11</v>
      </c>
      <c r="DL224" s="99">
        <v>54</v>
      </c>
      <c r="DM224" s="99">
        <v>4</v>
      </c>
      <c r="DN224" s="99">
        <v>72</v>
      </c>
      <c r="DO224" s="99">
        <v>12</v>
      </c>
      <c r="DP224" s="99">
        <v>2194</v>
      </c>
      <c r="DQ224" s="99">
        <v>41</v>
      </c>
      <c r="DR224" s="99">
        <v>50</v>
      </c>
      <c r="DS224" s="99">
        <v>18</v>
      </c>
      <c r="DT224" s="99">
        <v>18</v>
      </c>
      <c r="DU224" s="99"/>
      <c r="DV224" s="99"/>
      <c r="DW224" s="99">
        <v>9</v>
      </c>
      <c r="DX224" s="99">
        <v>6</v>
      </c>
      <c r="DY224" s="99">
        <v>8</v>
      </c>
      <c r="DZ224" s="99">
        <v>2</v>
      </c>
      <c r="EA224" s="99"/>
      <c r="EB224" s="99"/>
      <c r="EC224" s="99"/>
      <c r="ED224" s="99">
        <v>69</v>
      </c>
      <c r="EE224" s="99">
        <v>194</v>
      </c>
      <c r="EF224" s="99">
        <v>10</v>
      </c>
      <c r="EG224" s="99">
        <v>4</v>
      </c>
      <c r="EH224" s="99">
        <v>6</v>
      </c>
      <c r="EI224" s="99"/>
      <c r="EJ224" s="99"/>
      <c r="EK224" s="99"/>
      <c r="EL224" s="99">
        <v>1</v>
      </c>
      <c r="EM224" s="99">
        <v>2514</v>
      </c>
      <c r="EN224" s="99">
        <v>137</v>
      </c>
      <c r="EO224" s="99">
        <v>285</v>
      </c>
      <c r="EP224" s="99">
        <v>13</v>
      </c>
      <c r="EQ224" s="99"/>
      <c r="ER224" s="99"/>
      <c r="ES224" s="99">
        <v>16954</v>
      </c>
    </row>
    <row r="225" spans="1:149" ht="14.4" x14ac:dyDescent="0.3">
      <c r="A225" s="98">
        <v>106301234</v>
      </c>
      <c r="B225" s="98" t="s">
        <v>759</v>
      </c>
      <c r="C225" s="98" t="s">
        <v>730</v>
      </c>
      <c r="D225" s="98" t="s">
        <v>760</v>
      </c>
      <c r="E225" s="98" t="s">
        <v>761</v>
      </c>
      <c r="F225" s="98" t="s">
        <v>1093</v>
      </c>
      <c r="G225" s="98" t="s">
        <v>2871</v>
      </c>
      <c r="H225" s="98" t="s">
        <v>2101</v>
      </c>
      <c r="I225" s="98" t="s">
        <v>2335</v>
      </c>
      <c r="J225" s="98" t="s">
        <v>2351</v>
      </c>
      <c r="K225" s="98" t="s">
        <v>2355</v>
      </c>
      <c r="L225" s="98" t="s">
        <v>2065</v>
      </c>
      <c r="M225" s="98" t="s">
        <v>2105</v>
      </c>
      <c r="N225" s="98" t="s">
        <v>1770</v>
      </c>
      <c r="O225" s="99">
        <v>3366</v>
      </c>
      <c r="P225" s="99"/>
      <c r="Q225" s="99"/>
      <c r="R225" s="99"/>
      <c r="S225" s="99">
        <v>167</v>
      </c>
      <c r="T225" s="99"/>
      <c r="U225" s="99">
        <v>2020</v>
      </c>
      <c r="V225" s="99">
        <v>1513</v>
      </c>
      <c r="W225" s="99"/>
      <c r="X225" s="99"/>
      <c r="Y225" s="99">
        <v>45</v>
      </c>
      <c r="Z225" s="99">
        <v>250</v>
      </c>
      <c r="AA225" s="99">
        <v>299</v>
      </c>
      <c r="AB225" s="99">
        <v>290</v>
      </c>
      <c r="AC225" s="99">
        <v>467</v>
      </c>
      <c r="AD225" s="99">
        <v>520</v>
      </c>
      <c r="AE225" s="99">
        <v>606</v>
      </c>
      <c r="AF225" s="99">
        <v>769</v>
      </c>
      <c r="AG225" s="99"/>
      <c r="AH225" s="99">
        <v>287</v>
      </c>
      <c r="AI225" s="99"/>
      <c r="AJ225" s="99">
        <v>1014</v>
      </c>
      <c r="AK225" s="99">
        <v>298</v>
      </c>
      <c r="AL225" s="99">
        <v>968</v>
      </c>
      <c r="AM225" s="99">
        <v>6</v>
      </c>
      <c r="AN225" s="99">
        <v>29</v>
      </c>
      <c r="AO225" s="99">
        <v>83</v>
      </c>
      <c r="AP225" s="99">
        <v>1135</v>
      </c>
      <c r="AQ225" s="99">
        <v>873</v>
      </c>
      <c r="AR225" s="99">
        <v>2660</v>
      </c>
      <c r="AS225" s="99"/>
      <c r="AT225" s="99">
        <v>460</v>
      </c>
      <c r="AU225" s="99">
        <v>2782</v>
      </c>
      <c r="AV225" s="99">
        <v>287</v>
      </c>
      <c r="AW225" s="99">
        <v>4</v>
      </c>
      <c r="AX225" s="99">
        <v>3477</v>
      </c>
      <c r="AY225" s="99">
        <v>56</v>
      </c>
      <c r="AZ225" s="99"/>
      <c r="BA225" s="99">
        <v>67</v>
      </c>
      <c r="BB225" s="99"/>
      <c r="BC225" s="99">
        <v>2536</v>
      </c>
      <c r="BD225" s="99">
        <v>10</v>
      </c>
      <c r="BE225" s="99">
        <v>21</v>
      </c>
      <c r="BF225" s="99">
        <v>610</v>
      </c>
      <c r="BG225" s="99">
        <v>286</v>
      </c>
      <c r="BH225" s="99">
        <v>2</v>
      </c>
      <c r="BI225" s="99"/>
      <c r="BJ225" s="99">
        <v>1</v>
      </c>
      <c r="BK225" s="99">
        <v>235</v>
      </c>
      <c r="BL225" s="99"/>
      <c r="BM225" s="99">
        <v>1</v>
      </c>
      <c r="BN225" s="99">
        <v>73</v>
      </c>
      <c r="BO225" s="99">
        <v>204</v>
      </c>
      <c r="BP225" s="99">
        <v>21</v>
      </c>
      <c r="BQ225" s="99">
        <v>58</v>
      </c>
      <c r="BR225" s="99">
        <v>3</v>
      </c>
      <c r="BS225" s="99">
        <v>63</v>
      </c>
      <c r="BT225" s="99">
        <v>2048</v>
      </c>
      <c r="BU225" s="99">
        <v>816</v>
      </c>
      <c r="BV225" s="99">
        <v>2</v>
      </c>
      <c r="BW225" s="99">
        <v>8</v>
      </c>
      <c r="BX225" s="99"/>
      <c r="BY225" s="99"/>
      <c r="BZ225" s="99">
        <v>1</v>
      </c>
      <c r="CA225" s="99"/>
      <c r="CB225" s="99">
        <v>1077</v>
      </c>
      <c r="CC225" s="99">
        <v>1815</v>
      </c>
      <c r="CD225" s="99">
        <v>241</v>
      </c>
      <c r="CE225" s="99">
        <v>206</v>
      </c>
      <c r="CF225" s="99">
        <v>190</v>
      </c>
      <c r="CG225" s="99">
        <v>4</v>
      </c>
      <c r="CH225" s="99"/>
      <c r="CI225" s="99"/>
      <c r="CJ225" s="99"/>
      <c r="CK225" s="99"/>
      <c r="CL225" s="99"/>
      <c r="CM225" s="99">
        <v>33</v>
      </c>
      <c r="CN225" s="99">
        <v>85</v>
      </c>
      <c r="CO225" s="99">
        <v>416</v>
      </c>
      <c r="CP225" s="99">
        <v>429</v>
      </c>
      <c r="CQ225" s="99">
        <v>6</v>
      </c>
      <c r="CR225" s="99">
        <v>157</v>
      </c>
      <c r="CS225" s="99"/>
      <c r="CT225" s="99">
        <v>220</v>
      </c>
      <c r="CU225" s="99">
        <v>398</v>
      </c>
      <c r="CV225" s="99">
        <v>182</v>
      </c>
      <c r="CW225" s="99">
        <v>245</v>
      </c>
      <c r="CX225" s="99">
        <v>92</v>
      </c>
      <c r="CY225" s="99">
        <v>111</v>
      </c>
      <c r="CZ225" s="99">
        <v>15</v>
      </c>
      <c r="DA225" s="99">
        <v>279</v>
      </c>
      <c r="DB225" s="99">
        <v>77</v>
      </c>
      <c r="DC225" s="99">
        <v>185</v>
      </c>
      <c r="DD225" s="99">
        <v>317</v>
      </c>
      <c r="DE225" s="99">
        <v>285</v>
      </c>
      <c r="DF225" s="99">
        <v>1</v>
      </c>
      <c r="DG225" s="99">
        <v>38</v>
      </c>
      <c r="DH225" s="99">
        <v>840</v>
      </c>
      <c r="DI225" s="99">
        <v>352</v>
      </c>
      <c r="DJ225" s="99">
        <v>1</v>
      </c>
      <c r="DK225" s="99">
        <v>18</v>
      </c>
      <c r="DL225" s="99">
        <v>83</v>
      </c>
      <c r="DM225" s="99">
        <v>1</v>
      </c>
      <c r="DN225" s="99">
        <v>75</v>
      </c>
      <c r="DO225" s="99">
        <v>6</v>
      </c>
      <c r="DP225" s="99">
        <v>1672</v>
      </c>
      <c r="DQ225" s="99">
        <v>28</v>
      </c>
      <c r="DR225" s="99">
        <v>88</v>
      </c>
      <c r="DS225" s="99">
        <v>10</v>
      </c>
      <c r="DT225" s="99">
        <v>33</v>
      </c>
      <c r="DU225" s="99">
        <v>1</v>
      </c>
      <c r="DV225" s="99">
        <v>1</v>
      </c>
      <c r="DW225" s="99">
        <v>11</v>
      </c>
      <c r="DX225" s="99">
        <v>2</v>
      </c>
      <c r="DY225" s="99">
        <v>1</v>
      </c>
      <c r="DZ225" s="99">
        <v>272</v>
      </c>
      <c r="EA225" s="99"/>
      <c r="EB225" s="99"/>
      <c r="EC225" s="99"/>
      <c r="ED225" s="99">
        <v>124</v>
      </c>
      <c r="EE225" s="99">
        <v>197</v>
      </c>
      <c r="EF225" s="99">
        <v>7</v>
      </c>
      <c r="EG225" s="99">
        <v>4</v>
      </c>
      <c r="EH225" s="99">
        <v>4</v>
      </c>
      <c r="EI225" s="99"/>
      <c r="EJ225" s="99"/>
      <c r="EK225" s="99">
        <v>1</v>
      </c>
      <c r="EL225" s="99">
        <v>2</v>
      </c>
      <c r="EM225" s="99">
        <v>2939</v>
      </c>
      <c r="EN225" s="99">
        <v>96</v>
      </c>
      <c r="EO225" s="99">
        <v>153</v>
      </c>
      <c r="EP225" s="99">
        <v>6</v>
      </c>
      <c r="EQ225" s="99"/>
      <c r="ER225" s="99"/>
      <c r="ES225" s="99">
        <v>18235</v>
      </c>
    </row>
    <row r="226" spans="1:149" ht="14.4" x14ac:dyDescent="0.3">
      <c r="A226" s="98">
        <v>106301248</v>
      </c>
      <c r="B226" s="98" t="s">
        <v>762</v>
      </c>
      <c r="C226" s="98" t="s">
        <v>730</v>
      </c>
      <c r="D226" s="98" t="s">
        <v>763</v>
      </c>
      <c r="E226" s="98" t="s">
        <v>764</v>
      </c>
      <c r="F226" s="98" t="s">
        <v>1094</v>
      </c>
      <c r="G226" s="98" t="s">
        <v>2872</v>
      </c>
      <c r="H226" s="98" t="s">
        <v>2112</v>
      </c>
      <c r="I226" s="98" t="s">
        <v>2190</v>
      </c>
      <c r="J226" s="98" t="s">
        <v>2349</v>
      </c>
      <c r="K226" s="98" t="s">
        <v>2367</v>
      </c>
      <c r="L226" s="98" t="s">
        <v>2065</v>
      </c>
      <c r="M226" s="98" t="s">
        <v>2105</v>
      </c>
      <c r="N226" s="98" t="s">
        <v>1771</v>
      </c>
      <c r="O226" s="99">
        <v>10516</v>
      </c>
      <c r="P226" s="99"/>
      <c r="Q226" s="99"/>
      <c r="R226" s="99"/>
      <c r="S226" s="99">
        <v>360</v>
      </c>
      <c r="T226" s="99"/>
      <c r="U226" s="99">
        <v>6454</v>
      </c>
      <c r="V226" s="99">
        <v>4420</v>
      </c>
      <c r="W226" s="99">
        <v>2</v>
      </c>
      <c r="X226" s="99"/>
      <c r="Y226" s="99">
        <v>62</v>
      </c>
      <c r="Z226" s="99">
        <v>669</v>
      </c>
      <c r="AA226" s="99">
        <v>969</v>
      </c>
      <c r="AB226" s="99">
        <v>666</v>
      </c>
      <c r="AC226" s="99">
        <v>1055</v>
      </c>
      <c r="AD226" s="99">
        <v>1534</v>
      </c>
      <c r="AE226" s="99">
        <v>1930</v>
      </c>
      <c r="AF226" s="99">
        <v>2827</v>
      </c>
      <c r="AG226" s="99"/>
      <c r="AH226" s="99">
        <v>1164</v>
      </c>
      <c r="AI226" s="99"/>
      <c r="AJ226" s="99">
        <v>1286</v>
      </c>
      <c r="AK226" s="99">
        <v>495</v>
      </c>
      <c r="AL226" s="99">
        <v>2112</v>
      </c>
      <c r="AM226" s="99">
        <v>14</v>
      </c>
      <c r="AN226" s="99">
        <v>195</v>
      </c>
      <c r="AO226" s="99">
        <v>74</v>
      </c>
      <c r="AP226" s="99">
        <v>6700</v>
      </c>
      <c r="AQ226" s="99">
        <v>4520</v>
      </c>
      <c r="AR226" s="99">
        <v>6356</v>
      </c>
      <c r="AS226" s="99"/>
      <c r="AT226" s="99">
        <v>1085</v>
      </c>
      <c r="AU226" s="99">
        <v>8658</v>
      </c>
      <c r="AV226" s="99">
        <v>1133</v>
      </c>
      <c r="AW226" s="99"/>
      <c r="AX226" s="99">
        <v>10309</v>
      </c>
      <c r="AY226" s="99">
        <v>567</v>
      </c>
      <c r="AZ226" s="99"/>
      <c r="BA226" s="99">
        <v>229</v>
      </c>
      <c r="BB226" s="99">
        <v>24</v>
      </c>
      <c r="BC226" s="99">
        <v>8723</v>
      </c>
      <c r="BD226" s="99">
        <v>19</v>
      </c>
      <c r="BE226" s="99">
        <v>173</v>
      </c>
      <c r="BF226" s="99">
        <v>428</v>
      </c>
      <c r="BG226" s="99">
        <v>1133</v>
      </c>
      <c r="BH226" s="99">
        <v>146</v>
      </c>
      <c r="BI226" s="99">
        <v>1</v>
      </c>
      <c r="BJ226" s="99"/>
      <c r="BK226" s="99">
        <v>380</v>
      </c>
      <c r="BL226" s="99">
        <v>152</v>
      </c>
      <c r="BM226" s="99">
        <v>7</v>
      </c>
      <c r="BN226" s="99">
        <v>268</v>
      </c>
      <c r="BO226" s="99">
        <v>1662</v>
      </c>
      <c r="BP226" s="99">
        <v>221</v>
      </c>
      <c r="BQ226" s="99">
        <v>78</v>
      </c>
      <c r="BR226" s="99">
        <v>81</v>
      </c>
      <c r="BS226" s="99">
        <v>94</v>
      </c>
      <c r="BT226" s="99">
        <v>5942</v>
      </c>
      <c r="BU226" s="99">
        <v>1989</v>
      </c>
      <c r="BV226" s="99"/>
      <c r="BW226" s="99">
        <v>2</v>
      </c>
      <c r="BX226" s="99"/>
      <c r="BY226" s="99"/>
      <c r="BZ226" s="99"/>
      <c r="CA226" s="99"/>
      <c r="CB226" s="99">
        <v>1586</v>
      </c>
      <c r="CC226" s="99">
        <v>5086</v>
      </c>
      <c r="CD226" s="99"/>
      <c r="CE226" s="99">
        <v>3926</v>
      </c>
      <c r="CF226" s="99">
        <v>10</v>
      </c>
      <c r="CG226" s="99">
        <v>72</v>
      </c>
      <c r="CH226" s="99">
        <v>184</v>
      </c>
      <c r="CI226" s="99">
        <v>10</v>
      </c>
      <c r="CJ226" s="99">
        <v>2</v>
      </c>
      <c r="CK226" s="99"/>
      <c r="CL226" s="99">
        <v>4</v>
      </c>
      <c r="CM226" s="99">
        <v>108</v>
      </c>
      <c r="CN226" s="99">
        <v>480</v>
      </c>
      <c r="CO226" s="99">
        <v>1520</v>
      </c>
      <c r="CP226" s="99">
        <v>1127</v>
      </c>
      <c r="CQ226" s="99">
        <v>15</v>
      </c>
      <c r="CR226" s="99">
        <v>367</v>
      </c>
      <c r="CS226" s="99">
        <v>7</v>
      </c>
      <c r="CT226" s="99">
        <v>605</v>
      </c>
      <c r="CU226" s="99">
        <v>754</v>
      </c>
      <c r="CV226" s="99">
        <v>769</v>
      </c>
      <c r="CW226" s="99">
        <v>453</v>
      </c>
      <c r="CX226" s="99">
        <v>667</v>
      </c>
      <c r="CY226" s="99">
        <v>289</v>
      </c>
      <c r="CZ226" s="99">
        <v>40</v>
      </c>
      <c r="DA226" s="99">
        <v>653</v>
      </c>
      <c r="DB226" s="99">
        <v>166</v>
      </c>
      <c r="DC226" s="99">
        <v>521</v>
      </c>
      <c r="DD226" s="99">
        <v>1167</v>
      </c>
      <c r="DE226" s="99">
        <v>1133</v>
      </c>
      <c r="DF226" s="99">
        <v>31</v>
      </c>
      <c r="DG226" s="99">
        <v>373</v>
      </c>
      <c r="DH226" s="99">
        <v>1110</v>
      </c>
      <c r="DI226" s="99">
        <v>873</v>
      </c>
      <c r="DJ226" s="99">
        <v>7</v>
      </c>
      <c r="DK226" s="99">
        <v>224</v>
      </c>
      <c r="DL226" s="99">
        <v>298</v>
      </c>
      <c r="DM226" s="99">
        <v>24</v>
      </c>
      <c r="DN226" s="99">
        <v>927</v>
      </c>
      <c r="DO226" s="99">
        <v>154</v>
      </c>
      <c r="DP226" s="99">
        <v>4537</v>
      </c>
      <c r="DQ226" s="99">
        <v>120</v>
      </c>
      <c r="DR226" s="99">
        <v>214</v>
      </c>
      <c r="DS226" s="99">
        <v>119</v>
      </c>
      <c r="DT226" s="99">
        <v>250</v>
      </c>
      <c r="DU226" s="99">
        <v>18</v>
      </c>
      <c r="DV226" s="99">
        <v>5</v>
      </c>
      <c r="DW226" s="99">
        <v>66</v>
      </c>
      <c r="DX226" s="99">
        <v>407</v>
      </c>
      <c r="DY226" s="99">
        <v>12</v>
      </c>
      <c r="DZ226" s="99">
        <v>1124</v>
      </c>
      <c r="EA226" s="99">
        <v>2</v>
      </c>
      <c r="EB226" s="99">
        <v>12</v>
      </c>
      <c r="EC226" s="99"/>
      <c r="ED226" s="99">
        <v>389</v>
      </c>
      <c r="EE226" s="99">
        <v>572</v>
      </c>
      <c r="EF226" s="99">
        <v>28</v>
      </c>
      <c r="EG226" s="99">
        <v>4</v>
      </c>
      <c r="EH226" s="99">
        <v>2</v>
      </c>
      <c r="EI226" s="99"/>
      <c r="EJ226" s="99">
        <v>5</v>
      </c>
      <c r="EK226" s="99">
        <v>1</v>
      </c>
      <c r="EL226" s="99">
        <v>5</v>
      </c>
      <c r="EM226" s="99">
        <v>9217</v>
      </c>
      <c r="EN226" s="99">
        <v>69</v>
      </c>
      <c r="EO226" s="99">
        <v>549</v>
      </c>
      <c r="EP226" s="99">
        <v>35</v>
      </c>
      <c r="EQ226" s="99"/>
      <c r="ER226" s="99"/>
      <c r="ES226" s="99">
        <v>48075</v>
      </c>
    </row>
    <row r="227" spans="1:149" ht="14.4" x14ac:dyDescent="0.3">
      <c r="A227" s="98">
        <v>106301258</v>
      </c>
      <c r="B227" s="98" t="s">
        <v>2368</v>
      </c>
      <c r="C227" s="98" t="s">
        <v>730</v>
      </c>
      <c r="D227" s="98" t="s">
        <v>1479</v>
      </c>
      <c r="E227" s="98" t="s">
        <v>765</v>
      </c>
      <c r="F227" s="98" t="s">
        <v>1095</v>
      </c>
      <c r="G227" s="98" t="s">
        <v>2872</v>
      </c>
      <c r="H227" s="98" t="s">
        <v>2112</v>
      </c>
      <c r="I227" s="98" t="s">
        <v>2190</v>
      </c>
      <c r="J227" s="98" t="s">
        <v>2353</v>
      </c>
      <c r="K227" s="98" t="s">
        <v>2369</v>
      </c>
      <c r="L227" s="98" t="s">
        <v>2065</v>
      </c>
      <c r="M227" s="98" t="s">
        <v>2105</v>
      </c>
      <c r="N227" s="98" t="s">
        <v>1772</v>
      </c>
      <c r="O227" s="99">
        <v>4128</v>
      </c>
      <c r="P227" s="99">
        <v>35</v>
      </c>
      <c r="Q227" s="99"/>
      <c r="R227" s="99"/>
      <c r="S227" s="99">
        <v>346</v>
      </c>
      <c r="T227" s="99"/>
      <c r="U227" s="99">
        <v>2881</v>
      </c>
      <c r="V227" s="99">
        <v>1628</v>
      </c>
      <c r="W227" s="99"/>
      <c r="X227" s="99"/>
      <c r="Y227" s="99">
        <v>95</v>
      </c>
      <c r="Z227" s="99">
        <v>650</v>
      </c>
      <c r="AA227" s="99">
        <v>801</v>
      </c>
      <c r="AB227" s="99">
        <v>364</v>
      </c>
      <c r="AC227" s="99">
        <v>373</v>
      </c>
      <c r="AD227" s="99">
        <v>412</v>
      </c>
      <c r="AE227" s="99">
        <v>324</v>
      </c>
      <c r="AF227" s="99">
        <v>340</v>
      </c>
      <c r="AG227" s="99"/>
      <c r="AH227" s="99">
        <v>1147</v>
      </c>
      <c r="AI227" s="99">
        <v>3</v>
      </c>
      <c r="AJ227" s="99">
        <v>863</v>
      </c>
      <c r="AK227" s="99">
        <v>61</v>
      </c>
      <c r="AL227" s="99">
        <v>2892</v>
      </c>
      <c r="AM227" s="99">
        <v>3</v>
      </c>
      <c r="AN227" s="99">
        <v>22</v>
      </c>
      <c r="AO227" s="99"/>
      <c r="AP227" s="99">
        <v>668</v>
      </c>
      <c r="AQ227" s="99">
        <v>2687</v>
      </c>
      <c r="AR227" s="99">
        <v>1822</v>
      </c>
      <c r="AS227" s="99"/>
      <c r="AT227" s="99">
        <v>464</v>
      </c>
      <c r="AU227" s="99">
        <v>2913</v>
      </c>
      <c r="AV227" s="99">
        <v>1128</v>
      </c>
      <c r="AW227" s="99">
        <v>4</v>
      </c>
      <c r="AX227" s="99">
        <v>4456</v>
      </c>
      <c r="AY227" s="99">
        <v>53</v>
      </c>
      <c r="AZ227" s="99"/>
      <c r="BA227" s="99">
        <v>77</v>
      </c>
      <c r="BB227" s="99"/>
      <c r="BC227" s="99">
        <v>2874</v>
      </c>
      <c r="BD227" s="99">
        <v>41</v>
      </c>
      <c r="BE227" s="99">
        <v>50</v>
      </c>
      <c r="BF227" s="99">
        <v>328</v>
      </c>
      <c r="BG227" s="99">
        <v>1127</v>
      </c>
      <c r="BH227" s="99">
        <v>11</v>
      </c>
      <c r="BI227" s="99">
        <v>1</v>
      </c>
      <c r="BJ227" s="99"/>
      <c r="BK227" s="99">
        <v>149</v>
      </c>
      <c r="BL227" s="99">
        <v>70</v>
      </c>
      <c r="BM227" s="99"/>
      <c r="BN227" s="99">
        <v>64</v>
      </c>
      <c r="BO227" s="99">
        <v>58</v>
      </c>
      <c r="BP227" s="99">
        <v>10</v>
      </c>
      <c r="BQ227" s="99">
        <v>49</v>
      </c>
      <c r="BR227" s="99">
        <v>18</v>
      </c>
      <c r="BS227" s="99">
        <v>81</v>
      </c>
      <c r="BT227" s="99">
        <v>3508</v>
      </c>
      <c r="BU227" s="99">
        <v>467</v>
      </c>
      <c r="BV227" s="99">
        <v>4</v>
      </c>
      <c r="BW227" s="99">
        <v>8</v>
      </c>
      <c r="BX227" s="99"/>
      <c r="BY227" s="99">
        <v>3</v>
      </c>
      <c r="BZ227" s="99">
        <v>20</v>
      </c>
      <c r="CA227" s="99"/>
      <c r="CB227" s="99">
        <v>2526</v>
      </c>
      <c r="CC227" s="99">
        <v>895</v>
      </c>
      <c r="CD227" s="99"/>
      <c r="CE227" s="99">
        <v>274</v>
      </c>
      <c r="CF227" s="99">
        <v>810</v>
      </c>
      <c r="CG227" s="99">
        <v>2</v>
      </c>
      <c r="CH227" s="99">
        <v>1</v>
      </c>
      <c r="CI227" s="99">
        <v>1</v>
      </c>
      <c r="CJ227" s="99"/>
      <c r="CK227" s="99"/>
      <c r="CL227" s="99">
        <v>1</v>
      </c>
      <c r="CM227" s="99">
        <v>39</v>
      </c>
      <c r="CN227" s="99">
        <v>103</v>
      </c>
      <c r="CO227" s="99">
        <v>208</v>
      </c>
      <c r="CP227" s="99">
        <v>402</v>
      </c>
      <c r="CQ227" s="99">
        <v>1</v>
      </c>
      <c r="CR227" s="99">
        <v>115</v>
      </c>
      <c r="CS227" s="99"/>
      <c r="CT227" s="99">
        <v>215</v>
      </c>
      <c r="CU227" s="99">
        <v>131</v>
      </c>
      <c r="CV227" s="99">
        <v>108</v>
      </c>
      <c r="CW227" s="99">
        <v>279</v>
      </c>
      <c r="CX227" s="99">
        <v>39</v>
      </c>
      <c r="CY227" s="99">
        <v>133</v>
      </c>
      <c r="CZ227" s="99">
        <v>4</v>
      </c>
      <c r="DA227" s="99">
        <v>204</v>
      </c>
      <c r="DB227" s="99">
        <v>109</v>
      </c>
      <c r="DC227" s="99">
        <v>85</v>
      </c>
      <c r="DD227" s="99">
        <v>1186</v>
      </c>
      <c r="DE227" s="99">
        <v>1128</v>
      </c>
      <c r="DF227" s="99">
        <v>19</v>
      </c>
      <c r="DG227" s="99">
        <v>40</v>
      </c>
      <c r="DH227" s="99">
        <v>799</v>
      </c>
      <c r="DI227" s="99">
        <v>294</v>
      </c>
      <c r="DJ227" s="99">
        <v>2</v>
      </c>
      <c r="DK227" s="99">
        <v>136</v>
      </c>
      <c r="DL227" s="99">
        <v>83</v>
      </c>
      <c r="DM227" s="99">
        <v>1</v>
      </c>
      <c r="DN227" s="99">
        <v>45</v>
      </c>
      <c r="DO227" s="99">
        <v>6</v>
      </c>
      <c r="DP227" s="99">
        <v>1774</v>
      </c>
      <c r="DQ227" s="99">
        <v>57</v>
      </c>
      <c r="DR227" s="99">
        <v>55</v>
      </c>
      <c r="DS227" s="99">
        <v>39</v>
      </c>
      <c r="DT227" s="99">
        <v>30</v>
      </c>
      <c r="DU227" s="99">
        <v>2</v>
      </c>
      <c r="DV227" s="99"/>
      <c r="DW227" s="99">
        <v>9</v>
      </c>
      <c r="DX227" s="99">
        <v>20</v>
      </c>
      <c r="DY227" s="99">
        <v>5</v>
      </c>
      <c r="DZ227" s="99">
        <v>1111</v>
      </c>
      <c r="EA227" s="99"/>
      <c r="EB227" s="99">
        <v>1</v>
      </c>
      <c r="EC227" s="99"/>
      <c r="ED227" s="99">
        <v>46</v>
      </c>
      <c r="EE227" s="99">
        <v>73</v>
      </c>
      <c r="EF227" s="99">
        <v>11</v>
      </c>
      <c r="EG227" s="99">
        <v>2</v>
      </c>
      <c r="EH227" s="99"/>
      <c r="EI227" s="99"/>
      <c r="EJ227" s="99">
        <v>5</v>
      </c>
      <c r="EK227" s="99">
        <v>1</v>
      </c>
      <c r="EL227" s="99">
        <v>3</v>
      </c>
      <c r="EM227" s="99">
        <v>4231</v>
      </c>
      <c r="EN227" s="99">
        <v>38</v>
      </c>
      <c r="EO227" s="99">
        <v>83</v>
      </c>
      <c r="EP227" s="99">
        <v>15</v>
      </c>
      <c r="EQ227" s="99">
        <v>1</v>
      </c>
      <c r="ER227" s="99"/>
      <c r="ES227" s="99">
        <v>35384</v>
      </c>
    </row>
    <row r="228" spans="1:149" ht="14.4" x14ac:dyDescent="0.3">
      <c r="A228" s="98">
        <v>106301262</v>
      </c>
      <c r="B228" s="98" t="s">
        <v>766</v>
      </c>
      <c r="C228" s="98" t="s">
        <v>730</v>
      </c>
      <c r="D228" s="98" t="s">
        <v>767</v>
      </c>
      <c r="E228" s="98" t="s">
        <v>768</v>
      </c>
      <c r="F228" s="98" t="s">
        <v>1096</v>
      </c>
      <c r="G228" s="98" t="s">
        <v>2871</v>
      </c>
      <c r="H228" s="98" t="s">
        <v>2108</v>
      </c>
      <c r="I228" s="98" t="s">
        <v>2206</v>
      </c>
      <c r="J228" s="98" t="s">
        <v>2370</v>
      </c>
      <c r="K228" s="98" t="s">
        <v>2371</v>
      </c>
      <c r="L228" s="98" t="s">
        <v>2065</v>
      </c>
      <c r="M228" s="98" t="s">
        <v>2105</v>
      </c>
      <c r="N228" s="98" t="s">
        <v>1773</v>
      </c>
      <c r="O228" s="99">
        <v>18883</v>
      </c>
      <c r="P228" s="99"/>
      <c r="Q228" s="99">
        <v>412</v>
      </c>
      <c r="R228" s="99">
        <v>3</v>
      </c>
      <c r="S228" s="99"/>
      <c r="T228" s="99"/>
      <c r="U228" s="99">
        <v>11195</v>
      </c>
      <c r="V228" s="99">
        <v>8101</v>
      </c>
      <c r="W228" s="99"/>
      <c r="X228" s="99">
        <v>2</v>
      </c>
      <c r="Y228" s="99">
        <v>210</v>
      </c>
      <c r="Z228" s="99">
        <v>1686</v>
      </c>
      <c r="AA228" s="99">
        <v>2246</v>
      </c>
      <c r="AB228" s="99">
        <v>1337</v>
      </c>
      <c r="AC228" s="99">
        <v>2080</v>
      </c>
      <c r="AD228" s="99">
        <v>2591</v>
      </c>
      <c r="AE228" s="99">
        <v>2739</v>
      </c>
      <c r="AF228" s="99">
        <v>3726</v>
      </c>
      <c r="AG228" s="99"/>
      <c r="AH228" s="99">
        <v>2683</v>
      </c>
      <c r="AI228" s="99"/>
      <c r="AJ228" s="99">
        <v>825</v>
      </c>
      <c r="AK228" s="99">
        <v>232</v>
      </c>
      <c r="AL228" s="99">
        <v>2520</v>
      </c>
      <c r="AM228" s="99">
        <v>6</v>
      </c>
      <c r="AN228" s="99">
        <v>1245</v>
      </c>
      <c r="AO228" s="99">
        <v>87</v>
      </c>
      <c r="AP228" s="99">
        <v>14383</v>
      </c>
      <c r="AQ228" s="99">
        <v>8067</v>
      </c>
      <c r="AR228" s="99">
        <v>11230</v>
      </c>
      <c r="AS228" s="99">
        <v>1</v>
      </c>
      <c r="AT228" s="99">
        <v>3240</v>
      </c>
      <c r="AU228" s="99">
        <v>13377</v>
      </c>
      <c r="AV228" s="99">
        <v>2657</v>
      </c>
      <c r="AW228" s="99">
        <v>24</v>
      </c>
      <c r="AX228" s="99">
        <v>18378</v>
      </c>
      <c r="AY228" s="99">
        <v>920</v>
      </c>
      <c r="AZ228" s="99"/>
      <c r="BA228" s="99">
        <v>297</v>
      </c>
      <c r="BB228" s="99">
        <v>13</v>
      </c>
      <c r="BC228" s="99">
        <v>15852</v>
      </c>
      <c r="BD228" s="99">
        <v>201</v>
      </c>
      <c r="BE228" s="99">
        <v>160</v>
      </c>
      <c r="BF228" s="99">
        <v>66</v>
      </c>
      <c r="BG228" s="99">
        <v>2656</v>
      </c>
      <c r="BH228" s="99">
        <v>51</v>
      </c>
      <c r="BI228" s="99">
        <v>1</v>
      </c>
      <c r="BJ228" s="99">
        <v>1</v>
      </c>
      <c r="BK228" s="99">
        <v>695</v>
      </c>
      <c r="BL228" s="99">
        <v>138</v>
      </c>
      <c r="BM228" s="99">
        <v>12</v>
      </c>
      <c r="BN228" s="99">
        <v>435</v>
      </c>
      <c r="BO228" s="99">
        <v>3572</v>
      </c>
      <c r="BP228" s="99">
        <v>387</v>
      </c>
      <c r="BQ228" s="99">
        <v>106</v>
      </c>
      <c r="BR228" s="99">
        <v>336</v>
      </c>
      <c r="BS228" s="99">
        <v>101</v>
      </c>
      <c r="BT228" s="99">
        <v>11789</v>
      </c>
      <c r="BU228" s="99">
        <v>1700</v>
      </c>
      <c r="BV228" s="99"/>
      <c r="BW228" s="99">
        <v>24</v>
      </c>
      <c r="BX228" s="99"/>
      <c r="BY228" s="99">
        <v>3</v>
      </c>
      <c r="BZ228" s="99"/>
      <c r="CA228" s="99"/>
      <c r="CB228" s="99">
        <v>4389</v>
      </c>
      <c r="CC228" s="99">
        <v>7877</v>
      </c>
      <c r="CD228" s="99"/>
      <c r="CE228" s="99">
        <v>6353</v>
      </c>
      <c r="CF228" s="99">
        <v>342</v>
      </c>
      <c r="CG228" s="99">
        <v>88</v>
      </c>
      <c r="CH228" s="99">
        <v>249</v>
      </c>
      <c r="CI228" s="99"/>
      <c r="CJ228" s="99"/>
      <c r="CK228" s="99"/>
      <c r="CL228" s="99">
        <v>28</v>
      </c>
      <c r="CM228" s="99">
        <v>108</v>
      </c>
      <c r="CN228" s="99">
        <v>663</v>
      </c>
      <c r="CO228" s="99">
        <v>2488</v>
      </c>
      <c r="CP228" s="99">
        <v>1767</v>
      </c>
      <c r="CQ228" s="99">
        <v>20</v>
      </c>
      <c r="CR228" s="99">
        <v>360</v>
      </c>
      <c r="CS228" s="99">
        <v>8</v>
      </c>
      <c r="CT228" s="99">
        <v>646</v>
      </c>
      <c r="CU228" s="99">
        <v>1717</v>
      </c>
      <c r="CV228" s="99">
        <v>2334</v>
      </c>
      <c r="CW228" s="99">
        <v>172</v>
      </c>
      <c r="CX228" s="99">
        <v>1399</v>
      </c>
      <c r="CY228" s="99">
        <v>434</v>
      </c>
      <c r="CZ228" s="99">
        <v>139</v>
      </c>
      <c r="DA228" s="99">
        <v>995</v>
      </c>
      <c r="DB228" s="99">
        <v>232</v>
      </c>
      <c r="DC228" s="99">
        <v>362</v>
      </c>
      <c r="DD228" s="99">
        <v>2748</v>
      </c>
      <c r="DE228" s="99">
        <v>2659</v>
      </c>
      <c r="DF228" s="99">
        <v>19</v>
      </c>
      <c r="DG228" s="99">
        <v>908</v>
      </c>
      <c r="DH228" s="99">
        <v>1933</v>
      </c>
      <c r="DI228" s="99">
        <v>1316</v>
      </c>
      <c r="DJ228" s="99">
        <v>29</v>
      </c>
      <c r="DK228" s="99">
        <v>119</v>
      </c>
      <c r="DL228" s="99">
        <v>473</v>
      </c>
      <c r="DM228" s="99">
        <v>45</v>
      </c>
      <c r="DN228" s="99">
        <v>1951</v>
      </c>
      <c r="DO228" s="99">
        <v>306</v>
      </c>
      <c r="DP228" s="99">
        <v>7163</v>
      </c>
      <c r="DQ228" s="99">
        <v>416</v>
      </c>
      <c r="DR228" s="99">
        <v>518</v>
      </c>
      <c r="DS228" s="99">
        <v>196</v>
      </c>
      <c r="DT228" s="99">
        <v>388</v>
      </c>
      <c r="DU228" s="99">
        <v>60</v>
      </c>
      <c r="DV228" s="99">
        <v>8</v>
      </c>
      <c r="DW228" s="99">
        <v>123</v>
      </c>
      <c r="DX228" s="99">
        <v>707</v>
      </c>
      <c r="DY228" s="99">
        <v>82</v>
      </c>
      <c r="DZ228" s="99">
        <v>2534</v>
      </c>
      <c r="EA228" s="99">
        <v>2</v>
      </c>
      <c r="EB228" s="99">
        <v>21</v>
      </c>
      <c r="EC228" s="99"/>
      <c r="ED228" s="99">
        <v>734</v>
      </c>
      <c r="EE228" s="99">
        <v>1536</v>
      </c>
      <c r="EF228" s="99">
        <v>465</v>
      </c>
      <c r="EG228" s="99">
        <v>48</v>
      </c>
      <c r="EH228" s="99">
        <v>22</v>
      </c>
      <c r="EI228" s="99">
        <v>1</v>
      </c>
      <c r="EJ228" s="99">
        <v>56</v>
      </c>
      <c r="EK228" s="99">
        <v>2</v>
      </c>
      <c r="EL228" s="99">
        <v>6</v>
      </c>
      <c r="EM228" s="99">
        <v>14910</v>
      </c>
      <c r="EN228" s="99">
        <v>141</v>
      </c>
      <c r="EO228" s="99">
        <v>1314</v>
      </c>
      <c r="EP228" s="99">
        <v>57</v>
      </c>
      <c r="EQ228" s="99">
        <v>2</v>
      </c>
      <c r="ER228" s="99">
        <v>4</v>
      </c>
      <c r="ES228" s="99">
        <v>73408</v>
      </c>
    </row>
    <row r="229" spans="1:149" ht="14.4" x14ac:dyDescent="0.3">
      <c r="A229" s="98">
        <v>106301279</v>
      </c>
      <c r="B229" s="98" t="s">
        <v>769</v>
      </c>
      <c r="C229" s="98" t="s">
        <v>730</v>
      </c>
      <c r="D229" s="98" t="s">
        <v>770</v>
      </c>
      <c r="E229" s="98" t="s">
        <v>730</v>
      </c>
      <c r="F229" s="98" t="s">
        <v>1099</v>
      </c>
      <c r="G229" s="98" t="s">
        <v>2876</v>
      </c>
      <c r="H229" s="98" t="s">
        <v>2108</v>
      </c>
      <c r="I229" s="98" t="s">
        <v>2190</v>
      </c>
      <c r="J229" s="98" t="s">
        <v>2353</v>
      </c>
      <c r="K229" s="98" t="s">
        <v>2372</v>
      </c>
      <c r="L229" s="98" t="s">
        <v>2065</v>
      </c>
      <c r="M229" s="98" t="s">
        <v>2074</v>
      </c>
      <c r="N229" s="98" t="s">
        <v>1774</v>
      </c>
      <c r="O229" s="99">
        <v>20878</v>
      </c>
      <c r="P229" s="99"/>
      <c r="Q229" s="99">
        <v>255</v>
      </c>
      <c r="R229" s="99"/>
      <c r="S229" s="99">
        <v>1380</v>
      </c>
      <c r="T229" s="99"/>
      <c r="U229" s="99">
        <v>11885</v>
      </c>
      <c r="V229" s="99">
        <v>10628</v>
      </c>
      <c r="W229" s="99"/>
      <c r="X229" s="99"/>
      <c r="Y229" s="99">
        <v>972</v>
      </c>
      <c r="Z229" s="99">
        <v>2937</v>
      </c>
      <c r="AA229" s="99">
        <v>2981</v>
      </c>
      <c r="AB229" s="99">
        <v>2634</v>
      </c>
      <c r="AC229" s="99">
        <v>3512</v>
      </c>
      <c r="AD229" s="99">
        <v>3246</v>
      </c>
      <c r="AE229" s="99">
        <v>2215</v>
      </c>
      <c r="AF229" s="99">
        <v>1915</v>
      </c>
      <c r="AG229" s="99"/>
      <c r="AH229" s="99">
        <v>2017</v>
      </c>
      <c r="AI229" s="99">
        <v>84</v>
      </c>
      <c r="AJ229" s="99">
        <v>3201</v>
      </c>
      <c r="AK229" s="99">
        <v>770</v>
      </c>
      <c r="AL229" s="99">
        <v>8182</v>
      </c>
      <c r="AM229" s="99">
        <v>19</v>
      </c>
      <c r="AN229" s="99">
        <v>331</v>
      </c>
      <c r="AO229" s="99">
        <v>59</v>
      </c>
      <c r="AP229" s="99">
        <v>9951</v>
      </c>
      <c r="AQ229" s="99">
        <v>10458</v>
      </c>
      <c r="AR229" s="99">
        <v>12055</v>
      </c>
      <c r="AS229" s="99"/>
      <c r="AT229" s="99">
        <v>3654</v>
      </c>
      <c r="AU229" s="99">
        <v>16958</v>
      </c>
      <c r="AV229" s="99">
        <v>1901</v>
      </c>
      <c r="AW229" s="99"/>
      <c r="AX229" s="99">
        <v>21698</v>
      </c>
      <c r="AY229" s="99">
        <v>814</v>
      </c>
      <c r="AZ229" s="99">
        <v>1</v>
      </c>
      <c r="BA229" s="99">
        <v>388</v>
      </c>
      <c r="BB229" s="99">
        <v>37</v>
      </c>
      <c r="BC229" s="99">
        <v>17625</v>
      </c>
      <c r="BD229" s="99">
        <v>1059</v>
      </c>
      <c r="BE229" s="99">
        <v>44</v>
      </c>
      <c r="BF229" s="99">
        <v>1435</v>
      </c>
      <c r="BG229" s="99">
        <v>1891</v>
      </c>
      <c r="BH229" s="99">
        <v>4</v>
      </c>
      <c r="BI229" s="99">
        <v>30</v>
      </c>
      <c r="BJ229" s="99"/>
      <c r="BK229" s="99">
        <v>659</v>
      </c>
      <c r="BL229" s="99">
        <v>292</v>
      </c>
      <c r="BM229" s="99">
        <v>84</v>
      </c>
      <c r="BN229" s="99">
        <v>522</v>
      </c>
      <c r="BO229" s="99">
        <v>2350</v>
      </c>
      <c r="BP229" s="99">
        <v>189</v>
      </c>
      <c r="BQ229" s="99">
        <v>135</v>
      </c>
      <c r="BR229" s="99">
        <v>379</v>
      </c>
      <c r="BS229" s="99">
        <v>96</v>
      </c>
      <c r="BT229" s="99">
        <v>15970</v>
      </c>
      <c r="BU229" s="99">
        <v>1757</v>
      </c>
      <c r="BV229" s="99">
        <v>74</v>
      </c>
      <c r="BW229" s="99">
        <v>4</v>
      </c>
      <c r="BX229" s="99"/>
      <c r="BY229" s="99">
        <v>2</v>
      </c>
      <c r="BZ229" s="99"/>
      <c r="CA229" s="99"/>
      <c r="CB229" s="99">
        <v>9482</v>
      </c>
      <c r="CC229" s="99">
        <v>6424</v>
      </c>
      <c r="CD229" s="99">
        <v>96</v>
      </c>
      <c r="CE229" s="99">
        <v>5806</v>
      </c>
      <c r="CF229" s="99">
        <v>280</v>
      </c>
      <c r="CG229" s="99">
        <v>146</v>
      </c>
      <c r="CH229" s="99">
        <v>232</v>
      </c>
      <c r="CI229" s="99"/>
      <c r="CJ229" s="99">
        <v>46</v>
      </c>
      <c r="CK229" s="99">
        <v>1</v>
      </c>
      <c r="CL229" s="99">
        <v>61</v>
      </c>
      <c r="CM229" s="99">
        <v>189</v>
      </c>
      <c r="CN229" s="99">
        <v>1971</v>
      </c>
      <c r="CO229" s="99">
        <v>2386</v>
      </c>
      <c r="CP229" s="99">
        <v>1984</v>
      </c>
      <c r="CQ229" s="99">
        <v>23</v>
      </c>
      <c r="CR229" s="99">
        <v>589</v>
      </c>
      <c r="CS229" s="99">
        <v>40</v>
      </c>
      <c r="CT229" s="99">
        <v>827</v>
      </c>
      <c r="CU229" s="99">
        <v>1534</v>
      </c>
      <c r="CV229" s="99">
        <v>3742</v>
      </c>
      <c r="CW229" s="99">
        <v>1531</v>
      </c>
      <c r="CX229" s="99">
        <v>726</v>
      </c>
      <c r="CY229" s="99">
        <v>807</v>
      </c>
      <c r="CZ229" s="99">
        <v>595</v>
      </c>
      <c r="DA229" s="99">
        <v>510</v>
      </c>
      <c r="DB229" s="99">
        <v>257</v>
      </c>
      <c r="DC229" s="99">
        <v>430</v>
      </c>
      <c r="DD229" s="99">
        <v>2322</v>
      </c>
      <c r="DE229" s="99">
        <v>1894</v>
      </c>
      <c r="DF229" s="99">
        <v>95</v>
      </c>
      <c r="DG229" s="99">
        <v>657</v>
      </c>
      <c r="DH229" s="99">
        <v>2104</v>
      </c>
      <c r="DI229" s="99">
        <v>2100</v>
      </c>
      <c r="DJ229" s="99">
        <v>41</v>
      </c>
      <c r="DK229" s="99">
        <v>377</v>
      </c>
      <c r="DL229" s="99">
        <v>786</v>
      </c>
      <c r="DM229" s="99">
        <v>162</v>
      </c>
      <c r="DN229" s="99">
        <v>1479</v>
      </c>
      <c r="DO229" s="99">
        <v>929</v>
      </c>
      <c r="DP229" s="99">
        <v>8317</v>
      </c>
      <c r="DQ229" s="99">
        <v>617</v>
      </c>
      <c r="DR229" s="99">
        <v>827</v>
      </c>
      <c r="DS229" s="99">
        <v>683</v>
      </c>
      <c r="DT229" s="99">
        <v>754</v>
      </c>
      <c r="DU229" s="99">
        <v>78</v>
      </c>
      <c r="DV229" s="99">
        <v>46</v>
      </c>
      <c r="DW229" s="99">
        <v>124</v>
      </c>
      <c r="DX229" s="99">
        <v>443</v>
      </c>
      <c r="DY229" s="99">
        <v>130</v>
      </c>
      <c r="DZ229" s="99">
        <v>1846</v>
      </c>
      <c r="EA229" s="99">
        <v>10</v>
      </c>
      <c r="EB229" s="99">
        <v>1</v>
      </c>
      <c r="EC229" s="99">
        <v>2</v>
      </c>
      <c r="ED229" s="99">
        <v>1552</v>
      </c>
      <c r="EE229" s="99">
        <v>1163</v>
      </c>
      <c r="EF229" s="99">
        <v>1337</v>
      </c>
      <c r="EG229" s="99">
        <v>252</v>
      </c>
      <c r="EH229" s="99">
        <v>99</v>
      </c>
      <c r="EI229" s="99">
        <v>7</v>
      </c>
      <c r="EJ229" s="99">
        <v>164</v>
      </c>
      <c r="EK229" s="99">
        <v>13</v>
      </c>
      <c r="EL229" s="99">
        <v>193</v>
      </c>
      <c r="EM229" s="99">
        <v>15974</v>
      </c>
      <c r="EN229" s="99">
        <v>181</v>
      </c>
      <c r="EO229" s="99">
        <v>1368</v>
      </c>
      <c r="EP229" s="99">
        <v>195</v>
      </c>
      <c r="EQ229" s="99">
        <v>14</v>
      </c>
      <c r="ER229" s="99">
        <v>1</v>
      </c>
      <c r="ES229" s="99">
        <v>128578</v>
      </c>
    </row>
    <row r="230" spans="1:149" ht="14.4" x14ac:dyDescent="0.3">
      <c r="A230" s="98">
        <v>106301283</v>
      </c>
      <c r="B230" s="98" t="s">
        <v>771</v>
      </c>
      <c r="C230" s="98" t="s">
        <v>730</v>
      </c>
      <c r="D230" s="98" t="s">
        <v>772</v>
      </c>
      <c r="E230" s="98" t="s">
        <v>773</v>
      </c>
      <c r="F230" s="98" t="s">
        <v>2373</v>
      </c>
      <c r="G230" s="98" t="s">
        <v>2873</v>
      </c>
      <c r="H230" s="98" t="s">
        <v>2112</v>
      </c>
      <c r="I230" s="98" t="s">
        <v>2190</v>
      </c>
      <c r="J230" s="98" t="s">
        <v>2353</v>
      </c>
      <c r="K230" s="98" t="s">
        <v>2372</v>
      </c>
      <c r="L230" s="98" t="s">
        <v>2065</v>
      </c>
      <c r="M230" s="98" t="s">
        <v>2105</v>
      </c>
      <c r="N230" s="98" t="s">
        <v>1775</v>
      </c>
      <c r="O230" s="99">
        <v>6844</v>
      </c>
      <c r="P230" s="99"/>
      <c r="Q230" s="99"/>
      <c r="R230" s="99"/>
      <c r="S230" s="99"/>
      <c r="T230" s="99"/>
      <c r="U230" s="99">
        <v>4203</v>
      </c>
      <c r="V230" s="99">
        <v>2641</v>
      </c>
      <c r="W230" s="99"/>
      <c r="X230" s="99"/>
      <c r="Y230" s="99">
        <v>129</v>
      </c>
      <c r="Z230" s="99">
        <v>869</v>
      </c>
      <c r="AA230" s="99">
        <v>1032</v>
      </c>
      <c r="AB230" s="99">
        <v>522</v>
      </c>
      <c r="AC230" s="99">
        <v>603</v>
      </c>
      <c r="AD230" s="99">
        <v>629</v>
      </c>
      <c r="AE230" s="99">
        <v>567</v>
      </c>
      <c r="AF230" s="99">
        <v>969</v>
      </c>
      <c r="AG230" s="99"/>
      <c r="AH230" s="99">
        <v>1524</v>
      </c>
      <c r="AI230" s="99"/>
      <c r="AJ230" s="99">
        <v>2835</v>
      </c>
      <c r="AK230" s="99">
        <v>104</v>
      </c>
      <c r="AL230" s="99">
        <v>2683</v>
      </c>
      <c r="AM230" s="99">
        <v>2</v>
      </c>
      <c r="AN230" s="99">
        <v>43</v>
      </c>
      <c r="AO230" s="99">
        <v>12</v>
      </c>
      <c r="AP230" s="99">
        <v>1165</v>
      </c>
      <c r="AQ230" s="99">
        <v>3443</v>
      </c>
      <c r="AR230" s="99">
        <v>3400</v>
      </c>
      <c r="AS230" s="99">
        <v>1</v>
      </c>
      <c r="AT230" s="99">
        <v>429</v>
      </c>
      <c r="AU230" s="99">
        <v>4927</v>
      </c>
      <c r="AV230" s="99">
        <v>1488</v>
      </c>
      <c r="AW230" s="99"/>
      <c r="AX230" s="99">
        <v>6636</v>
      </c>
      <c r="AY230" s="99">
        <v>208</v>
      </c>
      <c r="AZ230" s="99"/>
      <c r="BA230" s="99">
        <v>208</v>
      </c>
      <c r="BB230" s="99">
        <v>6</v>
      </c>
      <c r="BC230" s="99">
        <v>4627</v>
      </c>
      <c r="BD230" s="99">
        <v>6</v>
      </c>
      <c r="BE230" s="99">
        <v>17</v>
      </c>
      <c r="BF230" s="99">
        <v>491</v>
      </c>
      <c r="BG230" s="99">
        <v>1486</v>
      </c>
      <c r="BH230" s="99">
        <v>3</v>
      </c>
      <c r="BI230" s="99"/>
      <c r="BJ230" s="99"/>
      <c r="BK230" s="99">
        <v>84</v>
      </c>
      <c r="BL230" s="99">
        <v>868</v>
      </c>
      <c r="BM230" s="99">
        <v>139</v>
      </c>
      <c r="BN230" s="99">
        <v>121</v>
      </c>
      <c r="BO230" s="99">
        <v>215</v>
      </c>
      <c r="BP230" s="99">
        <v>25</v>
      </c>
      <c r="BQ230" s="99">
        <v>6</v>
      </c>
      <c r="BR230" s="99">
        <v>5</v>
      </c>
      <c r="BS230" s="99">
        <v>15</v>
      </c>
      <c r="BT230" s="99">
        <v>5146</v>
      </c>
      <c r="BU230" s="99">
        <v>209</v>
      </c>
      <c r="BV230" s="99">
        <v>6</v>
      </c>
      <c r="BW230" s="99">
        <v>5</v>
      </c>
      <c r="BX230" s="99"/>
      <c r="BY230" s="99"/>
      <c r="BZ230" s="99"/>
      <c r="CA230" s="99"/>
      <c r="CB230" s="99">
        <v>3118</v>
      </c>
      <c r="CC230" s="99">
        <v>1888</v>
      </c>
      <c r="CD230" s="99">
        <v>48</v>
      </c>
      <c r="CE230" s="99">
        <v>355</v>
      </c>
      <c r="CF230" s="99">
        <v>1429</v>
      </c>
      <c r="CG230" s="99">
        <v>4</v>
      </c>
      <c r="CH230" s="99">
        <v>2</v>
      </c>
      <c r="CI230" s="99"/>
      <c r="CJ230" s="99"/>
      <c r="CK230" s="99"/>
      <c r="CL230" s="99"/>
      <c r="CM230" s="99">
        <v>35</v>
      </c>
      <c r="CN230" s="99">
        <v>98</v>
      </c>
      <c r="CO230" s="99">
        <v>475</v>
      </c>
      <c r="CP230" s="99">
        <v>646</v>
      </c>
      <c r="CQ230" s="99">
        <v>13</v>
      </c>
      <c r="CR230" s="99">
        <v>222</v>
      </c>
      <c r="CS230" s="99">
        <v>4</v>
      </c>
      <c r="CT230" s="99">
        <v>309</v>
      </c>
      <c r="CU230" s="99">
        <v>728</v>
      </c>
      <c r="CV230" s="99">
        <v>266</v>
      </c>
      <c r="CW230" s="99">
        <v>45</v>
      </c>
      <c r="CX230" s="99">
        <v>119</v>
      </c>
      <c r="CY230" s="99">
        <v>129</v>
      </c>
      <c r="CZ230" s="99">
        <v>3</v>
      </c>
      <c r="DA230" s="99">
        <v>357</v>
      </c>
      <c r="DB230" s="99">
        <v>118</v>
      </c>
      <c r="DC230" s="99">
        <v>195</v>
      </c>
      <c r="DD230" s="99">
        <v>1560</v>
      </c>
      <c r="DE230" s="99">
        <v>1491</v>
      </c>
      <c r="DF230" s="99">
        <v>31</v>
      </c>
      <c r="DG230" s="99">
        <v>67</v>
      </c>
      <c r="DH230" s="99">
        <v>2162</v>
      </c>
      <c r="DI230" s="99">
        <v>485</v>
      </c>
      <c r="DJ230" s="99">
        <v>8</v>
      </c>
      <c r="DK230" s="99">
        <v>69</v>
      </c>
      <c r="DL230" s="99">
        <v>181</v>
      </c>
      <c r="DM230" s="99">
        <v>7</v>
      </c>
      <c r="DN230" s="99">
        <v>179</v>
      </c>
      <c r="DO230" s="99">
        <v>27</v>
      </c>
      <c r="DP230" s="99">
        <v>1938</v>
      </c>
      <c r="DQ230" s="99">
        <v>47</v>
      </c>
      <c r="DR230" s="99">
        <v>125</v>
      </c>
      <c r="DS230" s="99">
        <v>26</v>
      </c>
      <c r="DT230" s="99">
        <v>39</v>
      </c>
      <c r="DU230" s="99">
        <v>5</v>
      </c>
      <c r="DV230" s="99">
        <v>2</v>
      </c>
      <c r="DW230" s="99">
        <v>9</v>
      </c>
      <c r="DX230" s="99">
        <v>50</v>
      </c>
      <c r="DY230" s="99">
        <v>12</v>
      </c>
      <c r="DZ230" s="99">
        <v>1405</v>
      </c>
      <c r="EA230" s="99"/>
      <c r="EB230" s="99">
        <v>1</v>
      </c>
      <c r="EC230" s="99"/>
      <c r="ED230" s="99">
        <v>102</v>
      </c>
      <c r="EE230" s="99">
        <v>206</v>
      </c>
      <c r="EF230" s="99">
        <v>22</v>
      </c>
      <c r="EG230" s="99">
        <v>9</v>
      </c>
      <c r="EH230" s="99">
        <v>1</v>
      </c>
      <c r="EI230" s="99"/>
      <c r="EJ230" s="99">
        <v>1</v>
      </c>
      <c r="EK230" s="99">
        <v>2</v>
      </c>
      <c r="EL230" s="99">
        <v>1</v>
      </c>
      <c r="EM230" s="99">
        <v>5824</v>
      </c>
      <c r="EN230" s="99">
        <v>343</v>
      </c>
      <c r="EO230" s="99">
        <v>316</v>
      </c>
      <c r="EP230" s="99">
        <v>17</v>
      </c>
      <c r="EQ230" s="99"/>
      <c r="ER230" s="99"/>
      <c r="ES230" s="99">
        <v>22029</v>
      </c>
    </row>
    <row r="231" spans="1:149" ht="14.4" x14ac:dyDescent="0.3">
      <c r="A231" s="98">
        <v>106301297</v>
      </c>
      <c r="B231" s="98" t="s">
        <v>774</v>
      </c>
      <c r="C231" s="98" t="s">
        <v>730</v>
      </c>
      <c r="D231" s="98" t="s">
        <v>775</v>
      </c>
      <c r="E231" s="98" t="s">
        <v>776</v>
      </c>
      <c r="F231" s="98" t="s">
        <v>1532</v>
      </c>
      <c r="G231" s="98" t="s">
        <v>2872</v>
      </c>
      <c r="H231" s="98" t="s">
        <v>2101</v>
      </c>
      <c r="I231" s="98" t="s">
        <v>2335</v>
      </c>
      <c r="J231" s="98" t="s">
        <v>2356</v>
      </c>
      <c r="K231" s="98" t="s">
        <v>2363</v>
      </c>
      <c r="L231" s="98" t="s">
        <v>2065</v>
      </c>
      <c r="M231" s="98" t="s">
        <v>2105</v>
      </c>
      <c r="N231" s="98" t="s">
        <v>1776</v>
      </c>
      <c r="O231" s="99">
        <v>3228</v>
      </c>
      <c r="P231" s="99"/>
      <c r="Q231" s="99"/>
      <c r="R231" s="99"/>
      <c r="S231" s="99"/>
      <c r="T231" s="99"/>
      <c r="U231" s="99">
        <v>1734</v>
      </c>
      <c r="V231" s="99">
        <v>1494</v>
      </c>
      <c r="W231" s="99"/>
      <c r="X231" s="99"/>
      <c r="Y231" s="99">
        <v>21</v>
      </c>
      <c r="Z231" s="99">
        <v>154</v>
      </c>
      <c r="AA231" s="99">
        <v>221</v>
      </c>
      <c r="AB231" s="99">
        <v>322</v>
      </c>
      <c r="AC231" s="99">
        <v>557</v>
      </c>
      <c r="AD231" s="99">
        <v>570</v>
      </c>
      <c r="AE231" s="99">
        <v>581</v>
      </c>
      <c r="AF231" s="99">
        <v>802</v>
      </c>
      <c r="AG231" s="99"/>
      <c r="AH231" s="99"/>
      <c r="AI231" s="99"/>
      <c r="AJ231" s="99">
        <v>163</v>
      </c>
      <c r="AK231" s="99">
        <v>75</v>
      </c>
      <c r="AL231" s="99">
        <v>629</v>
      </c>
      <c r="AM231" s="99">
        <v>4</v>
      </c>
      <c r="AN231" s="99">
        <v>247</v>
      </c>
      <c r="AO231" s="99">
        <v>20</v>
      </c>
      <c r="AP231" s="99">
        <v>2090</v>
      </c>
      <c r="AQ231" s="99">
        <v>650</v>
      </c>
      <c r="AR231" s="99">
        <v>2578</v>
      </c>
      <c r="AS231" s="99"/>
      <c r="AT231" s="99">
        <v>252</v>
      </c>
      <c r="AU231" s="99">
        <v>2975</v>
      </c>
      <c r="AV231" s="99"/>
      <c r="AW231" s="99">
        <v>1</v>
      </c>
      <c r="AX231" s="99">
        <v>3047</v>
      </c>
      <c r="AY231" s="99">
        <v>181</v>
      </c>
      <c r="AZ231" s="99"/>
      <c r="BA231" s="99">
        <v>93</v>
      </c>
      <c r="BB231" s="99"/>
      <c r="BC231" s="99">
        <v>3017</v>
      </c>
      <c r="BD231" s="99"/>
      <c r="BE231" s="99">
        <v>47</v>
      </c>
      <c r="BF231" s="99">
        <v>22</v>
      </c>
      <c r="BG231" s="99"/>
      <c r="BH231" s="99">
        <v>49</v>
      </c>
      <c r="BI231" s="99"/>
      <c r="BJ231" s="99"/>
      <c r="BK231" s="99">
        <v>200</v>
      </c>
      <c r="BL231" s="99">
        <v>61</v>
      </c>
      <c r="BM231" s="99"/>
      <c r="BN231" s="99">
        <v>68</v>
      </c>
      <c r="BO231" s="99">
        <v>513</v>
      </c>
      <c r="BP231" s="99">
        <v>109</v>
      </c>
      <c r="BQ231" s="99">
        <v>14</v>
      </c>
      <c r="BR231" s="99">
        <v>4</v>
      </c>
      <c r="BS231" s="99">
        <v>5</v>
      </c>
      <c r="BT231" s="99">
        <v>1623</v>
      </c>
      <c r="BU231" s="99">
        <v>630</v>
      </c>
      <c r="BV231" s="99"/>
      <c r="BW231" s="99"/>
      <c r="BX231" s="99"/>
      <c r="BY231" s="99">
        <v>1</v>
      </c>
      <c r="BZ231" s="99"/>
      <c r="CA231" s="99"/>
      <c r="CB231" s="99">
        <v>452</v>
      </c>
      <c r="CC231" s="99">
        <v>1486</v>
      </c>
      <c r="CD231" s="99">
        <v>258</v>
      </c>
      <c r="CE231" s="99">
        <v>935</v>
      </c>
      <c r="CF231" s="99">
        <v>40</v>
      </c>
      <c r="CG231" s="99">
        <v>44</v>
      </c>
      <c r="CH231" s="99">
        <v>9</v>
      </c>
      <c r="CI231" s="99">
        <v>4</v>
      </c>
      <c r="CJ231" s="99"/>
      <c r="CK231" s="99"/>
      <c r="CL231" s="99">
        <v>8</v>
      </c>
      <c r="CM231" s="99">
        <v>53</v>
      </c>
      <c r="CN231" s="99">
        <v>90</v>
      </c>
      <c r="CO231" s="99">
        <v>443</v>
      </c>
      <c r="CP231" s="99">
        <v>696</v>
      </c>
      <c r="CQ231" s="99">
        <v>2</v>
      </c>
      <c r="CR231" s="99">
        <v>156</v>
      </c>
      <c r="CS231" s="99"/>
      <c r="CT231" s="99">
        <v>240</v>
      </c>
      <c r="CU231" s="99">
        <v>159</v>
      </c>
      <c r="CV231" s="99">
        <v>330</v>
      </c>
      <c r="CW231" s="99">
        <v>39</v>
      </c>
      <c r="CX231" s="99">
        <v>325</v>
      </c>
      <c r="CY231" s="99">
        <v>48</v>
      </c>
      <c r="CZ231" s="99">
        <v>13</v>
      </c>
      <c r="DA231" s="99">
        <v>355</v>
      </c>
      <c r="DB231" s="99">
        <v>111</v>
      </c>
      <c r="DC231" s="99">
        <v>148</v>
      </c>
      <c r="DD231" s="99">
        <v>12</v>
      </c>
      <c r="DE231" s="99"/>
      <c r="DF231" s="99"/>
      <c r="DG231" s="99">
        <v>45</v>
      </c>
      <c r="DH231" s="99">
        <v>216</v>
      </c>
      <c r="DI231" s="99">
        <v>484</v>
      </c>
      <c r="DJ231" s="99"/>
      <c r="DK231" s="99">
        <v>63</v>
      </c>
      <c r="DL231" s="99">
        <v>158</v>
      </c>
      <c r="DM231" s="99">
        <v>8</v>
      </c>
      <c r="DN231" s="99">
        <v>474</v>
      </c>
      <c r="DO231" s="99">
        <v>15</v>
      </c>
      <c r="DP231" s="99">
        <v>1528</v>
      </c>
      <c r="DQ231" s="99">
        <v>71</v>
      </c>
      <c r="DR231" s="99">
        <v>65</v>
      </c>
      <c r="DS231" s="99">
        <v>32</v>
      </c>
      <c r="DT231" s="99">
        <v>39</v>
      </c>
      <c r="DU231" s="99">
        <v>1</v>
      </c>
      <c r="DV231" s="99"/>
      <c r="DW231" s="99">
        <v>7</v>
      </c>
      <c r="DX231" s="99">
        <v>16</v>
      </c>
      <c r="DY231" s="99">
        <v>3</v>
      </c>
      <c r="DZ231" s="99">
        <v>3</v>
      </c>
      <c r="EA231" s="99"/>
      <c r="EB231" s="99"/>
      <c r="EC231" s="99"/>
      <c r="ED231" s="99">
        <v>120</v>
      </c>
      <c r="EE231" s="99">
        <v>209</v>
      </c>
      <c r="EF231" s="99">
        <v>14</v>
      </c>
      <c r="EG231" s="99">
        <v>1</v>
      </c>
      <c r="EH231" s="99">
        <v>2</v>
      </c>
      <c r="EI231" s="99"/>
      <c r="EJ231" s="99">
        <v>7</v>
      </c>
      <c r="EK231" s="99">
        <v>3</v>
      </c>
      <c r="EL231" s="99">
        <v>3</v>
      </c>
      <c r="EM231" s="99">
        <v>2625</v>
      </c>
      <c r="EN231" s="99">
        <v>25</v>
      </c>
      <c r="EO231" s="99">
        <v>200</v>
      </c>
      <c r="EP231" s="99">
        <v>19</v>
      </c>
      <c r="EQ231" s="99"/>
      <c r="ER231" s="99"/>
      <c r="ES231" s="99">
        <v>10995</v>
      </c>
    </row>
    <row r="232" spans="1:149" ht="14.4" x14ac:dyDescent="0.3">
      <c r="A232" s="98">
        <v>106301304</v>
      </c>
      <c r="B232" s="98" t="s">
        <v>777</v>
      </c>
      <c r="C232" s="98" t="s">
        <v>730</v>
      </c>
      <c r="D232" s="98" t="s">
        <v>778</v>
      </c>
      <c r="E232" s="98" t="s">
        <v>755</v>
      </c>
      <c r="F232" s="98" t="s">
        <v>1091</v>
      </c>
      <c r="G232" s="98" t="s">
        <v>2878</v>
      </c>
      <c r="H232" s="98" t="s">
        <v>2122</v>
      </c>
      <c r="I232" s="98" t="s">
        <v>2346</v>
      </c>
      <c r="J232" s="98" t="s">
        <v>2362</v>
      </c>
      <c r="K232" s="98" t="s">
        <v>2374</v>
      </c>
      <c r="L232" s="98" t="s">
        <v>2065</v>
      </c>
      <c r="M232" s="98" t="s">
        <v>2105</v>
      </c>
      <c r="N232" s="98" t="s">
        <v>1777</v>
      </c>
      <c r="O232" s="99"/>
      <c r="P232" s="99"/>
      <c r="Q232" s="99"/>
      <c r="R232" s="99"/>
      <c r="S232" s="99">
        <v>951</v>
      </c>
      <c r="T232" s="99"/>
      <c r="U232" s="99">
        <v>519</v>
      </c>
      <c r="V232" s="99">
        <v>432</v>
      </c>
      <c r="W232" s="99"/>
      <c r="X232" s="99"/>
      <c r="Y232" s="99"/>
      <c r="Z232" s="99"/>
      <c r="AA232" s="99">
        <v>10</v>
      </c>
      <c r="AB232" s="99">
        <v>33</v>
      </c>
      <c r="AC232" s="99">
        <v>109</v>
      </c>
      <c r="AD232" s="99">
        <v>251</v>
      </c>
      <c r="AE232" s="99">
        <v>281</v>
      </c>
      <c r="AF232" s="99">
        <v>267</v>
      </c>
      <c r="AG232" s="99"/>
      <c r="AH232" s="99"/>
      <c r="AI232" s="99"/>
      <c r="AJ232" s="99">
        <v>43</v>
      </c>
      <c r="AK232" s="99">
        <v>59</v>
      </c>
      <c r="AL232" s="99">
        <v>65</v>
      </c>
      <c r="AM232" s="99"/>
      <c r="AN232" s="99">
        <v>36</v>
      </c>
      <c r="AO232" s="99">
        <v>1</v>
      </c>
      <c r="AP232" s="99">
        <v>747</v>
      </c>
      <c r="AQ232" s="99">
        <v>951</v>
      </c>
      <c r="AR232" s="99"/>
      <c r="AS232" s="99"/>
      <c r="AT232" s="99"/>
      <c r="AU232" s="99">
        <v>951</v>
      </c>
      <c r="AV232" s="99"/>
      <c r="AW232" s="99"/>
      <c r="AX232" s="99">
        <v>947</v>
      </c>
      <c r="AY232" s="99">
        <v>4</v>
      </c>
      <c r="AZ232" s="99"/>
      <c r="BA232" s="99">
        <v>213</v>
      </c>
      <c r="BB232" s="99">
        <v>20</v>
      </c>
      <c r="BC232" s="99">
        <v>47</v>
      </c>
      <c r="BD232" s="99">
        <v>128</v>
      </c>
      <c r="BE232" s="99">
        <v>61</v>
      </c>
      <c r="BF232" s="99">
        <v>481</v>
      </c>
      <c r="BG232" s="99"/>
      <c r="BH232" s="99"/>
      <c r="BI232" s="99">
        <v>1</v>
      </c>
      <c r="BJ232" s="99"/>
      <c r="BK232" s="99">
        <v>63</v>
      </c>
      <c r="BL232" s="99">
        <v>26</v>
      </c>
      <c r="BM232" s="99"/>
      <c r="BN232" s="99">
        <v>1</v>
      </c>
      <c r="BO232" s="99">
        <v>1</v>
      </c>
      <c r="BP232" s="99">
        <v>2</v>
      </c>
      <c r="BQ232" s="99">
        <v>1</v>
      </c>
      <c r="BR232" s="99"/>
      <c r="BS232" s="99">
        <v>84</v>
      </c>
      <c r="BT232" s="99">
        <v>211</v>
      </c>
      <c r="BU232" s="99">
        <v>562</v>
      </c>
      <c r="BV232" s="99"/>
      <c r="BW232" s="99"/>
      <c r="BX232" s="99"/>
      <c r="BY232" s="99"/>
      <c r="BZ232" s="99"/>
      <c r="CA232" s="99"/>
      <c r="CB232" s="99"/>
      <c r="CC232" s="99">
        <v>936</v>
      </c>
      <c r="CD232" s="99"/>
      <c r="CE232" s="99">
        <v>14</v>
      </c>
      <c r="CF232" s="99">
        <v>1</v>
      </c>
      <c r="CG232" s="99"/>
      <c r="CH232" s="99"/>
      <c r="CI232" s="99"/>
      <c r="CJ232" s="99"/>
      <c r="CK232" s="99"/>
      <c r="CL232" s="99"/>
      <c r="CM232" s="99"/>
      <c r="CN232" s="99"/>
      <c r="CO232" s="99">
        <v>5</v>
      </c>
      <c r="CP232" s="99"/>
      <c r="CQ232" s="99"/>
      <c r="CR232" s="99"/>
      <c r="CS232" s="99"/>
      <c r="CT232" s="99"/>
      <c r="CU232" s="99"/>
      <c r="CV232" s="99"/>
      <c r="CW232" s="99">
        <v>882</v>
      </c>
      <c r="CX232" s="99"/>
      <c r="CY232" s="99">
        <v>64</v>
      </c>
      <c r="CZ232" s="99"/>
      <c r="DA232" s="99"/>
      <c r="DB232" s="99"/>
      <c r="DC232" s="99"/>
      <c r="DD232" s="99"/>
      <c r="DE232" s="99"/>
      <c r="DF232" s="99"/>
      <c r="DG232" s="99"/>
      <c r="DH232" s="99"/>
      <c r="DI232" s="99"/>
      <c r="DJ232" s="99"/>
      <c r="DK232" s="99"/>
      <c r="DL232" s="99"/>
      <c r="DM232" s="99"/>
      <c r="DN232" s="99"/>
      <c r="DO232" s="99"/>
      <c r="DP232" s="99">
        <v>951</v>
      </c>
      <c r="DQ232" s="99"/>
      <c r="DR232" s="99"/>
      <c r="DS232" s="99"/>
      <c r="DT232" s="99"/>
      <c r="DU232" s="99"/>
      <c r="DV232" s="99"/>
      <c r="DW232" s="99"/>
      <c r="DX232" s="99"/>
      <c r="DY232" s="99"/>
      <c r="DZ232" s="99"/>
      <c r="EA232" s="99"/>
      <c r="EB232" s="99"/>
      <c r="EC232" s="99"/>
      <c r="ED232" s="99"/>
      <c r="EE232" s="99"/>
      <c r="EF232" s="99"/>
      <c r="EG232" s="99"/>
      <c r="EH232" s="99"/>
      <c r="EI232" s="99"/>
      <c r="EJ232" s="99"/>
      <c r="EK232" s="99"/>
      <c r="EL232" s="99"/>
      <c r="EM232" s="99">
        <v>951</v>
      </c>
      <c r="EN232" s="99"/>
      <c r="EO232" s="99"/>
      <c r="EP232" s="99"/>
      <c r="EQ232" s="99"/>
      <c r="ER232" s="99"/>
      <c r="ES232" s="99">
        <v>11840</v>
      </c>
    </row>
    <row r="233" spans="1:149" ht="14.4" x14ac:dyDescent="0.3">
      <c r="A233" s="98">
        <v>106301317</v>
      </c>
      <c r="B233" s="98" t="s">
        <v>291</v>
      </c>
      <c r="C233" s="98" t="s">
        <v>730</v>
      </c>
      <c r="D233" s="98" t="s">
        <v>779</v>
      </c>
      <c r="E233" s="98" t="s">
        <v>780</v>
      </c>
      <c r="F233" s="98" t="s">
        <v>1097</v>
      </c>
      <c r="G233" s="98" t="s">
        <v>2871</v>
      </c>
      <c r="H233" s="98" t="s">
        <v>2120</v>
      </c>
      <c r="I233" s="98" t="s">
        <v>2206</v>
      </c>
      <c r="J233" s="98" t="s">
        <v>2370</v>
      </c>
      <c r="K233" s="98" t="s">
        <v>2375</v>
      </c>
      <c r="L233" s="98" t="s">
        <v>2065</v>
      </c>
      <c r="M233" s="98" t="s">
        <v>2105</v>
      </c>
      <c r="N233" s="98" t="s">
        <v>1778</v>
      </c>
      <c r="O233" s="99">
        <v>15914</v>
      </c>
      <c r="P233" s="99"/>
      <c r="Q233" s="99"/>
      <c r="R233" s="99"/>
      <c r="S233" s="99"/>
      <c r="T233" s="99"/>
      <c r="U233" s="99">
        <v>9774</v>
      </c>
      <c r="V233" s="99">
        <v>6139</v>
      </c>
      <c r="W233" s="99"/>
      <c r="X233" s="99">
        <v>1</v>
      </c>
      <c r="Y233" s="99">
        <v>60</v>
      </c>
      <c r="Z233" s="99">
        <v>961</v>
      </c>
      <c r="AA233" s="99">
        <v>2259</v>
      </c>
      <c r="AB233" s="99">
        <v>814</v>
      </c>
      <c r="AC233" s="99">
        <v>1172</v>
      </c>
      <c r="AD233" s="99">
        <v>1846</v>
      </c>
      <c r="AE233" s="99">
        <v>2411</v>
      </c>
      <c r="AF233" s="99">
        <v>3666</v>
      </c>
      <c r="AG233" s="99"/>
      <c r="AH233" s="99">
        <v>2725</v>
      </c>
      <c r="AI233" s="99"/>
      <c r="AJ233" s="99">
        <v>1638</v>
      </c>
      <c r="AK233" s="99">
        <v>205</v>
      </c>
      <c r="AL233" s="99">
        <v>1721</v>
      </c>
      <c r="AM233" s="99">
        <v>13</v>
      </c>
      <c r="AN233" s="99">
        <v>819</v>
      </c>
      <c r="AO233" s="99">
        <v>66</v>
      </c>
      <c r="AP233" s="99">
        <v>11452</v>
      </c>
      <c r="AQ233" s="99">
        <v>7703</v>
      </c>
      <c r="AR233" s="99">
        <v>8211</v>
      </c>
      <c r="AS233" s="99"/>
      <c r="AT233" s="99">
        <v>3748</v>
      </c>
      <c r="AU233" s="99">
        <v>9456</v>
      </c>
      <c r="AV233" s="99">
        <v>2710</v>
      </c>
      <c r="AW233" s="99"/>
      <c r="AX233" s="99">
        <v>14433</v>
      </c>
      <c r="AY233" s="99">
        <v>1481</v>
      </c>
      <c r="AZ233" s="99"/>
      <c r="BA233" s="99">
        <v>67</v>
      </c>
      <c r="BB233" s="99">
        <v>77</v>
      </c>
      <c r="BC233" s="99">
        <v>12783</v>
      </c>
      <c r="BD233" s="99">
        <v>5</v>
      </c>
      <c r="BE233" s="99">
        <v>148</v>
      </c>
      <c r="BF233" s="99">
        <v>88</v>
      </c>
      <c r="BG233" s="99">
        <v>2711</v>
      </c>
      <c r="BH233" s="99">
        <v>35</v>
      </c>
      <c r="BI233" s="99"/>
      <c r="BJ233" s="99"/>
      <c r="BK233" s="99">
        <v>220</v>
      </c>
      <c r="BL233" s="99"/>
      <c r="BM233" s="99">
        <v>3</v>
      </c>
      <c r="BN233" s="99">
        <v>338</v>
      </c>
      <c r="BO233" s="99">
        <v>3259</v>
      </c>
      <c r="BP233" s="99">
        <v>287</v>
      </c>
      <c r="BQ233" s="99">
        <v>42</v>
      </c>
      <c r="BR233" s="99">
        <v>60</v>
      </c>
      <c r="BS233" s="99">
        <v>2</v>
      </c>
      <c r="BT233" s="99">
        <v>9921</v>
      </c>
      <c r="BU233" s="99">
        <v>1777</v>
      </c>
      <c r="BV233" s="99"/>
      <c r="BW233" s="99"/>
      <c r="BX233" s="99">
        <v>1</v>
      </c>
      <c r="BY233" s="99">
        <v>4</v>
      </c>
      <c r="BZ233" s="99"/>
      <c r="CA233" s="99"/>
      <c r="CB233" s="99">
        <v>900</v>
      </c>
      <c r="CC233" s="99">
        <v>7101</v>
      </c>
      <c r="CD233" s="99">
        <v>1</v>
      </c>
      <c r="CE233" s="99">
        <v>7413</v>
      </c>
      <c r="CF233" s="99">
        <v>195</v>
      </c>
      <c r="CG233" s="99">
        <v>29</v>
      </c>
      <c r="CH233" s="99">
        <v>275</v>
      </c>
      <c r="CI233" s="99"/>
      <c r="CJ233" s="99"/>
      <c r="CK233" s="99"/>
      <c r="CL233" s="99">
        <v>17</v>
      </c>
      <c r="CM233" s="99">
        <v>122</v>
      </c>
      <c r="CN233" s="99">
        <v>537</v>
      </c>
      <c r="CO233" s="99">
        <v>2178</v>
      </c>
      <c r="CP233" s="99">
        <v>1585</v>
      </c>
      <c r="CQ233" s="99">
        <v>10</v>
      </c>
      <c r="CR233" s="99">
        <v>313</v>
      </c>
      <c r="CS233" s="99">
        <v>5</v>
      </c>
      <c r="CT233" s="99">
        <v>564</v>
      </c>
      <c r="CU233" s="99">
        <v>1091</v>
      </c>
      <c r="CV233" s="99">
        <v>1032</v>
      </c>
      <c r="CW233" s="99">
        <v>90</v>
      </c>
      <c r="CX233" s="99">
        <v>1117</v>
      </c>
      <c r="CY233" s="99">
        <v>249</v>
      </c>
      <c r="CZ233" s="99">
        <v>80</v>
      </c>
      <c r="DA233" s="99">
        <v>899</v>
      </c>
      <c r="DB233" s="99">
        <v>180</v>
      </c>
      <c r="DC233" s="99">
        <v>299</v>
      </c>
      <c r="DD233" s="99">
        <v>2823</v>
      </c>
      <c r="DE233" s="99">
        <v>2708</v>
      </c>
      <c r="DF233" s="99">
        <v>15</v>
      </c>
      <c r="DG233" s="99">
        <v>544</v>
      </c>
      <c r="DH233" s="99">
        <v>2622</v>
      </c>
      <c r="DI233" s="99">
        <v>1025</v>
      </c>
      <c r="DJ233" s="99">
        <v>5</v>
      </c>
      <c r="DK233" s="99">
        <v>144</v>
      </c>
      <c r="DL233" s="99">
        <v>365</v>
      </c>
      <c r="DM233" s="99">
        <v>22</v>
      </c>
      <c r="DN233" s="99">
        <v>1464</v>
      </c>
      <c r="DO233" s="99">
        <v>145</v>
      </c>
      <c r="DP233" s="99">
        <v>4760</v>
      </c>
      <c r="DQ233" s="99">
        <v>369</v>
      </c>
      <c r="DR233" s="99">
        <v>358</v>
      </c>
      <c r="DS233" s="99">
        <v>146</v>
      </c>
      <c r="DT233" s="99">
        <v>252</v>
      </c>
      <c r="DU233" s="99">
        <v>12</v>
      </c>
      <c r="DV233" s="99">
        <v>3</v>
      </c>
      <c r="DW233" s="99">
        <v>40</v>
      </c>
      <c r="DX233" s="99">
        <v>949</v>
      </c>
      <c r="DY233" s="99">
        <v>19</v>
      </c>
      <c r="DZ233" s="99">
        <v>2641</v>
      </c>
      <c r="EA233" s="99">
        <v>4</v>
      </c>
      <c r="EB233" s="99">
        <v>25</v>
      </c>
      <c r="EC233" s="99"/>
      <c r="ED233" s="99">
        <v>738</v>
      </c>
      <c r="EE233" s="99">
        <v>731</v>
      </c>
      <c r="EF233" s="99">
        <v>45</v>
      </c>
      <c r="EG233" s="99">
        <v>6</v>
      </c>
      <c r="EH233" s="99">
        <v>5</v>
      </c>
      <c r="EI233" s="99">
        <v>1</v>
      </c>
      <c r="EJ233" s="99">
        <v>30</v>
      </c>
      <c r="EK233" s="99">
        <v>13</v>
      </c>
      <c r="EL233" s="99">
        <v>15</v>
      </c>
      <c r="EM233" s="99">
        <v>13150</v>
      </c>
      <c r="EN233" s="99">
        <v>167</v>
      </c>
      <c r="EO233" s="99">
        <v>981</v>
      </c>
      <c r="EP233" s="99">
        <v>32</v>
      </c>
      <c r="EQ233" s="99"/>
      <c r="ER233" s="99"/>
      <c r="ES233" s="99">
        <v>57972</v>
      </c>
    </row>
    <row r="234" spans="1:149" ht="14.4" x14ac:dyDescent="0.3">
      <c r="A234" s="98">
        <v>106301337</v>
      </c>
      <c r="B234" s="98" t="s">
        <v>1098</v>
      </c>
      <c r="C234" s="98" t="s">
        <v>730</v>
      </c>
      <c r="D234" s="98" t="s">
        <v>781</v>
      </c>
      <c r="E234" s="98" t="s">
        <v>782</v>
      </c>
      <c r="F234" s="98" t="s">
        <v>1480</v>
      </c>
      <c r="G234" s="98" t="s">
        <v>2871</v>
      </c>
      <c r="H234" s="98" t="s">
        <v>2112</v>
      </c>
      <c r="I234" s="98" t="s">
        <v>2346</v>
      </c>
      <c r="J234" s="98" t="s">
        <v>2362</v>
      </c>
      <c r="K234" s="98" t="s">
        <v>2376</v>
      </c>
      <c r="L234" s="98" t="s">
        <v>2065</v>
      </c>
      <c r="M234" s="98" t="s">
        <v>2105</v>
      </c>
      <c r="N234" s="98" t="s">
        <v>1779</v>
      </c>
      <c r="O234" s="99">
        <v>1840</v>
      </c>
      <c r="P234" s="99"/>
      <c r="Q234" s="99"/>
      <c r="R234" s="99">
        <v>802</v>
      </c>
      <c r="S234" s="99">
        <v>1086</v>
      </c>
      <c r="T234" s="99"/>
      <c r="U234" s="99">
        <v>1848</v>
      </c>
      <c r="V234" s="99">
        <v>1880</v>
      </c>
      <c r="W234" s="99"/>
      <c r="X234" s="99"/>
      <c r="Y234" s="99">
        <v>124</v>
      </c>
      <c r="Z234" s="99">
        <v>832</v>
      </c>
      <c r="AA234" s="99">
        <v>505</v>
      </c>
      <c r="AB234" s="99">
        <v>526</v>
      </c>
      <c r="AC234" s="99">
        <v>567</v>
      </c>
      <c r="AD234" s="99">
        <v>481</v>
      </c>
      <c r="AE234" s="99">
        <v>291</v>
      </c>
      <c r="AF234" s="99">
        <v>402</v>
      </c>
      <c r="AG234" s="99"/>
      <c r="AH234" s="99"/>
      <c r="AI234" s="99"/>
      <c r="AJ234" s="99">
        <v>72</v>
      </c>
      <c r="AK234" s="99">
        <v>81</v>
      </c>
      <c r="AL234" s="99">
        <v>187</v>
      </c>
      <c r="AM234" s="99">
        <v>3</v>
      </c>
      <c r="AN234" s="99">
        <v>115</v>
      </c>
      <c r="AO234" s="99">
        <v>8</v>
      </c>
      <c r="AP234" s="99">
        <v>3262</v>
      </c>
      <c r="AQ234" s="99">
        <v>579</v>
      </c>
      <c r="AR234" s="99">
        <v>3149</v>
      </c>
      <c r="AS234" s="99"/>
      <c r="AT234" s="99">
        <v>511</v>
      </c>
      <c r="AU234" s="99">
        <v>3217</v>
      </c>
      <c r="AV234" s="99"/>
      <c r="AW234" s="99"/>
      <c r="AX234" s="99">
        <v>3655</v>
      </c>
      <c r="AY234" s="99">
        <v>73</v>
      </c>
      <c r="AZ234" s="99"/>
      <c r="BA234" s="99">
        <v>182</v>
      </c>
      <c r="BB234" s="99">
        <v>2</v>
      </c>
      <c r="BC234" s="99">
        <v>3385</v>
      </c>
      <c r="BD234" s="99">
        <v>97</v>
      </c>
      <c r="BE234" s="99">
        <v>24</v>
      </c>
      <c r="BF234" s="99">
        <v>3</v>
      </c>
      <c r="BG234" s="99"/>
      <c r="BH234" s="99">
        <v>34</v>
      </c>
      <c r="BI234" s="99">
        <v>1</v>
      </c>
      <c r="BJ234" s="99"/>
      <c r="BK234" s="99">
        <v>108</v>
      </c>
      <c r="BL234" s="99">
        <v>322</v>
      </c>
      <c r="BM234" s="99"/>
      <c r="BN234" s="99">
        <v>10</v>
      </c>
      <c r="BO234" s="99">
        <v>355</v>
      </c>
      <c r="BP234" s="99">
        <v>23</v>
      </c>
      <c r="BQ234" s="99">
        <v>110</v>
      </c>
      <c r="BR234" s="99">
        <v>163</v>
      </c>
      <c r="BS234" s="99">
        <v>144</v>
      </c>
      <c r="BT234" s="99">
        <v>2222</v>
      </c>
      <c r="BU234" s="99">
        <v>166</v>
      </c>
      <c r="BV234" s="99"/>
      <c r="BW234" s="99">
        <v>105</v>
      </c>
      <c r="BX234" s="99"/>
      <c r="BY234" s="99"/>
      <c r="BZ234" s="99"/>
      <c r="CA234" s="99"/>
      <c r="CB234" s="99">
        <v>315</v>
      </c>
      <c r="CC234" s="99">
        <v>1106</v>
      </c>
      <c r="CD234" s="99"/>
      <c r="CE234" s="99">
        <v>1992</v>
      </c>
      <c r="CF234" s="99">
        <v>68</v>
      </c>
      <c r="CG234" s="99">
        <v>4</v>
      </c>
      <c r="CH234" s="99">
        <v>51</v>
      </c>
      <c r="CI234" s="99">
        <v>192</v>
      </c>
      <c r="CJ234" s="99"/>
      <c r="CK234" s="99"/>
      <c r="CL234" s="99"/>
      <c r="CM234" s="99">
        <v>29</v>
      </c>
      <c r="CN234" s="99">
        <v>33</v>
      </c>
      <c r="CO234" s="99">
        <v>130</v>
      </c>
      <c r="CP234" s="99">
        <v>335</v>
      </c>
      <c r="CQ234" s="99">
        <v>1</v>
      </c>
      <c r="CR234" s="99">
        <v>63</v>
      </c>
      <c r="CS234" s="99">
        <v>1</v>
      </c>
      <c r="CT234" s="99">
        <v>83</v>
      </c>
      <c r="CU234" s="99">
        <v>118</v>
      </c>
      <c r="CV234" s="99">
        <v>216</v>
      </c>
      <c r="CW234" s="99">
        <v>2132</v>
      </c>
      <c r="CX234" s="99">
        <v>239</v>
      </c>
      <c r="CY234" s="99">
        <v>27</v>
      </c>
      <c r="CZ234" s="99">
        <v>4</v>
      </c>
      <c r="DA234" s="99">
        <v>112</v>
      </c>
      <c r="DB234" s="99">
        <v>86</v>
      </c>
      <c r="DC234" s="99">
        <v>115</v>
      </c>
      <c r="DD234" s="99">
        <v>4</v>
      </c>
      <c r="DE234" s="99"/>
      <c r="DF234" s="99"/>
      <c r="DG234" s="99">
        <v>17</v>
      </c>
      <c r="DH234" s="99">
        <v>991</v>
      </c>
      <c r="DI234" s="99">
        <v>221</v>
      </c>
      <c r="DJ234" s="99"/>
      <c r="DK234" s="99">
        <v>13</v>
      </c>
      <c r="DL234" s="99">
        <v>28</v>
      </c>
      <c r="DM234" s="99">
        <v>4</v>
      </c>
      <c r="DN234" s="99">
        <v>283</v>
      </c>
      <c r="DO234" s="99">
        <v>22</v>
      </c>
      <c r="DP234" s="99">
        <v>2069</v>
      </c>
      <c r="DQ234" s="99">
        <v>9</v>
      </c>
      <c r="DR234" s="99">
        <v>44</v>
      </c>
      <c r="DS234" s="99">
        <v>2</v>
      </c>
      <c r="DT234" s="99">
        <v>10</v>
      </c>
      <c r="DU234" s="99">
        <v>2</v>
      </c>
      <c r="DV234" s="99"/>
      <c r="DW234" s="99">
        <v>9</v>
      </c>
      <c r="DX234" s="99"/>
      <c r="DY234" s="99">
        <v>1</v>
      </c>
      <c r="DZ234" s="99">
        <v>1</v>
      </c>
      <c r="EA234" s="99"/>
      <c r="EB234" s="99">
        <v>2</v>
      </c>
      <c r="EC234" s="99"/>
      <c r="ED234" s="99">
        <v>44</v>
      </c>
      <c r="EE234" s="99">
        <v>187</v>
      </c>
      <c r="EF234" s="99">
        <v>22</v>
      </c>
      <c r="EG234" s="99">
        <v>9</v>
      </c>
      <c r="EH234" s="99">
        <v>67</v>
      </c>
      <c r="EI234" s="99"/>
      <c r="EJ234" s="99">
        <v>4</v>
      </c>
      <c r="EK234" s="99"/>
      <c r="EL234" s="99">
        <v>8</v>
      </c>
      <c r="EM234" s="99">
        <v>2818</v>
      </c>
      <c r="EN234" s="99">
        <v>57</v>
      </c>
      <c r="EO234" s="99">
        <v>473</v>
      </c>
      <c r="EP234" s="99">
        <v>35</v>
      </c>
      <c r="EQ234" s="99">
        <v>4</v>
      </c>
      <c r="ER234" s="99"/>
      <c r="ES234" s="99">
        <v>17315</v>
      </c>
    </row>
    <row r="235" spans="1:149" ht="14.4" x14ac:dyDescent="0.3">
      <c r="A235" s="98">
        <v>106301340</v>
      </c>
      <c r="B235" s="98" t="s">
        <v>783</v>
      </c>
      <c r="C235" s="98" t="s">
        <v>730</v>
      </c>
      <c r="D235" s="98" t="s">
        <v>784</v>
      </c>
      <c r="E235" s="98" t="s">
        <v>730</v>
      </c>
      <c r="F235" s="98" t="s">
        <v>1099</v>
      </c>
      <c r="G235" s="98" t="s">
        <v>2871</v>
      </c>
      <c r="H235" s="98" t="s">
        <v>2108</v>
      </c>
      <c r="I235" s="98" t="s">
        <v>2346</v>
      </c>
      <c r="J235" s="98" t="s">
        <v>2347</v>
      </c>
      <c r="K235" s="98" t="s">
        <v>2348</v>
      </c>
      <c r="L235" s="98" t="s">
        <v>2065</v>
      </c>
      <c r="M235" s="98" t="s">
        <v>2105</v>
      </c>
      <c r="N235" s="98" t="s">
        <v>1780</v>
      </c>
      <c r="O235" s="99">
        <v>23974</v>
      </c>
      <c r="P235" s="99"/>
      <c r="Q235" s="99"/>
      <c r="R235" s="99"/>
      <c r="S235" s="99">
        <v>1684</v>
      </c>
      <c r="T235" s="99"/>
      <c r="U235" s="99">
        <v>15708</v>
      </c>
      <c r="V235" s="99">
        <v>9948</v>
      </c>
      <c r="W235" s="99"/>
      <c r="X235" s="99">
        <v>2</v>
      </c>
      <c r="Y235" s="99">
        <v>503</v>
      </c>
      <c r="Z235" s="99">
        <v>3383</v>
      </c>
      <c r="AA235" s="99">
        <v>3376</v>
      </c>
      <c r="AB235" s="99">
        <v>1913</v>
      </c>
      <c r="AC235" s="99">
        <v>2530</v>
      </c>
      <c r="AD235" s="99">
        <v>3058</v>
      </c>
      <c r="AE235" s="99">
        <v>2881</v>
      </c>
      <c r="AF235" s="99">
        <v>3209</v>
      </c>
      <c r="AG235" s="99"/>
      <c r="AH235" s="99">
        <v>4805</v>
      </c>
      <c r="AI235" s="99"/>
      <c r="AJ235" s="99">
        <v>1780</v>
      </c>
      <c r="AK235" s="99">
        <v>447</v>
      </c>
      <c r="AL235" s="99">
        <v>9970</v>
      </c>
      <c r="AM235" s="99">
        <v>11</v>
      </c>
      <c r="AN235" s="99">
        <v>517</v>
      </c>
      <c r="AO235" s="99">
        <v>45</v>
      </c>
      <c r="AP235" s="99">
        <v>12888</v>
      </c>
      <c r="AQ235" s="99">
        <v>13874</v>
      </c>
      <c r="AR235" s="99">
        <v>11784</v>
      </c>
      <c r="AS235" s="99"/>
      <c r="AT235" s="99">
        <v>3002</v>
      </c>
      <c r="AU235" s="99">
        <v>17853</v>
      </c>
      <c r="AV235" s="99">
        <v>4803</v>
      </c>
      <c r="AW235" s="99"/>
      <c r="AX235" s="99">
        <v>25025</v>
      </c>
      <c r="AY235" s="99">
        <v>633</v>
      </c>
      <c r="AZ235" s="99"/>
      <c r="BA235" s="99">
        <v>263</v>
      </c>
      <c r="BB235" s="99">
        <v>9</v>
      </c>
      <c r="BC235" s="99">
        <v>19941</v>
      </c>
      <c r="BD235" s="99">
        <v>129</v>
      </c>
      <c r="BE235" s="99">
        <v>75</v>
      </c>
      <c r="BF235" s="99">
        <v>124</v>
      </c>
      <c r="BG235" s="99">
        <v>4799</v>
      </c>
      <c r="BH235" s="99">
        <v>316</v>
      </c>
      <c r="BI235" s="99">
        <v>2</v>
      </c>
      <c r="BJ235" s="99"/>
      <c r="BK235" s="99">
        <v>577</v>
      </c>
      <c r="BL235" s="99">
        <v>253</v>
      </c>
      <c r="BM235" s="99">
        <v>39</v>
      </c>
      <c r="BN235" s="99">
        <v>435</v>
      </c>
      <c r="BO235" s="99">
        <v>2561</v>
      </c>
      <c r="BP235" s="99">
        <v>341</v>
      </c>
      <c r="BQ235" s="99">
        <v>43</v>
      </c>
      <c r="BR235" s="99">
        <v>512</v>
      </c>
      <c r="BS235" s="99">
        <v>114</v>
      </c>
      <c r="BT235" s="99">
        <v>18976</v>
      </c>
      <c r="BU235" s="99">
        <v>1740</v>
      </c>
      <c r="BV235" s="99"/>
      <c r="BW235" s="99">
        <v>62</v>
      </c>
      <c r="BX235" s="99"/>
      <c r="BY235" s="99">
        <v>5</v>
      </c>
      <c r="BZ235" s="99"/>
      <c r="CA235" s="99"/>
      <c r="CB235" s="99">
        <v>7765</v>
      </c>
      <c r="CC235" s="99">
        <v>8300</v>
      </c>
      <c r="CD235" s="99"/>
      <c r="CE235" s="99">
        <v>8906</v>
      </c>
      <c r="CF235" s="99">
        <v>359</v>
      </c>
      <c r="CG235" s="99">
        <v>167</v>
      </c>
      <c r="CH235" s="99">
        <v>157</v>
      </c>
      <c r="CI235" s="99">
        <v>4</v>
      </c>
      <c r="CJ235" s="99"/>
      <c r="CK235" s="99"/>
      <c r="CL235" s="99">
        <v>34</v>
      </c>
      <c r="CM235" s="99">
        <v>123</v>
      </c>
      <c r="CN235" s="99">
        <v>1035</v>
      </c>
      <c r="CO235" s="99">
        <v>2408</v>
      </c>
      <c r="CP235" s="99">
        <v>1835</v>
      </c>
      <c r="CQ235" s="99">
        <v>13</v>
      </c>
      <c r="CR235" s="99">
        <v>747</v>
      </c>
      <c r="CS235" s="99">
        <v>13</v>
      </c>
      <c r="CT235" s="99">
        <v>785</v>
      </c>
      <c r="CU235" s="99">
        <v>2188</v>
      </c>
      <c r="CV235" s="99">
        <v>1166</v>
      </c>
      <c r="CW235" s="99">
        <v>1790</v>
      </c>
      <c r="CX235" s="99">
        <v>1581</v>
      </c>
      <c r="CY235" s="99">
        <v>417</v>
      </c>
      <c r="CZ235" s="99">
        <v>117</v>
      </c>
      <c r="DA235" s="99">
        <v>915</v>
      </c>
      <c r="DB235" s="99">
        <v>275</v>
      </c>
      <c r="DC235" s="99">
        <v>373</v>
      </c>
      <c r="DD235" s="99">
        <v>5039</v>
      </c>
      <c r="DE235" s="99">
        <v>4801</v>
      </c>
      <c r="DF235" s="99">
        <v>3</v>
      </c>
      <c r="DG235" s="99">
        <v>807</v>
      </c>
      <c r="DH235" s="99">
        <v>2236</v>
      </c>
      <c r="DI235" s="99">
        <v>1535</v>
      </c>
      <c r="DJ235" s="99">
        <v>9</v>
      </c>
      <c r="DK235" s="99">
        <v>278</v>
      </c>
      <c r="DL235" s="99">
        <v>786</v>
      </c>
      <c r="DM235" s="99">
        <v>58</v>
      </c>
      <c r="DN235" s="99">
        <v>2023</v>
      </c>
      <c r="DO235" s="99">
        <v>305</v>
      </c>
      <c r="DP235" s="99">
        <v>10336</v>
      </c>
      <c r="DQ235" s="99">
        <v>370</v>
      </c>
      <c r="DR235" s="99">
        <v>460</v>
      </c>
      <c r="DS235" s="99">
        <v>207</v>
      </c>
      <c r="DT235" s="99">
        <v>500</v>
      </c>
      <c r="DU235" s="99">
        <v>24</v>
      </c>
      <c r="DV235" s="99">
        <v>2</v>
      </c>
      <c r="DW235" s="99">
        <v>117</v>
      </c>
      <c r="DX235" s="99">
        <v>927</v>
      </c>
      <c r="DY235" s="99">
        <v>32</v>
      </c>
      <c r="DZ235" s="99">
        <v>4632</v>
      </c>
      <c r="EA235" s="99">
        <v>3</v>
      </c>
      <c r="EB235" s="99">
        <v>7</v>
      </c>
      <c r="EC235" s="99">
        <v>4</v>
      </c>
      <c r="ED235" s="99">
        <v>965</v>
      </c>
      <c r="EE235" s="99">
        <v>747</v>
      </c>
      <c r="EF235" s="99">
        <v>53</v>
      </c>
      <c r="EG235" s="99">
        <v>13</v>
      </c>
      <c r="EH235" s="99">
        <v>54</v>
      </c>
      <c r="EI235" s="99">
        <v>1</v>
      </c>
      <c r="EJ235" s="99">
        <v>86</v>
      </c>
      <c r="EK235" s="99">
        <v>8</v>
      </c>
      <c r="EL235" s="99">
        <v>9</v>
      </c>
      <c r="EM235" s="99">
        <v>22157</v>
      </c>
      <c r="EN235" s="99">
        <v>159</v>
      </c>
      <c r="EO235" s="99">
        <v>1355</v>
      </c>
      <c r="EP235" s="99">
        <v>49</v>
      </c>
      <c r="EQ235" s="99">
        <v>2</v>
      </c>
      <c r="ER235" s="99"/>
      <c r="ES235" s="99">
        <v>89202</v>
      </c>
    </row>
    <row r="236" spans="1:149" ht="14.4" x14ac:dyDescent="0.3">
      <c r="A236" s="98">
        <v>106301342</v>
      </c>
      <c r="B236" s="98" t="s">
        <v>785</v>
      </c>
      <c r="C236" s="98" t="s">
        <v>730</v>
      </c>
      <c r="D236" s="98" t="s">
        <v>786</v>
      </c>
      <c r="E236" s="98" t="s">
        <v>787</v>
      </c>
      <c r="F236" s="98" t="s">
        <v>1100</v>
      </c>
      <c r="G236" s="98" t="s">
        <v>2871</v>
      </c>
      <c r="H236" s="98" t="s">
        <v>2108</v>
      </c>
      <c r="I236" s="98" t="s">
        <v>2335</v>
      </c>
      <c r="J236" s="98" t="s">
        <v>2351</v>
      </c>
      <c r="K236" s="98" t="s">
        <v>2377</v>
      </c>
      <c r="L236" s="98" t="s">
        <v>2065</v>
      </c>
      <c r="M236" s="98" t="s">
        <v>2105</v>
      </c>
      <c r="N236" s="98" t="s">
        <v>1781</v>
      </c>
      <c r="O236" s="99">
        <v>16958</v>
      </c>
      <c r="P236" s="99"/>
      <c r="Q236" s="99">
        <v>672</v>
      </c>
      <c r="R236" s="99"/>
      <c r="S236" s="99"/>
      <c r="T236" s="99"/>
      <c r="U236" s="99">
        <v>10342</v>
      </c>
      <c r="V236" s="99">
        <v>7282</v>
      </c>
      <c r="W236" s="99"/>
      <c r="X236" s="99">
        <v>6</v>
      </c>
      <c r="Y236" s="99">
        <v>101</v>
      </c>
      <c r="Z236" s="99">
        <v>1181</v>
      </c>
      <c r="AA236" s="99">
        <v>2019</v>
      </c>
      <c r="AB236" s="99">
        <v>1011</v>
      </c>
      <c r="AC236" s="99">
        <v>1802</v>
      </c>
      <c r="AD236" s="99">
        <v>2603</v>
      </c>
      <c r="AE236" s="99">
        <v>2893</v>
      </c>
      <c r="AF236" s="99">
        <v>3577</v>
      </c>
      <c r="AG236" s="99"/>
      <c r="AH236" s="99">
        <v>2443</v>
      </c>
      <c r="AI236" s="99"/>
      <c r="AJ236" s="99">
        <v>2282</v>
      </c>
      <c r="AK236" s="99">
        <v>325</v>
      </c>
      <c r="AL236" s="99">
        <v>3087</v>
      </c>
      <c r="AM236" s="99">
        <v>18</v>
      </c>
      <c r="AN236" s="99">
        <v>1137</v>
      </c>
      <c r="AO236" s="99">
        <v>301</v>
      </c>
      <c r="AP236" s="99">
        <v>10480</v>
      </c>
      <c r="AQ236" s="99">
        <v>8526</v>
      </c>
      <c r="AR236" s="99">
        <v>9104</v>
      </c>
      <c r="AS236" s="99"/>
      <c r="AT236" s="99">
        <v>2663</v>
      </c>
      <c r="AU236" s="99">
        <v>12552</v>
      </c>
      <c r="AV236" s="99">
        <v>2415</v>
      </c>
      <c r="AW236" s="99"/>
      <c r="AX236" s="99">
        <v>16756</v>
      </c>
      <c r="AY236" s="99">
        <v>874</v>
      </c>
      <c r="AZ236" s="99"/>
      <c r="BA236" s="99">
        <v>905</v>
      </c>
      <c r="BB236" s="99">
        <v>15</v>
      </c>
      <c r="BC236" s="99">
        <v>13651</v>
      </c>
      <c r="BD236" s="99">
        <v>89</v>
      </c>
      <c r="BE236" s="99">
        <v>169</v>
      </c>
      <c r="BF236" s="99">
        <v>247</v>
      </c>
      <c r="BG236" s="99">
        <v>2409</v>
      </c>
      <c r="BH236" s="99">
        <v>145</v>
      </c>
      <c r="BI236" s="99"/>
      <c r="BJ236" s="99"/>
      <c r="BK236" s="99">
        <v>543</v>
      </c>
      <c r="BL236" s="99">
        <v>102</v>
      </c>
      <c r="BM236" s="99">
        <v>7</v>
      </c>
      <c r="BN236" s="99">
        <v>448</v>
      </c>
      <c r="BO236" s="99">
        <v>3175</v>
      </c>
      <c r="BP236" s="99">
        <v>390</v>
      </c>
      <c r="BQ236" s="99">
        <v>31</v>
      </c>
      <c r="BR236" s="99">
        <v>402</v>
      </c>
      <c r="BS236" s="99">
        <v>59</v>
      </c>
      <c r="BT236" s="99">
        <v>10300</v>
      </c>
      <c r="BU236" s="99">
        <v>2153</v>
      </c>
      <c r="BV236" s="99"/>
      <c r="BW236" s="99">
        <v>19</v>
      </c>
      <c r="BX236" s="99"/>
      <c r="BY236" s="99">
        <v>1</v>
      </c>
      <c r="BZ236" s="99"/>
      <c r="CA236" s="99"/>
      <c r="CB236" s="99">
        <v>2620</v>
      </c>
      <c r="CC236" s="99">
        <v>7906</v>
      </c>
      <c r="CD236" s="99"/>
      <c r="CE236" s="99">
        <v>6643</v>
      </c>
      <c r="CF236" s="99">
        <v>306</v>
      </c>
      <c r="CG236" s="99">
        <v>37</v>
      </c>
      <c r="CH236" s="99">
        <v>114</v>
      </c>
      <c r="CI236" s="99">
        <v>4</v>
      </c>
      <c r="CJ236" s="99"/>
      <c r="CK236" s="99"/>
      <c r="CL236" s="99">
        <v>18</v>
      </c>
      <c r="CM236" s="99">
        <v>141</v>
      </c>
      <c r="CN236" s="99">
        <v>749</v>
      </c>
      <c r="CO236" s="99">
        <v>2799</v>
      </c>
      <c r="CP236" s="99">
        <v>1596</v>
      </c>
      <c r="CQ236" s="99">
        <v>10</v>
      </c>
      <c r="CR236" s="99">
        <v>409</v>
      </c>
      <c r="CS236" s="99">
        <v>3</v>
      </c>
      <c r="CT236" s="99">
        <v>594</v>
      </c>
      <c r="CU236" s="99">
        <v>1640</v>
      </c>
      <c r="CV236" s="99">
        <v>1178</v>
      </c>
      <c r="CW236" s="99">
        <v>62</v>
      </c>
      <c r="CX236" s="99">
        <v>1288</v>
      </c>
      <c r="CY236" s="99">
        <v>424</v>
      </c>
      <c r="CZ236" s="99">
        <v>313</v>
      </c>
      <c r="DA236" s="99">
        <v>899</v>
      </c>
      <c r="DB236" s="99">
        <v>240</v>
      </c>
      <c r="DC236" s="99">
        <v>323</v>
      </c>
      <c r="DD236" s="99">
        <v>2501</v>
      </c>
      <c r="DE236" s="99">
        <v>2412</v>
      </c>
      <c r="DF236" s="99">
        <v>31</v>
      </c>
      <c r="DG236" s="99">
        <v>656</v>
      </c>
      <c r="DH236" s="99">
        <v>2296</v>
      </c>
      <c r="DI236" s="99">
        <v>1409</v>
      </c>
      <c r="DJ236" s="99">
        <v>4</v>
      </c>
      <c r="DK236" s="99">
        <v>134</v>
      </c>
      <c r="DL236" s="99">
        <v>443</v>
      </c>
      <c r="DM236" s="99">
        <v>51</v>
      </c>
      <c r="DN236" s="99">
        <v>1659</v>
      </c>
      <c r="DO236" s="99">
        <v>302</v>
      </c>
      <c r="DP236" s="99">
        <v>6341</v>
      </c>
      <c r="DQ236" s="99">
        <v>320</v>
      </c>
      <c r="DR236" s="99">
        <v>290</v>
      </c>
      <c r="DS236" s="99">
        <v>154</v>
      </c>
      <c r="DT236" s="99">
        <v>399</v>
      </c>
      <c r="DU236" s="99">
        <v>13</v>
      </c>
      <c r="DV236" s="99">
        <v>1</v>
      </c>
      <c r="DW236" s="99">
        <v>162</v>
      </c>
      <c r="DX236" s="99">
        <v>714</v>
      </c>
      <c r="DY236" s="99">
        <v>31</v>
      </c>
      <c r="DZ236" s="99">
        <v>2226</v>
      </c>
      <c r="EA236" s="99">
        <v>7</v>
      </c>
      <c r="EB236" s="99">
        <v>18</v>
      </c>
      <c r="EC236" s="99"/>
      <c r="ED236" s="99">
        <v>824</v>
      </c>
      <c r="EE236" s="99">
        <v>870</v>
      </c>
      <c r="EF236" s="99">
        <v>68</v>
      </c>
      <c r="EG236" s="99">
        <v>14</v>
      </c>
      <c r="EH236" s="99">
        <v>4</v>
      </c>
      <c r="EI236" s="99"/>
      <c r="EJ236" s="99">
        <v>66</v>
      </c>
      <c r="EK236" s="99">
        <v>6</v>
      </c>
      <c r="EL236" s="99">
        <v>5</v>
      </c>
      <c r="EM236" s="99">
        <v>14554</v>
      </c>
      <c r="EN236" s="99">
        <v>154</v>
      </c>
      <c r="EO236" s="99">
        <v>1012</v>
      </c>
      <c r="EP236" s="99">
        <v>52</v>
      </c>
      <c r="EQ236" s="99">
        <v>1</v>
      </c>
      <c r="ER236" s="99"/>
      <c r="ES236" s="99">
        <v>75988</v>
      </c>
    </row>
    <row r="237" spans="1:149" ht="14.4" x14ac:dyDescent="0.3">
      <c r="A237" s="98">
        <v>106301357</v>
      </c>
      <c r="B237" s="98" t="s">
        <v>2378</v>
      </c>
      <c r="C237" s="98" t="s">
        <v>730</v>
      </c>
      <c r="D237" s="98" t="s">
        <v>788</v>
      </c>
      <c r="E237" s="98" t="s">
        <v>789</v>
      </c>
      <c r="F237" s="98" t="s">
        <v>1481</v>
      </c>
      <c r="G237" s="98" t="s">
        <v>2872</v>
      </c>
      <c r="H237" s="98" t="s">
        <v>2112</v>
      </c>
      <c r="I237" s="98" t="s">
        <v>2346</v>
      </c>
      <c r="J237" s="98" t="s">
        <v>2347</v>
      </c>
      <c r="K237" s="98" t="s">
        <v>2348</v>
      </c>
      <c r="L237" s="98" t="s">
        <v>2065</v>
      </c>
      <c r="M237" s="98" t="s">
        <v>2105</v>
      </c>
      <c r="N237" s="98" t="s">
        <v>1782</v>
      </c>
      <c r="O237" s="99">
        <v>1697</v>
      </c>
      <c r="P237" s="99">
        <v>32</v>
      </c>
      <c r="Q237" s="99"/>
      <c r="R237" s="99"/>
      <c r="S237" s="99"/>
      <c r="T237" s="99"/>
      <c r="U237" s="99">
        <v>942</v>
      </c>
      <c r="V237" s="99">
        <v>787</v>
      </c>
      <c r="W237" s="99"/>
      <c r="X237" s="99"/>
      <c r="Y237" s="99">
        <v>16</v>
      </c>
      <c r="Z237" s="99">
        <v>51</v>
      </c>
      <c r="AA237" s="99">
        <v>71</v>
      </c>
      <c r="AB237" s="99">
        <v>127</v>
      </c>
      <c r="AC237" s="99">
        <v>276</v>
      </c>
      <c r="AD237" s="99">
        <v>416</v>
      </c>
      <c r="AE237" s="99">
        <v>337</v>
      </c>
      <c r="AF237" s="99">
        <v>413</v>
      </c>
      <c r="AG237" s="99"/>
      <c r="AH237" s="99">
        <v>12</v>
      </c>
      <c r="AI237" s="99">
        <v>10</v>
      </c>
      <c r="AJ237" s="99">
        <v>195</v>
      </c>
      <c r="AK237" s="99">
        <v>55</v>
      </c>
      <c r="AL237" s="99">
        <v>650</v>
      </c>
      <c r="AM237" s="99"/>
      <c r="AN237" s="99">
        <v>58</v>
      </c>
      <c r="AO237" s="99">
        <v>10</v>
      </c>
      <c r="AP237" s="99">
        <v>761</v>
      </c>
      <c r="AQ237" s="99">
        <v>1724</v>
      </c>
      <c r="AR237" s="99">
        <v>5</v>
      </c>
      <c r="AS237" s="99"/>
      <c r="AT237" s="99">
        <v>1723</v>
      </c>
      <c r="AU237" s="99">
        <v>6</v>
      </c>
      <c r="AV237" s="99"/>
      <c r="AW237" s="99"/>
      <c r="AX237" s="99">
        <v>1705</v>
      </c>
      <c r="AY237" s="99">
        <v>24</v>
      </c>
      <c r="AZ237" s="99"/>
      <c r="BA237" s="99">
        <v>1131</v>
      </c>
      <c r="BB237" s="99"/>
      <c r="BC237" s="99">
        <v>350</v>
      </c>
      <c r="BD237" s="99"/>
      <c r="BE237" s="99">
        <v>3</v>
      </c>
      <c r="BF237" s="99">
        <v>244</v>
      </c>
      <c r="BG237" s="99"/>
      <c r="BH237" s="99"/>
      <c r="BI237" s="99">
        <v>1</v>
      </c>
      <c r="BJ237" s="99"/>
      <c r="BK237" s="99">
        <v>44</v>
      </c>
      <c r="BL237" s="99">
        <v>44</v>
      </c>
      <c r="BM237" s="99">
        <v>15</v>
      </c>
      <c r="BN237" s="99">
        <v>30</v>
      </c>
      <c r="BO237" s="99">
        <v>37</v>
      </c>
      <c r="BP237" s="99">
        <v>8</v>
      </c>
      <c r="BQ237" s="99"/>
      <c r="BR237" s="99">
        <v>11</v>
      </c>
      <c r="BS237" s="99">
        <v>102</v>
      </c>
      <c r="BT237" s="99">
        <v>819</v>
      </c>
      <c r="BU237" s="99">
        <v>611</v>
      </c>
      <c r="BV237" s="99">
        <v>1</v>
      </c>
      <c r="BW237" s="99">
        <v>7</v>
      </c>
      <c r="BX237" s="99"/>
      <c r="BY237" s="99"/>
      <c r="BZ237" s="99"/>
      <c r="CA237" s="99"/>
      <c r="CB237" s="99">
        <v>501</v>
      </c>
      <c r="CC237" s="99">
        <v>1154</v>
      </c>
      <c r="CD237" s="99"/>
      <c r="CE237" s="99">
        <v>68</v>
      </c>
      <c r="CF237" s="99">
        <v>5</v>
      </c>
      <c r="CG237" s="99"/>
      <c r="CH237" s="99"/>
      <c r="CI237" s="99"/>
      <c r="CJ237" s="99"/>
      <c r="CK237" s="99">
        <v>1</v>
      </c>
      <c r="CL237" s="99">
        <v>1</v>
      </c>
      <c r="CM237" s="99">
        <v>41</v>
      </c>
      <c r="CN237" s="99">
        <v>45</v>
      </c>
      <c r="CO237" s="99">
        <v>145</v>
      </c>
      <c r="CP237" s="99">
        <v>298</v>
      </c>
      <c r="CQ237" s="99">
        <v>6</v>
      </c>
      <c r="CR237" s="99">
        <v>121</v>
      </c>
      <c r="CS237" s="99"/>
      <c r="CT237" s="99">
        <v>145</v>
      </c>
      <c r="CU237" s="99">
        <v>239</v>
      </c>
      <c r="CV237" s="99">
        <v>118</v>
      </c>
      <c r="CW237" s="99">
        <v>11</v>
      </c>
      <c r="CX237" s="99">
        <v>118</v>
      </c>
      <c r="CY237" s="99">
        <v>49</v>
      </c>
      <c r="CZ237" s="99">
        <v>4</v>
      </c>
      <c r="DA237" s="99">
        <v>185</v>
      </c>
      <c r="DB237" s="99">
        <v>88</v>
      </c>
      <c r="DC237" s="99">
        <v>114</v>
      </c>
      <c r="DD237" s="99"/>
      <c r="DE237" s="99"/>
      <c r="DF237" s="99">
        <v>1</v>
      </c>
      <c r="DG237" s="99">
        <v>29</v>
      </c>
      <c r="DH237" s="99">
        <v>141</v>
      </c>
      <c r="DI237" s="99">
        <v>193</v>
      </c>
      <c r="DJ237" s="99"/>
      <c r="DK237" s="99"/>
      <c r="DL237" s="99">
        <v>57</v>
      </c>
      <c r="DM237" s="99">
        <v>1</v>
      </c>
      <c r="DN237" s="99">
        <v>137</v>
      </c>
      <c r="DO237" s="99">
        <v>4</v>
      </c>
      <c r="DP237" s="99">
        <v>1056</v>
      </c>
      <c r="DQ237" s="99">
        <v>19</v>
      </c>
      <c r="DR237" s="99">
        <v>28</v>
      </c>
      <c r="DS237" s="99">
        <v>12</v>
      </c>
      <c r="DT237" s="99">
        <v>37</v>
      </c>
      <c r="DU237" s="99"/>
      <c r="DV237" s="99"/>
      <c r="DW237" s="99">
        <v>8</v>
      </c>
      <c r="DX237" s="99">
        <v>6</v>
      </c>
      <c r="DY237" s="99">
        <v>1</v>
      </c>
      <c r="DZ237" s="99"/>
      <c r="EA237" s="99"/>
      <c r="EB237" s="99"/>
      <c r="EC237" s="99"/>
      <c r="ED237" s="99">
        <v>38</v>
      </c>
      <c r="EE237" s="99">
        <v>92</v>
      </c>
      <c r="EF237" s="99">
        <v>2</v>
      </c>
      <c r="EG237" s="99">
        <v>2</v>
      </c>
      <c r="EH237" s="99"/>
      <c r="EI237" s="99"/>
      <c r="EJ237" s="99"/>
      <c r="EK237" s="99">
        <v>1</v>
      </c>
      <c r="EL237" s="99">
        <v>1</v>
      </c>
      <c r="EM237" s="99">
        <v>1560</v>
      </c>
      <c r="EN237" s="99">
        <v>15</v>
      </c>
      <c r="EO237" s="99">
        <v>16</v>
      </c>
      <c r="EP237" s="99">
        <v>2</v>
      </c>
      <c r="EQ237" s="99"/>
      <c r="ER237" s="99"/>
      <c r="ES237" s="99">
        <v>12732</v>
      </c>
    </row>
    <row r="238" spans="1:149" ht="14.4" x14ac:dyDescent="0.3">
      <c r="A238" s="98">
        <v>106301379</v>
      </c>
      <c r="B238" s="98" t="s">
        <v>1101</v>
      </c>
      <c r="C238" s="98" t="s">
        <v>730</v>
      </c>
      <c r="D238" s="98" t="s">
        <v>790</v>
      </c>
      <c r="E238" s="98" t="s">
        <v>734</v>
      </c>
      <c r="F238" s="98" t="s">
        <v>1086</v>
      </c>
      <c r="G238" s="98" t="s">
        <v>2873</v>
      </c>
      <c r="H238" s="98" t="s">
        <v>2120</v>
      </c>
      <c r="I238" s="98" t="s">
        <v>2335</v>
      </c>
      <c r="J238" s="98" t="s">
        <v>2351</v>
      </c>
      <c r="K238" s="98" t="s">
        <v>2352</v>
      </c>
      <c r="L238" s="98" t="s">
        <v>2065</v>
      </c>
      <c r="M238" s="98" t="s">
        <v>2105</v>
      </c>
      <c r="N238" s="98" t="s">
        <v>1783</v>
      </c>
      <c r="O238" s="99">
        <v>5213</v>
      </c>
      <c r="P238" s="99">
        <v>27</v>
      </c>
      <c r="Q238" s="99"/>
      <c r="R238" s="99"/>
      <c r="S238" s="99">
        <v>298</v>
      </c>
      <c r="T238" s="99"/>
      <c r="U238" s="99">
        <v>2684</v>
      </c>
      <c r="V238" s="99">
        <v>2854</v>
      </c>
      <c r="W238" s="99"/>
      <c r="X238" s="99"/>
      <c r="Y238" s="99">
        <v>36</v>
      </c>
      <c r="Z238" s="99">
        <v>233</v>
      </c>
      <c r="AA238" s="99">
        <v>338</v>
      </c>
      <c r="AB238" s="99">
        <v>585</v>
      </c>
      <c r="AC238" s="99">
        <v>961</v>
      </c>
      <c r="AD238" s="99">
        <v>1020</v>
      </c>
      <c r="AE238" s="99">
        <v>1012</v>
      </c>
      <c r="AF238" s="99">
        <v>1348</v>
      </c>
      <c r="AG238" s="99">
        <v>1</v>
      </c>
      <c r="AH238" s="99"/>
      <c r="AI238" s="99">
        <v>4</v>
      </c>
      <c r="AJ238" s="99">
        <v>1088</v>
      </c>
      <c r="AK238" s="99">
        <v>252</v>
      </c>
      <c r="AL238" s="99">
        <v>1358</v>
      </c>
      <c r="AM238" s="99">
        <v>8</v>
      </c>
      <c r="AN238" s="99">
        <v>94</v>
      </c>
      <c r="AO238" s="99">
        <v>10</v>
      </c>
      <c r="AP238" s="99">
        <v>2728</v>
      </c>
      <c r="AQ238" s="99">
        <v>282</v>
      </c>
      <c r="AR238" s="99">
        <v>5256</v>
      </c>
      <c r="AS238" s="99"/>
      <c r="AT238" s="99">
        <v>208</v>
      </c>
      <c r="AU238" s="99">
        <v>5327</v>
      </c>
      <c r="AV238" s="99"/>
      <c r="AW238" s="99">
        <v>3</v>
      </c>
      <c r="AX238" s="99">
        <v>5421</v>
      </c>
      <c r="AY238" s="99">
        <v>117</v>
      </c>
      <c r="AZ238" s="99"/>
      <c r="BA238" s="99">
        <v>102</v>
      </c>
      <c r="BB238" s="99"/>
      <c r="BC238" s="99">
        <v>4506</v>
      </c>
      <c r="BD238" s="99">
        <v>7</v>
      </c>
      <c r="BE238" s="99">
        <v>162</v>
      </c>
      <c r="BF238" s="99">
        <v>758</v>
      </c>
      <c r="BG238" s="99"/>
      <c r="BH238" s="99">
        <v>2</v>
      </c>
      <c r="BI238" s="99"/>
      <c r="BJ238" s="99">
        <v>1</v>
      </c>
      <c r="BK238" s="99">
        <v>404</v>
      </c>
      <c r="BL238" s="99"/>
      <c r="BM238" s="99"/>
      <c r="BN238" s="99">
        <v>225</v>
      </c>
      <c r="BO238" s="99">
        <v>358</v>
      </c>
      <c r="BP238" s="99">
        <v>72</v>
      </c>
      <c r="BQ238" s="99">
        <v>47</v>
      </c>
      <c r="BR238" s="99">
        <v>13</v>
      </c>
      <c r="BS238" s="99">
        <v>122</v>
      </c>
      <c r="BT238" s="99">
        <v>2798</v>
      </c>
      <c r="BU238" s="99">
        <v>1497</v>
      </c>
      <c r="BV238" s="99">
        <v>1</v>
      </c>
      <c r="BW238" s="99"/>
      <c r="BX238" s="99"/>
      <c r="BY238" s="99">
        <v>1</v>
      </c>
      <c r="BZ238" s="99"/>
      <c r="CA238" s="99"/>
      <c r="CB238" s="99">
        <v>1548</v>
      </c>
      <c r="CC238" s="99">
        <v>3040</v>
      </c>
      <c r="CD238" s="99">
        <v>338</v>
      </c>
      <c r="CE238" s="99">
        <v>279</v>
      </c>
      <c r="CF238" s="99">
        <v>304</v>
      </c>
      <c r="CG238" s="99">
        <v>28</v>
      </c>
      <c r="CH238" s="99">
        <v>1</v>
      </c>
      <c r="CI238" s="99"/>
      <c r="CJ238" s="99"/>
      <c r="CK238" s="99"/>
      <c r="CL238" s="99">
        <v>1</v>
      </c>
      <c r="CM238" s="99">
        <v>41</v>
      </c>
      <c r="CN238" s="99">
        <v>71</v>
      </c>
      <c r="CO238" s="99">
        <v>850</v>
      </c>
      <c r="CP238" s="99">
        <v>802</v>
      </c>
      <c r="CQ238" s="99">
        <v>12</v>
      </c>
      <c r="CR238" s="99">
        <v>273</v>
      </c>
      <c r="CS238" s="99">
        <v>2</v>
      </c>
      <c r="CT238" s="99">
        <v>308</v>
      </c>
      <c r="CU238" s="99">
        <v>1099</v>
      </c>
      <c r="CV238" s="99">
        <v>368</v>
      </c>
      <c r="CW238" s="99">
        <v>374</v>
      </c>
      <c r="CX238" s="99">
        <v>172</v>
      </c>
      <c r="CY238" s="99">
        <v>160</v>
      </c>
      <c r="CZ238" s="99">
        <v>2</v>
      </c>
      <c r="DA238" s="99">
        <v>558</v>
      </c>
      <c r="DB238" s="99">
        <v>127</v>
      </c>
      <c r="DC238" s="99">
        <v>296</v>
      </c>
      <c r="DD238" s="99">
        <v>22</v>
      </c>
      <c r="DE238" s="99"/>
      <c r="DF238" s="99"/>
      <c r="DG238" s="99">
        <v>182</v>
      </c>
      <c r="DH238" s="99">
        <v>1161</v>
      </c>
      <c r="DI238" s="99">
        <v>621</v>
      </c>
      <c r="DJ238" s="99"/>
      <c r="DK238" s="99">
        <v>9</v>
      </c>
      <c r="DL238" s="99">
        <v>146</v>
      </c>
      <c r="DM238" s="99">
        <v>3</v>
      </c>
      <c r="DN238" s="99">
        <v>228</v>
      </c>
      <c r="DO238" s="99">
        <v>18</v>
      </c>
      <c r="DP238" s="99">
        <v>2808</v>
      </c>
      <c r="DQ238" s="99">
        <v>103</v>
      </c>
      <c r="DR238" s="99">
        <v>134</v>
      </c>
      <c r="DS238" s="99">
        <v>6</v>
      </c>
      <c r="DT238" s="99">
        <v>92</v>
      </c>
      <c r="DU238" s="99">
        <v>1</v>
      </c>
      <c r="DV238" s="99">
        <v>1</v>
      </c>
      <c r="DW238" s="99">
        <v>17</v>
      </c>
      <c r="DX238" s="99"/>
      <c r="DY238" s="99">
        <v>2</v>
      </c>
      <c r="DZ238" s="99">
        <v>6</v>
      </c>
      <c r="EA238" s="99"/>
      <c r="EB238" s="99"/>
      <c r="EC238" s="99"/>
      <c r="ED238" s="99">
        <v>147</v>
      </c>
      <c r="EE238" s="99">
        <v>333</v>
      </c>
      <c r="EF238" s="99">
        <v>26</v>
      </c>
      <c r="EG238" s="99">
        <v>8</v>
      </c>
      <c r="EH238" s="99">
        <v>3</v>
      </c>
      <c r="EI238" s="99"/>
      <c r="EJ238" s="99">
        <v>2</v>
      </c>
      <c r="EK238" s="99">
        <v>1</v>
      </c>
      <c r="EL238" s="99">
        <v>7</v>
      </c>
      <c r="EM238" s="99">
        <v>4345</v>
      </c>
      <c r="EN238" s="99">
        <v>287</v>
      </c>
      <c r="EO238" s="99">
        <v>352</v>
      </c>
      <c r="EP238" s="99">
        <v>25</v>
      </c>
      <c r="EQ238" s="99">
        <v>2</v>
      </c>
      <c r="ER238" s="99"/>
      <c r="ES238" s="99">
        <v>41005</v>
      </c>
    </row>
    <row r="239" spans="1:149" ht="14.4" x14ac:dyDescent="0.3">
      <c r="A239" s="98">
        <v>106301380</v>
      </c>
      <c r="B239" s="98" t="s">
        <v>2379</v>
      </c>
      <c r="C239" s="98" t="s">
        <v>730</v>
      </c>
      <c r="D239" s="98" t="s">
        <v>791</v>
      </c>
      <c r="E239" s="98" t="s">
        <v>792</v>
      </c>
      <c r="F239" s="98" t="s">
        <v>1102</v>
      </c>
      <c r="G239" s="98" t="s">
        <v>2872</v>
      </c>
      <c r="H239" s="98" t="s">
        <v>2101</v>
      </c>
      <c r="I239" s="98" t="s">
        <v>2190</v>
      </c>
      <c r="J239" s="98" t="s">
        <v>2349</v>
      </c>
      <c r="K239" s="98" t="s">
        <v>2366</v>
      </c>
      <c r="L239" s="98" t="s">
        <v>2065</v>
      </c>
      <c r="M239" s="98" t="s">
        <v>2105</v>
      </c>
      <c r="N239" s="98" t="s">
        <v>1784</v>
      </c>
      <c r="O239" s="99">
        <v>876</v>
      </c>
      <c r="P239" s="99"/>
      <c r="Q239" s="99"/>
      <c r="R239" s="99"/>
      <c r="S239" s="99"/>
      <c r="T239" s="99"/>
      <c r="U239" s="99">
        <v>418</v>
      </c>
      <c r="V239" s="99">
        <v>458</v>
      </c>
      <c r="W239" s="99"/>
      <c r="X239" s="99"/>
      <c r="Y239" s="99">
        <v>1</v>
      </c>
      <c r="Z239" s="99">
        <v>16</v>
      </c>
      <c r="AA239" s="99">
        <v>17</v>
      </c>
      <c r="AB239" s="99">
        <v>36</v>
      </c>
      <c r="AC239" s="99">
        <v>85</v>
      </c>
      <c r="AD239" s="99">
        <v>184</v>
      </c>
      <c r="AE239" s="99">
        <v>239</v>
      </c>
      <c r="AF239" s="99">
        <v>298</v>
      </c>
      <c r="AG239" s="99"/>
      <c r="AH239" s="99"/>
      <c r="AI239" s="99"/>
      <c r="AJ239" s="99">
        <v>151</v>
      </c>
      <c r="AK239" s="99">
        <v>21</v>
      </c>
      <c r="AL239" s="99">
        <v>119</v>
      </c>
      <c r="AM239" s="99"/>
      <c r="AN239" s="99">
        <v>29</v>
      </c>
      <c r="AO239" s="99"/>
      <c r="AP239" s="99">
        <v>556</v>
      </c>
      <c r="AQ239" s="99">
        <v>876</v>
      </c>
      <c r="AR239" s="99"/>
      <c r="AS239" s="99"/>
      <c r="AT239" s="99">
        <v>876</v>
      </c>
      <c r="AU239" s="99"/>
      <c r="AV239" s="99"/>
      <c r="AW239" s="99"/>
      <c r="AX239" s="99">
        <v>874</v>
      </c>
      <c r="AY239" s="99">
        <v>2</v>
      </c>
      <c r="AZ239" s="99"/>
      <c r="BA239" s="99">
        <v>874</v>
      </c>
      <c r="BB239" s="99"/>
      <c r="BC239" s="99"/>
      <c r="BD239" s="99"/>
      <c r="BE239" s="99"/>
      <c r="BF239" s="99">
        <v>2</v>
      </c>
      <c r="BG239" s="99"/>
      <c r="BH239" s="99"/>
      <c r="BI239" s="99"/>
      <c r="BJ239" s="99"/>
      <c r="BK239" s="99">
        <v>81</v>
      </c>
      <c r="BL239" s="99">
        <v>15</v>
      </c>
      <c r="BM239" s="99"/>
      <c r="BN239" s="99">
        <v>230</v>
      </c>
      <c r="BO239" s="99">
        <v>154</v>
      </c>
      <c r="BP239" s="99">
        <v>15</v>
      </c>
      <c r="BQ239" s="99">
        <v>1</v>
      </c>
      <c r="BR239" s="99">
        <v>10</v>
      </c>
      <c r="BS239" s="99"/>
      <c r="BT239" s="99">
        <v>17</v>
      </c>
      <c r="BU239" s="99">
        <v>353</v>
      </c>
      <c r="BV239" s="99"/>
      <c r="BW239" s="99"/>
      <c r="BX239" s="99"/>
      <c r="BY239" s="99"/>
      <c r="BZ239" s="99"/>
      <c r="CA239" s="99"/>
      <c r="CB239" s="99">
        <v>26</v>
      </c>
      <c r="CC239" s="99">
        <v>641</v>
      </c>
      <c r="CD239" s="99"/>
      <c r="CE239" s="99">
        <v>193</v>
      </c>
      <c r="CF239" s="99"/>
      <c r="CG239" s="99">
        <v>1</v>
      </c>
      <c r="CH239" s="99">
        <v>15</v>
      </c>
      <c r="CI239" s="99"/>
      <c r="CJ239" s="99"/>
      <c r="CK239" s="99"/>
      <c r="CL239" s="99"/>
      <c r="CM239" s="99">
        <v>4</v>
      </c>
      <c r="CN239" s="99">
        <v>5</v>
      </c>
      <c r="CO239" s="99">
        <v>43</v>
      </c>
      <c r="CP239" s="99">
        <v>36</v>
      </c>
      <c r="CQ239" s="99"/>
      <c r="CR239" s="99">
        <v>29</v>
      </c>
      <c r="CS239" s="99"/>
      <c r="CT239" s="99">
        <v>54</v>
      </c>
      <c r="CU239" s="99">
        <v>158</v>
      </c>
      <c r="CV239" s="99">
        <v>67</v>
      </c>
      <c r="CW239" s="99"/>
      <c r="CX239" s="99">
        <v>21</v>
      </c>
      <c r="CY239" s="99">
        <v>8</v>
      </c>
      <c r="CZ239" s="99">
        <v>42</v>
      </c>
      <c r="DA239" s="99">
        <v>355</v>
      </c>
      <c r="DB239" s="99">
        <v>52</v>
      </c>
      <c r="DC239" s="99">
        <v>2</v>
      </c>
      <c r="DD239" s="99"/>
      <c r="DE239" s="99"/>
      <c r="DF239" s="99"/>
      <c r="DG239" s="99">
        <v>43</v>
      </c>
      <c r="DH239" s="99">
        <v>215</v>
      </c>
      <c r="DI239" s="99">
        <v>70</v>
      </c>
      <c r="DJ239" s="99"/>
      <c r="DK239" s="99"/>
      <c r="DL239" s="99">
        <v>21</v>
      </c>
      <c r="DM239" s="99">
        <v>1</v>
      </c>
      <c r="DN239" s="99">
        <v>16</v>
      </c>
      <c r="DO239" s="99">
        <v>1</v>
      </c>
      <c r="DP239" s="99">
        <v>348</v>
      </c>
      <c r="DQ239" s="99">
        <v>28</v>
      </c>
      <c r="DR239" s="99">
        <v>38</v>
      </c>
      <c r="DS239" s="99">
        <v>12</v>
      </c>
      <c r="DT239" s="99">
        <v>79</v>
      </c>
      <c r="DU239" s="99"/>
      <c r="DV239" s="99"/>
      <c r="DW239" s="99"/>
      <c r="DX239" s="99">
        <v>3</v>
      </c>
      <c r="DY239" s="99">
        <v>1</v>
      </c>
      <c r="DZ239" s="99"/>
      <c r="EA239" s="99"/>
      <c r="EB239" s="99"/>
      <c r="EC239" s="99"/>
      <c r="ED239" s="99">
        <v>213</v>
      </c>
      <c r="EE239" s="99">
        <v>44</v>
      </c>
      <c r="EF239" s="99">
        <v>8</v>
      </c>
      <c r="EG239" s="99"/>
      <c r="EH239" s="99">
        <v>1</v>
      </c>
      <c r="EI239" s="99"/>
      <c r="EJ239" s="99">
        <v>5</v>
      </c>
      <c r="EK239" s="99">
        <v>1</v>
      </c>
      <c r="EL239" s="99">
        <v>1</v>
      </c>
      <c r="EM239" s="99">
        <v>403</v>
      </c>
      <c r="EN239" s="99">
        <v>51</v>
      </c>
      <c r="EO239" s="99">
        <v>139</v>
      </c>
      <c r="EP239" s="99">
        <v>10</v>
      </c>
      <c r="EQ239" s="99"/>
      <c r="ER239" s="99"/>
      <c r="ES239" s="99">
        <v>36720</v>
      </c>
    </row>
    <row r="240" spans="1:149" ht="14.4" x14ac:dyDescent="0.3">
      <c r="A240" s="98">
        <v>106301566</v>
      </c>
      <c r="B240" s="98" t="s">
        <v>2380</v>
      </c>
      <c r="C240" s="98" t="s">
        <v>730</v>
      </c>
      <c r="D240" s="98" t="s">
        <v>793</v>
      </c>
      <c r="E240" s="98" t="s">
        <v>765</v>
      </c>
      <c r="F240" s="98" t="s">
        <v>1103</v>
      </c>
      <c r="G240" s="98" t="s">
        <v>2872</v>
      </c>
      <c r="H240" s="98" t="s">
        <v>2120</v>
      </c>
      <c r="I240" s="98" t="s">
        <v>2190</v>
      </c>
      <c r="J240" s="98" t="s">
        <v>2353</v>
      </c>
      <c r="K240" s="98" t="s">
        <v>2348</v>
      </c>
      <c r="L240" s="98" t="s">
        <v>2065</v>
      </c>
      <c r="M240" s="98" t="s">
        <v>2105</v>
      </c>
      <c r="N240" s="98" t="s">
        <v>1785</v>
      </c>
      <c r="O240" s="99">
        <v>10309</v>
      </c>
      <c r="P240" s="99"/>
      <c r="Q240" s="99"/>
      <c r="R240" s="99"/>
      <c r="S240" s="99"/>
      <c r="T240" s="99"/>
      <c r="U240" s="99">
        <v>5794</v>
      </c>
      <c r="V240" s="99">
        <v>4515</v>
      </c>
      <c r="W240" s="99"/>
      <c r="X240" s="99"/>
      <c r="Y240" s="99">
        <v>325</v>
      </c>
      <c r="Z240" s="99">
        <v>1615</v>
      </c>
      <c r="AA240" s="99">
        <v>1439</v>
      </c>
      <c r="AB240" s="99">
        <v>895</v>
      </c>
      <c r="AC240" s="99">
        <v>1137</v>
      </c>
      <c r="AD240" s="99">
        <v>956</v>
      </c>
      <c r="AE240" s="99">
        <v>866</v>
      </c>
      <c r="AF240" s="99">
        <v>1125</v>
      </c>
      <c r="AG240" s="99"/>
      <c r="AH240" s="99">
        <v>1917</v>
      </c>
      <c r="AI240" s="99">
        <v>34</v>
      </c>
      <c r="AJ240" s="99">
        <v>672</v>
      </c>
      <c r="AK240" s="99">
        <v>205</v>
      </c>
      <c r="AL240" s="99">
        <v>6048</v>
      </c>
      <c r="AM240" s="99">
        <v>7</v>
      </c>
      <c r="AN240" s="99">
        <v>337</v>
      </c>
      <c r="AO240" s="99">
        <v>16</v>
      </c>
      <c r="AP240" s="99">
        <v>3024</v>
      </c>
      <c r="AQ240" s="99">
        <v>4492</v>
      </c>
      <c r="AR240" s="99">
        <v>5816</v>
      </c>
      <c r="AS240" s="99">
        <v>1</v>
      </c>
      <c r="AT240" s="99">
        <v>751</v>
      </c>
      <c r="AU240" s="99">
        <v>7651</v>
      </c>
      <c r="AV240" s="99">
        <v>1906</v>
      </c>
      <c r="AW240" s="99">
        <v>1</v>
      </c>
      <c r="AX240" s="99">
        <v>10151</v>
      </c>
      <c r="AY240" s="99">
        <v>157</v>
      </c>
      <c r="AZ240" s="99">
        <v>1</v>
      </c>
      <c r="BA240" s="99">
        <v>114</v>
      </c>
      <c r="BB240" s="99">
        <v>1</v>
      </c>
      <c r="BC240" s="99">
        <v>7904</v>
      </c>
      <c r="BD240" s="99">
        <v>25</v>
      </c>
      <c r="BE240" s="99">
        <v>56</v>
      </c>
      <c r="BF240" s="99">
        <v>214</v>
      </c>
      <c r="BG240" s="99">
        <v>1904</v>
      </c>
      <c r="BH240" s="99">
        <v>21</v>
      </c>
      <c r="BI240" s="99">
        <v>69</v>
      </c>
      <c r="BJ240" s="99">
        <v>1</v>
      </c>
      <c r="BK240" s="99">
        <v>355</v>
      </c>
      <c r="BL240" s="99">
        <v>219</v>
      </c>
      <c r="BM240" s="99"/>
      <c r="BN240" s="99">
        <v>211</v>
      </c>
      <c r="BO240" s="99">
        <v>174</v>
      </c>
      <c r="BP240" s="99">
        <v>80</v>
      </c>
      <c r="BQ240" s="99">
        <v>45</v>
      </c>
      <c r="BR240" s="99">
        <v>288</v>
      </c>
      <c r="BS240" s="99">
        <v>22</v>
      </c>
      <c r="BT240" s="99">
        <v>8017</v>
      </c>
      <c r="BU240" s="99">
        <v>764</v>
      </c>
      <c r="BV240" s="99">
        <v>6</v>
      </c>
      <c r="BW240" s="99">
        <v>33</v>
      </c>
      <c r="BX240" s="99"/>
      <c r="BY240" s="99">
        <v>91</v>
      </c>
      <c r="BZ240" s="99">
        <v>4</v>
      </c>
      <c r="CA240" s="99"/>
      <c r="CB240" s="99">
        <v>5747</v>
      </c>
      <c r="CC240" s="99">
        <v>2403</v>
      </c>
      <c r="CD240" s="99">
        <v>46</v>
      </c>
      <c r="CE240" s="99">
        <v>1675</v>
      </c>
      <c r="CF240" s="99">
        <v>163</v>
      </c>
      <c r="CG240" s="99">
        <v>121</v>
      </c>
      <c r="CH240" s="99">
        <v>147</v>
      </c>
      <c r="CI240" s="99">
        <v>7</v>
      </c>
      <c r="CJ240" s="99"/>
      <c r="CK240" s="99"/>
      <c r="CL240" s="99">
        <v>5</v>
      </c>
      <c r="CM240" s="99">
        <v>77</v>
      </c>
      <c r="CN240" s="99">
        <v>198</v>
      </c>
      <c r="CO240" s="99">
        <v>1093</v>
      </c>
      <c r="CP240" s="99">
        <v>579</v>
      </c>
      <c r="CQ240" s="99">
        <v>6</v>
      </c>
      <c r="CR240" s="99">
        <v>280</v>
      </c>
      <c r="CS240" s="99">
        <v>6</v>
      </c>
      <c r="CT240" s="99">
        <v>284</v>
      </c>
      <c r="CU240" s="99">
        <v>446</v>
      </c>
      <c r="CV240" s="99">
        <v>2057</v>
      </c>
      <c r="CW240" s="99">
        <v>123</v>
      </c>
      <c r="CX240" s="99">
        <v>207</v>
      </c>
      <c r="CY240" s="99">
        <v>227</v>
      </c>
      <c r="CZ240" s="99">
        <v>14</v>
      </c>
      <c r="DA240" s="99">
        <v>391</v>
      </c>
      <c r="DB240" s="99">
        <v>124</v>
      </c>
      <c r="DC240" s="99">
        <v>223</v>
      </c>
      <c r="DD240" s="99">
        <v>2054</v>
      </c>
      <c r="DE240" s="99">
        <v>1904</v>
      </c>
      <c r="DF240" s="99">
        <v>11</v>
      </c>
      <c r="DG240" s="99">
        <v>259</v>
      </c>
      <c r="DH240" s="99">
        <v>1999</v>
      </c>
      <c r="DI240" s="99">
        <v>450</v>
      </c>
      <c r="DJ240" s="99">
        <v>7</v>
      </c>
      <c r="DK240" s="99">
        <v>187</v>
      </c>
      <c r="DL240" s="99">
        <v>286</v>
      </c>
      <c r="DM240" s="99">
        <v>18</v>
      </c>
      <c r="DN240" s="99">
        <v>615</v>
      </c>
      <c r="DO240" s="99">
        <v>123</v>
      </c>
      <c r="DP240" s="99">
        <v>3464</v>
      </c>
      <c r="DQ240" s="99">
        <v>261</v>
      </c>
      <c r="DR240" s="99">
        <v>507</v>
      </c>
      <c r="DS240" s="99">
        <v>31</v>
      </c>
      <c r="DT240" s="99">
        <v>142</v>
      </c>
      <c r="DU240" s="99">
        <v>5</v>
      </c>
      <c r="DV240" s="99">
        <v>14</v>
      </c>
      <c r="DW240" s="99">
        <v>74</v>
      </c>
      <c r="DX240" s="99">
        <v>60</v>
      </c>
      <c r="DY240" s="99">
        <v>14</v>
      </c>
      <c r="DZ240" s="99">
        <v>1792</v>
      </c>
      <c r="EA240" s="99"/>
      <c r="EB240" s="99">
        <v>1</v>
      </c>
      <c r="EC240" s="99"/>
      <c r="ED240" s="99">
        <v>135</v>
      </c>
      <c r="EE240" s="99">
        <v>810</v>
      </c>
      <c r="EF240" s="99">
        <v>770</v>
      </c>
      <c r="EG240" s="99">
        <v>104</v>
      </c>
      <c r="EH240" s="99">
        <v>41</v>
      </c>
      <c r="EI240" s="99">
        <v>6</v>
      </c>
      <c r="EJ240" s="99">
        <v>18</v>
      </c>
      <c r="EK240" s="99">
        <v>1</v>
      </c>
      <c r="EL240" s="99">
        <v>72</v>
      </c>
      <c r="EM240" s="99">
        <v>7721</v>
      </c>
      <c r="EN240" s="99">
        <v>70</v>
      </c>
      <c r="EO240" s="99">
        <v>452</v>
      </c>
      <c r="EP240" s="99">
        <v>98</v>
      </c>
      <c r="EQ240" s="99">
        <v>10</v>
      </c>
      <c r="ER240" s="99">
        <v>1</v>
      </c>
      <c r="ES240" s="99">
        <v>41737</v>
      </c>
    </row>
    <row r="241" spans="1:149" ht="14.4" x14ac:dyDescent="0.3">
      <c r="A241" s="98">
        <v>106304079</v>
      </c>
      <c r="B241" s="98" t="s">
        <v>795</v>
      </c>
      <c r="C241" s="98" t="s">
        <v>730</v>
      </c>
      <c r="D241" s="98" t="s">
        <v>796</v>
      </c>
      <c r="E241" s="98" t="s">
        <v>789</v>
      </c>
      <c r="F241" s="98" t="s">
        <v>1481</v>
      </c>
      <c r="G241" s="98" t="s">
        <v>2874</v>
      </c>
      <c r="H241" s="98" t="s">
        <v>2122</v>
      </c>
      <c r="I241" s="98" t="s">
        <v>2346</v>
      </c>
      <c r="J241" s="98" t="s">
        <v>2347</v>
      </c>
      <c r="K241" s="98" t="s">
        <v>2348</v>
      </c>
      <c r="L241" s="98" t="s">
        <v>2065</v>
      </c>
      <c r="M241" s="98" t="s">
        <v>2105</v>
      </c>
      <c r="N241" s="98" t="s">
        <v>1786</v>
      </c>
      <c r="O241" s="99"/>
      <c r="P241" s="99"/>
      <c r="Q241" s="99">
        <v>1292</v>
      </c>
      <c r="R241" s="99"/>
      <c r="S241" s="99"/>
      <c r="T241" s="99"/>
      <c r="U241" s="99">
        <v>650</v>
      </c>
      <c r="V241" s="99">
        <v>642</v>
      </c>
      <c r="W241" s="99"/>
      <c r="X241" s="99"/>
      <c r="Y241" s="99">
        <v>1</v>
      </c>
      <c r="Z241" s="99">
        <v>35</v>
      </c>
      <c r="AA241" s="99">
        <v>34</v>
      </c>
      <c r="AB241" s="99">
        <v>81</v>
      </c>
      <c r="AC241" s="99">
        <v>167</v>
      </c>
      <c r="AD241" s="99">
        <v>265</v>
      </c>
      <c r="AE241" s="99">
        <v>353</v>
      </c>
      <c r="AF241" s="99">
        <v>356</v>
      </c>
      <c r="AG241" s="99"/>
      <c r="AH241" s="99"/>
      <c r="AI241" s="99"/>
      <c r="AJ241" s="99">
        <v>168</v>
      </c>
      <c r="AK241" s="99">
        <v>15</v>
      </c>
      <c r="AL241" s="99">
        <v>121</v>
      </c>
      <c r="AM241" s="99">
        <v>1</v>
      </c>
      <c r="AN241" s="99">
        <v>36</v>
      </c>
      <c r="AO241" s="99">
        <v>7</v>
      </c>
      <c r="AP241" s="99">
        <v>944</v>
      </c>
      <c r="AQ241" s="99">
        <v>1292</v>
      </c>
      <c r="AR241" s="99"/>
      <c r="AS241" s="99"/>
      <c r="AT241" s="99">
        <v>1038</v>
      </c>
      <c r="AU241" s="99">
        <v>252</v>
      </c>
      <c r="AV241" s="99"/>
      <c r="AW241" s="99">
        <v>2</v>
      </c>
      <c r="AX241" s="99">
        <v>1292</v>
      </c>
      <c r="AY241" s="99"/>
      <c r="AZ241" s="99"/>
      <c r="BA241" s="99">
        <v>1249</v>
      </c>
      <c r="BB241" s="99"/>
      <c r="BC241" s="99">
        <v>29</v>
      </c>
      <c r="BD241" s="99"/>
      <c r="BE241" s="99"/>
      <c r="BF241" s="99">
        <v>14</v>
      </c>
      <c r="BG241" s="99"/>
      <c r="BH241" s="99"/>
      <c r="BI241" s="99"/>
      <c r="BJ241" s="99"/>
      <c r="BK241" s="99">
        <v>104</v>
      </c>
      <c r="BL241" s="99">
        <v>14</v>
      </c>
      <c r="BM241" s="99"/>
      <c r="BN241" s="99"/>
      <c r="BO241" s="99">
        <v>952</v>
      </c>
      <c r="BP241" s="99">
        <v>2</v>
      </c>
      <c r="BQ241" s="99"/>
      <c r="BR241" s="99">
        <v>2</v>
      </c>
      <c r="BS241" s="99"/>
      <c r="BT241" s="99">
        <v>88</v>
      </c>
      <c r="BU241" s="99">
        <v>130</v>
      </c>
      <c r="BV241" s="99"/>
      <c r="BW241" s="99"/>
      <c r="BX241" s="99"/>
      <c r="BY241" s="99"/>
      <c r="BZ241" s="99"/>
      <c r="CA241" s="99"/>
      <c r="CB241" s="99">
        <v>60</v>
      </c>
      <c r="CC241" s="99">
        <v>864</v>
      </c>
      <c r="CD241" s="99"/>
      <c r="CE241" s="99">
        <v>276</v>
      </c>
      <c r="CF241" s="99">
        <v>60</v>
      </c>
      <c r="CG241" s="99">
        <v>32</v>
      </c>
      <c r="CH241" s="99"/>
      <c r="CI241" s="99"/>
      <c r="CJ241" s="99"/>
      <c r="CK241" s="99"/>
      <c r="CL241" s="99"/>
      <c r="CM241" s="99"/>
      <c r="CN241" s="99">
        <v>5</v>
      </c>
      <c r="CO241" s="99">
        <v>362</v>
      </c>
      <c r="CP241" s="99">
        <v>2</v>
      </c>
      <c r="CQ241" s="99">
        <v>1</v>
      </c>
      <c r="CR241" s="99">
        <v>4</v>
      </c>
      <c r="CS241" s="99"/>
      <c r="CT241" s="99">
        <v>6</v>
      </c>
      <c r="CU241" s="99">
        <v>11</v>
      </c>
      <c r="CV241" s="99">
        <v>310</v>
      </c>
      <c r="CW241" s="99"/>
      <c r="CX241" s="99">
        <v>23</v>
      </c>
      <c r="CY241" s="99">
        <v>85</v>
      </c>
      <c r="CZ241" s="99">
        <v>464</v>
      </c>
      <c r="DA241" s="99">
        <v>12</v>
      </c>
      <c r="DB241" s="99">
        <v>4</v>
      </c>
      <c r="DC241" s="99">
        <v>3</v>
      </c>
      <c r="DD241" s="99"/>
      <c r="DE241" s="99"/>
      <c r="DF241" s="99"/>
      <c r="DG241" s="99"/>
      <c r="DH241" s="99">
        <v>3</v>
      </c>
      <c r="DI241" s="99"/>
      <c r="DJ241" s="99"/>
      <c r="DK241" s="99"/>
      <c r="DL241" s="99"/>
      <c r="DM241" s="99"/>
      <c r="DN241" s="99"/>
      <c r="DO241" s="99"/>
      <c r="DP241" s="99">
        <v>1289</v>
      </c>
      <c r="DQ241" s="99"/>
      <c r="DR241" s="99"/>
      <c r="DS241" s="99"/>
      <c r="DT241" s="99"/>
      <c r="DU241" s="99"/>
      <c r="DV241" s="99"/>
      <c r="DW241" s="99"/>
      <c r="DX241" s="99"/>
      <c r="DY241" s="99"/>
      <c r="DZ241" s="99"/>
      <c r="EA241" s="99"/>
      <c r="EB241" s="99"/>
      <c r="EC241" s="99"/>
      <c r="ED241" s="99"/>
      <c r="EE241" s="99">
        <v>16</v>
      </c>
      <c r="EF241" s="99">
        <v>18</v>
      </c>
      <c r="EG241" s="99">
        <v>1</v>
      </c>
      <c r="EH241" s="99"/>
      <c r="EI241" s="99"/>
      <c r="EJ241" s="99"/>
      <c r="EK241" s="99"/>
      <c r="EL241" s="99"/>
      <c r="EM241" s="99">
        <v>1252</v>
      </c>
      <c r="EN241" s="99"/>
      <c r="EO241" s="99">
        <v>5</v>
      </c>
      <c r="EP241" s="99"/>
      <c r="EQ241" s="99"/>
      <c r="ER241" s="99"/>
      <c r="ES241" s="99">
        <v>14932</v>
      </c>
    </row>
    <row r="242" spans="1:149" ht="14.4" x14ac:dyDescent="0.3">
      <c r="A242" s="98">
        <v>106304113</v>
      </c>
      <c r="B242" s="98" t="s">
        <v>2382</v>
      </c>
      <c r="C242" s="98" t="s">
        <v>730</v>
      </c>
      <c r="D242" s="98" t="s">
        <v>797</v>
      </c>
      <c r="E242" s="98" t="s">
        <v>768</v>
      </c>
      <c r="F242" s="98" t="s">
        <v>1096</v>
      </c>
      <c r="G242" s="98" t="s">
        <v>2871</v>
      </c>
      <c r="H242" s="98" t="s">
        <v>2114</v>
      </c>
      <c r="I242" s="98" t="s">
        <v>2206</v>
      </c>
      <c r="J242" s="98" t="s">
        <v>2370</v>
      </c>
      <c r="K242" s="98" t="s">
        <v>2371</v>
      </c>
      <c r="L242" s="98" t="s">
        <v>2065</v>
      </c>
      <c r="M242" s="98" t="s">
        <v>2105</v>
      </c>
      <c r="N242" s="98" t="s">
        <v>1787</v>
      </c>
      <c r="O242" s="99">
        <v>2052</v>
      </c>
      <c r="P242" s="99"/>
      <c r="Q242" s="99"/>
      <c r="R242" s="99"/>
      <c r="S242" s="99"/>
      <c r="T242" s="99"/>
      <c r="U242" s="99">
        <v>941</v>
      </c>
      <c r="V242" s="99">
        <v>1111</v>
      </c>
      <c r="W242" s="99"/>
      <c r="X242" s="99"/>
      <c r="Y242" s="99">
        <v>573</v>
      </c>
      <c r="Z242" s="99"/>
      <c r="AA242" s="99"/>
      <c r="AB242" s="99"/>
      <c r="AC242" s="99"/>
      <c r="AD242" s="99"/>
      <c r="AE242" s="99"/>
      <c r="AF242" s="99"/>
      <c r="AG242" s="99"/>
      <c r="AH242" s="99">
        <v>739</v>
      </c>
      <c r="AI242" s="99">
        <v>740</v>
      </c>
      <c r="AJ242" s="99">
        <v>155</v>
      </c>
      <c r="AK242" s="99">
        <v>32</v>
      </c>
      <c r="AL242" s="99">
        <v>430</v>
      </c>
      <c r="AM242" s="99"/>
      <c r="AN242" s="99">
        <v>143</v>
      </c>
      <c r="AO242" s="99">
        <v>20</v>
      </c>
      <c r="AP242" s="99">
        <v>1272</v>
      </c>
      <c r="AQ242" s="99">
        <v>1020</v>
      </c>
      <c r="AR242" s="99">
        <v>1032</v>
      </c>
      <c r="AS242" s="99"/>
      <c r="AT242" s="99">
        <v>534</v>
      </c>
      <c r="AU242" s="99">
        <v>1336</v>
      </c>
      <c r="AV242" s="99">
        <v>181</v>
      </c>
      <c r="AW242" s="99">
        <v>1</v>
      </c>
      <c r="AX242" s="99">
        <v>2050</v>
      </c>
      <c r="AY242" s="99">
        <v>2</v>
      </c>
      <c r="AZ242" s="99"/>
      <c r="BA242" s="99">
        <v>237</v>
      </c>
      <c r="BB242" s="99"/>
      <c r="BC242" s="99">
        <v>1637</v>
      </c>
      <c r="BD242" s="99">
        <v>50</v>
      </c>
      <c r="BE242" s="99"/>
      <c r="BF242" s="99"/>
      <c r="BG242" s="99">
        <v>7</v>
      </c>
      <c r="BH242" s="99">
        <v>121</v>
      </c>
      <c r="BI242" s="99"/>
      <c r="BJ242" s="99"/>
      <c r="BK242" s="99">
        <v>77</v>
      </c>
      <c r="BL242" s="99"/>
      <c r="BM242" s="99">
        <v>8</v>
      </c>
      <c r="BN242" s="99">
        <v>5</v>
      </c>
      <c r="BO242" s="99">
        <v>3</v>
      </c>
      <c r="BP242" s="99"/>
      <c r="BQ242" s="99">
        <v>7</v>
      </c>
      <c r="BR242" s="99">
        <v>3</v>
      </c>
      <c r="BS242" s="99">
        <v>1</v>
      </c>
      <c r="BT242" s="99">
        <v>1943</v>
      </c>
      <c r="BU242" s="99">
        <v>1</v>
      </c>
      <c r="BV242" s="99"/>
      <c r="BW242" s="99">
        <v>4</v>
      </c>
      <c r="BX242" s="99"/>
      <c r="BY242" s="99"/>
      <c r="BZ242" s="99"/>
      <c r="CA242" s="99"/>
      <c r="CB242" s="99">
        <v>786</v>
      </c>
      <c r="CC242" s="99"/>
      <c r="CD242" s="99"/>
      <c r="CE242" s="99">
        <v>1161</v>
      </c>
      <c r="CF242" s="99">
        <v>47</v>
      </c>
      <c r="CG242" s="99"/>
      <c r="CH242" s="99">
        <v>58</v>
      </c>
      <c r="CI242" s="99"/>
      <c r="CJ242" s="99"/>
      <c r="CK242" s="99"/>
      <c r="CL242" s="99">
        <v>20</v>
      </c>
      <c r="CM242" s="99">
        <v>11</v>
      </c>
      <c r="CN242" s="99">
        <v>5</v>
      </c>
      <c r="CO242" s="99">
        <v>12</v>
      </c>
      <c r="CP242" s="99">
        <v>164</v>
      </c>
      <c r="CQ242" s="99">
        <v>8</v>
      </c>
      <c r="CR242" s="99">
        <v>56</v>
      </c>
      <c r="CS242" s="99">
        <v>8</v>
      </c>
      <c r="CT242" s="99">
        <v>43</v>
      </c>
      <c r="CU242" s="99">
        <v>82</v>
      </c>
      <c r="CV242" s="99">
        <v>259</v>
      </c>
      <c r="CW242" s="99">
        <v>35</v>
      </c>
      <c r="CX242" s="99">
        <v>26</v>
      </c>
      <c r="CY242" s="99">
        <v>222</v>
      </c>
      <c r="CZ242" s="99">
        <v>4</v>
      </c>
      <c r="DA242" s="99">
        <v>457</v>
      </c>
      <c r="DB242" s="99">
        <v>53</v>
      </c>
      <c r="DC242" s="99">
        <v>186</v>
      </c>
      <c r="DD242" s="99"/>
      <c r="DE242" s="99">
        <v>11</v>
      </c>
      <c r="DF242" s="99">
        <v>390</v>
      </c>
      <c r="DG242" s="99">
        <v>22</v>
      </c>
      <c r="DH242" s="99">
        <v>299</v>
      </c>
      <c r="DI242" s="99">
        <v>96</v>
      </c>
      <c r="DJ242" s="99">
        <v>14</v>
      </c>
      <c r="DK242" s="99">
        <v>4</v>
      </c>
      <c r="DL242" s="99">
        <v>15</v>
      </c>
      <c r="DM242" s="99"/>
      <c r="DN242" s="99">
        <v>46</v>
      </c>
      <c r="DO242" s="99">
        <v>87</v>
      </c>
      <c r="DP242" s="99">
        <v>1337</v>
      </c>
      <c r="DQ242" s="99">
        <v>19</v>
      </c>
      <c r="DR242" s="99">
        <v>25</v>
      </c>
      <c r="DS242" s="99"/>
      <c r="DT242" s="99">
        <v>14</v>
      </c>
      <c r="DU242" s="99">
        <v>1</v>
      </c>
      <c r="DV242" s="99">
        <v>3</v>
      </c>
      <c r="DW242" s="99">
        <v>10</v>
      </c>
      <c r="DX242" s="99">
        <v>34</v>
      </c>
      <c r="DY242" s="99">
        <v>26</v>
      </c>
      <c r="DZ242" s="99"/>
      <c r="EA242" s="99"/>
      <c r="EB242" s="99"/>
      <c r="EC242" s="99"/>
      <c r="ED242" s="99">
        <v>17</v>
      </c>
      <c r="EE242" s="99">
        <v>81</v>
      </c>
      <c r="EF242" s="99">
        <v>75</v>
      </c>
      <c r="EG242" s="99">
        <v>3</v>
      </c>
      <c r="EH242" s="99">
        <v>5</v>
      </c>
      <c r="EI242" s="99"/>
      <c r="EJ242" s="99"/>
      <c r="EK242" s="99"/>
      <c r="EL242" s="99">
        <v>1</v>
      </c>
      <c r="EM242" s="99">
        <v>1735</v>
      </c>
      <c r="EN242" s="99">
        <v>14</v>
      </c>
      <c r="EO242" s="99">
        <v>96</v>
      </c>
      <c r="EP242" s="99">
        <v>22</v>
      </c>
      <c r="EQ242" s="99"/>
      <c r="ER242" s="99">
        <v>3</v>
      </c>
      <c r="ES242" s="99">
        <v>8055</v>
      </c>
    </row>
    <row r="243" spans="1:149" ht="14.4" x14ac:dyDescent="0.3">
      <c r="A243" s="98">
        <v>106304159</v>
      </c>
      <c r="B243" s="98" t="s">
        <v>2383</v>
      </c>
      <c r="C243" s="98" t="s">
        <v>730</v>
      </c>
      <c r="D243" s="98" t="s">
        <v>2718</v>
      </c>
      <c r="E243" s="98" t="s">
        <v>730</v>
      </c>
      <c r="F243" s="98" t="s">
        <v>1104</v>
      </c>
      <c r="G243" s="98" t="s">
        <v>2874</v>
      </c>
      <c r="H243" s="98" t="s">
        <v>2122</v>
      </c>
      <c r="I243" s="98" t="s">
        <v>2346</v>
      </c>
      <c r="J243" s="98" t="s">
        <v>2347</v>
      </c>
      <c r="K243" s="98" t="s">
        <v>2348</v>
      </c>
      <c r="L243" s="98" t="s">
        <v>2065</v>
      </c>
      <c r="M243" s="98" t="s">
        <v>2105</v>
      </c>
      <c r="N243" s="98" t="s">
        <v>1788</v>
      </c>
      <c r="O243" s="99"/>
      <c r="P243" s="99">
        <v>35</v>
      </c>
      <c r="Q243" s="99">
        <v>70</v>
      </c>
      <c r="R243" s="99"/>
      <c r="S243" s="99"/>
      <c r="T243" s="99"/>
      <c r="U243" s="99">
        <v>45</v>
      </c>
      <c r="V243" s="99">
        <v>60</v>
      </c>
      <c r="W243" s="99"/>
      <c r="X243" s="99"/>
      <c r="Y243" s="99">
        <v>72</v>
      </c>
      <c r="Z243" s="99">
        <v>5</v>
      </c>
      <c r="AA243" s="99"/>
      <c r="AB243" s="99"/>
      <c r="AC243" s="99"/>
      <c r="AD243" s="99"/>
      <c r="AE243" s="99"/>
      <c r="AF243" s="99"/>
      <c r="AG243" s="99"/>
      <c r="AH243" s="99">
        <v>9</v>
      </c>
      <c r="AI243" s="99">
        <v>19</v>
      </c>
      <c r="AJ243" s="99">
        <v>15</v>
      </c>
      <c r="AK243" s="99">
        <v>7</v>
      </c>
      <c r="AL243" s="99">
        <v>46</v>
      </c>
      <c r="AM243" s="99"/>
      <c r="AN243" s="99">
        <v>8</v>
      </c>
      <c r="AO243" s="99">
        <v>1</v>
      </c>
      <c r="AP243" s="99">
        <v>28</v>
      </c>
      <c r="AQ243" s="99">
        <v>105</v>
      </c>
      <c r="AR243" s="99"/>
      <c r="AS243" s="99"/>
      <c r="AT243" s="99">
        <v>104</v>
      </c>
      <c r="AU243" s="99">
        <v>1</v>
      </c>
      <c r="AV243" s="99"/>
      <c r="AW243" s="99"/>
      <c r="AX243" s="99">
        <v>105</v>
      </c>
      <c r="AY243" s="99"/>
      <c r="AZ243" s="99"/>
      <c r="BA243" s="99">
        <v>99</v>
      </c>
      <c r="BB243" s="99"/>
      <c r="BC243" s="99">
        <v>4</v>
      </c>
      <c r="BD243" s="99">
        <v>1</v>
      </c>
      <c r="BE243" s="99"/>
      <c r="BF243" s="99">
        <v>1</v>
      </c>
      <c r="BG243" s="99"/>
      <c r="BH243" s="99"/>
      <c r="BI243" s="99"/>
      <c r="BJ243" s="99"/>
      <c r="BK243" s="99"/>
      <c r="BL243" s="99">
        <v>2</v>
      </c>
      <c r="BM243" s="99">
        <v>13</v>
      </c>
      <c r="BN243" s="99">
        <v>1</v>
      </c>
      <c r="BO243" s="99">
        <v>3</v>
      </c>
      <c r="BP243" s="99"/>
      <c r="BQ243" s="99"/>
      <c r="BR243" s="99">
        <v>9</v>
      </c>
      <c r="BS243" s="99">
        <v>3</v>
      </c>
      <c r="BT243" s="99">
        <v>67</v>
      </c>
      <c r="BU243" s="99"/>
      <c r="BV243" s="99"/>
      <c r="BW243" s="99">
        <v>7</v>
      </c>
      <c r="BX243" s="99"/>
      <c r="BY243" s="99"/>
      <c r="BZ243" s="99"/>
      <c r="CA243" s="99"/>
      <c r="CB243" s="99">
        <v>39</v>
      </c>
      <c r="CC243" s="99"/>
      <c r="CD243" s="99"/>
      <c r="CE243" s="99">
        <v>65</v>
      </c>
      <c r="CF243" s="99"/>
      <c r="CG243" s="99"/>
      <c r="CH243" s="99">
        <v>1</v>
      </c>
      <c r="CI243" s="99"/>
      <c r="CJ243" s="99"/>
      <c r="CK243" s="99"/>
      <c r="CL243" s="99">
        <v>3</v>
      </c>
      <c r="CM243" s="99"/>
      <c r="CN243" s="99">
        <v>1</v>
      </c>
      <c r="CO243" s="99">
        <v>6</v>
      </c>
      <c r="CP243" s="99"/>
      <c r="CQ243" s="99"/>
      <c r="CR243" s="99">
        <v>1</v>
      </c>
      <c r="CS243" s="99"/>
      <c r="CT243" s="99"/>
      <c r="CU243" s="99">
        <v>2</v>
      </c>
      <c r="CV243" s="99">
        <v>42</v>
      </c>
      <c r="CW243" s="99">
        <v>1</v>
      </c>
      <c r="CX243" s="99">
        <v>3</v>
      </c>
      <c r="CY243" s="99">
        <v>29</v>
      </c>
      <c r="CZ243" s="99">
        <v>1</v>
      </c>
      <c r="DA243" s="99">
        <v>10</v>
      </c>
      <c r="DB243" s="99">
        <v>2</v>
      </c>
      <c r="DC243" s="99">
        <v>2</v>
      </c>
      <c r="DD243" s="99"/>
      <c r="DE243" s="99"/>
      <c r="DF243" s="99">
        <v>2</v>
      </c>
      <c r="DG243" s="99"/>
      <c r="DH243" s="99">
        <v>29</v>
      </c>
      <c r="DI243" s="99"/>
      <c r="DJ243" s="99"/>
      <c r="DK243" s="99"/>
      <c r="DL243" s="99"/>
      <c r="DM243" s="99"/>
      <c r="DN243" s="99"/>
      <c r="DO243" s="99"/>
      <c r="DP243" s="99">
        <v>76</v>
      </c>
      <c r="DQ243" s="99"/>
      <c r="DR243" s="99"/>
      <c r="DS243" s="99"/>
      <c r="DT243" s="99"/>
      <c r="DU243" s="99"/>
      <c r="DV243" s="99"/>
      <c r="DW243" s="99"/>
      <c r="DX243" s="99"/>
      <c r="DY243" s="99"/>
      <c r="DZ243" s="99"/>
      <c r="EA243" s="99"/>
      <c r="EB243" s="99"/>
      <c r="EC243" s="99"/>
      <c r="ED243" s="99">
        <v>1</v>
      </c>
      <c r="EE243" s="99">
        <v>2</v>
      </c>
      <c r="EF243" s="99">
        <v>32</v>
      </c>
      <c r="EG243" s="99">
        <v>4</v>
      </c>
      <c r="EH243" s="99">
        <v>1</v>
      </c>
      <c r="EI243" s="99"/>
      <c r="EJ243" s="99"/>
      <c r="EK243" s="99"/>
      <c r="EL243" s="99"/>
      <c r="EM243" s="99">
        <v>62</v>
      </c>
      <c r="EN243" s="99">
        <v>1</v>
      </c>
      <c r="EO243" s="99">
        <v>1</v>
      </c>
      <c r="EP243" s="99">
        <v>1</v>
      </c>
      <c r="EQ243" s="99"/>
      <c r="ER243" s="99"/>
      <c r="ES243" s="99">
        <v>6457</v>
      </c>
    </row>
    <row r="244" spans="1:149" ht="14.4" x14ac:dyDescent="0.3">
      <c r="A244" s="98">
        <v>106304409</v>
      </c>
      <c r="B244" s="98" t="s">
        <v>2384</v>
      </c>
      <c r="C244" s="98" t="s">
        <v>730</v>
      </c>
      <c r="D244" s="98" t="s">
        <v>1482</v>
      </c>
      <c r="E244" s="98" t="s">
        <v>734</v>
      </c>
      <c r="F244" s="98" t="s">
        <v>1483</v>
      </c>
      <c r="G244" s="98" t="s">
        <v>2871</v>
      </c>
      <c r="H244" s="98" t="s">
        <v>2120</v>
      </c>
      <c r="I244" s="98" t="s">
        <v>2346</v>
      </c>
      <c r="J244" s="98" t="s">
        <v>2347</v>
      </c>
      <c r="K244" s="98" t="s">
        <v>2363</v>
      </c>
      <c r="L244" s="98" t="s">
        <v>2065</v>
      </c>
      <c r="M244" s="98" t="s">
        <v>2105</v>
      </c>
      <c r="N244" s="98" t="s">
        <v>1789</v>
      </c>
      <c r="O244" s="99">
        <v>31203</v>
      </c>
      <c r="P244" s="99"/>
      <c r="Q244" s="99"/>
      <c r="R244" s="99"/>
      <c r="S244" s="99"/>
      <c r="T244" s="99"/>
      <c r="U244" s="99">
        <v>19017</v>
      </c>
      <c r="V244" s="99">
        <v>12186</v>
      </c>
      <c r="W244" s="99"/>
      <c r="X244" s="99"/>
      <c r="Y244" s="99">
        <v>657</v>
      </c>
      <c r="Z244" s="99">
        <v>3194</v>
      </c>
      <c r="AA244" s="99">
        <v>5142</v>
      </c>
      <c r="AB244" s="99">
        <v>1834</v>
      </c>
      <c r="AC244" s="99">
        <v>2671</v>
      </c>
      <c r="AD244" s="99">
        <v>3611</v>
      </c>
      <c r="AE244" s="99">
        <v>3558</v>
      </c>
      <c r="AF244" s="99">
        <v>3441</v>
      </c>
      <c r="AG244" s="99">
        <v>3</v>
      </c>
      <c r="AH244" s="99">
        <v>6710</v>
      </c>
      <c r="AI244" s="99">
        <v>382</v>
      </c>
      <c r="AJ244" s="99">
        <v>5001</v>
      </c>
      <c r="AK244" s="99">
        <v>853</v>
      </c>
      <c r="AL244" s="99">
        <v>8632</v>
      </c>
      <c r="AM244" s="99">
        <v>83</v>
      </c>
      <c r="AN244" s="99">
        <v>187</v>
      </c>
      <c r="AO244" s="99">
        <v>625</v>
      </c>
      <c r="AP244" s="99">
        <v>15822</v>
      </c>
      <c r="AQ244" s="99">
        <v>19485</v>
      </c>
      <c r="AR244" s="99">
        <v>11718</v>
      </c>
      <c r="AS244" s="99"/>
      <c r="AT244" s="99">
        <v>4600</v>
      </c>
      <c r="AU244" s="99">
        <v>20185</v>
      </c>
      <c r="AV244" s="99">
        <v>6413</v>
      </c>
      <c r="AW244" s="99">
        <v>5</v>
      </c>
      <c r="AX244" s="99">
        <v>29801</v>
      </c>
      <c r="AY244" s="99">
        <v>1402</v>
      </c>
      <c r="AZ244" s="99"/>
      <c r="BA244" s="99">
        <v>1166</v>
      </c>
      <c r="BB244" s="99">
        <v>21</v>
      </c>
      <c r="BC244" s="99">
        <v>22057</v>
      </c>
      <c r="BD244" s="99">
        <v>32</v>
      </c>
      <c r="BE244" s="99">
        <v>284</v>
      </c>
      <c r="BF244" s="99">
        <v>182</v>
      </c>
      <c r="BG244" s="99">
        <v>6410</v>
      </c>
      <c r="BH244" s="99">
        <v>1051</v>
      </c>
      <c r="BI244" s="99"/>
      <c r="BJ244" s="99"/>
      <c r="BK244" s="99">
        <v>506</v>
      </c>
      <c r="BL244" s="99">
        <v>152</v>
      </c>
      <c r="BM244" s="99">
        <v>1</v>
      </c>
      <c r="BN244" s="99">
        <v>446</v>
      </c>
      <c r="BO244" s="99">
        <v>4134</v>
      </c>
      <c r="BP244" s="99">
        <v>467</v>
      </c>
      <c r="BQ244" s="99">
        <v>48</v>
      </c>
      <c r="BR244" s="99">
        <v>76</v>
      </c>
      <c r="BS244" s="99">
        <v>1</v>
      </c>
      <c r="BT244" s="99">
        <v>23692</v>
      </c>
      <c r="BU244" s="99">
        <v>1667</v>
      </c>
      <c r="BV244" s="99">
        <v>1</v>
      </c>
      <c r="BW244" s="99">
        <v>7</v>
      </c>
      <c r="BX244" s="99">
        <v>2</v>
      </c>
      <c r="BY244" s="99">
        <v>1</v>
      </c>
      <c r="BZ244" s="99">
        <v>1</v>
      </c>
      <c r="CA244" s="99">
        <v>1</v>
      </c>
      <c r="CB244" s="99">
        <v>2694</v>
      </c>
      <c r="CC244" s="99">
        <v>8802</v>
      </c>
      <c r="CD244" s="99"/>
      <c r="CE244" s="99">
        <v>19453</v>
      </c>
      <c r="CF244" s="99">
        <v>236</v>
      </c>
      <c r="CG244" s="99">
        <v>15</v>
      </c>
      <c r="CH244" s="99">
        <v>2</v>
      </c>
      <c r="CI244" s="99"/>
      <c r="CJ244" s="99">
        <v>1</v>
      </c>
      <c r="CK244" s="99"/>
      <c r="CL244" s="99">
        <v>110</v>
      </c>
      <c r="CM244" s="99">
        <v>226</v>
      </c>
      <c r="CN244" s="99">
        <v>1245</v>
      </c>
      <c r="CO244" s="99">
        <v>2554</v>
      </c>
      <c r="CP244" s="99">
        <v>2644</v>
      </c>
      <c r="CQ244" s="99">
        <v>13</v>
      </c>
      <c r="CR244" s="99">
        <v>625</v>
      </c>
      <c r="CS244" s="99">
        <v>16</v>
      </c>
      <c r="CT244" s="99">
        <v>796</v>
      </c>
      <c r="CU244" s="99">
        <v>2804</v>
      </c>
      <c r="CV244" s="99">
        <v>1495</v>
      </c>
      <c r="CW244" s="99">
        <v>141</v>
      </c>
      <c r="CX244" s="99">
        <v>1959</v>
      </c>
      <c r="CY244" s="99">
        <v>487</v>
      </c>
      <c r="CZ244" s="99">
        <v>357</v>
      </c>
      <c r="DA244" s="99">
        <v>1222</v>
      </c>
      <c r="DB244" s="99">
        <v>359</v>
      </c>
      <c r="DC244" s="99">
        <v>617</v>
      </c>
      <c r="DD244" s="99">
        <v>6969</v>
      </c>
      <c r="DE244" s="99">
        <v>6418</v>
      </c>
      <c r="DF244" s="99">
        <v>146</v>
      </c>
      <c r="DG244" s="99">
        <v>429</v>
      </c>
      <c r="DH244" s="99">
        <v>4546</v>
      </c>
      <c r="DI244" s="99">
        <v>2292</v>
      </c>
      <c r="DJ244" s="99">
        <v>14</v>
      </c>
      <c r="DK244" s="99">
        <v>439</v>
      </c>
      <c r="DL244" s="99">
        <v>960</v>
      </c>
      <c r="DM244" s="99">
        <v>108</v>
      </c>
      <c r="DN244" s="99">
        <v>2385</v>
      </c>
      <c r="DO244" s="99">
        <v>475</v>
      </c>
      <c r="DP244" s="99">
        <v>9149</v>
      </c>
      <c r="DQ244" s="99">
        <v>486</v>
      </c>
      <c r="DR244" s="99">
        <v>398</v>
      </c>
      <c r="DS244" s="99">
        <v>443</v>
      </c>
      <c r="DT244" s="99">
        <v>341</v>
      </c>
      <c r="DU244" s="99">
        <v>63</v>
      </c>
      <c r="DV244" s="99">
        <v>9</v>
      </c>
      <c r="DW244" s="99">
        <v>84</v>
      </c>
      <c r="DX244" s="99">
        <v>2028</v>
      </c>
      <c r="DY244" s="99">
        <v>69</v>
      </c>
      <c r="DZ244" s="99">
        <v>6367</v>
      </c>
      <c r="EA244" s="99">
        <v>10</v>
      </c>
      <c r="EB244" s="99">
        <v>108</v>
      </c>
      <c r="EC244" s="99"/>
      <c r="ED244" s="99">
        <v>1032</v>
      </c>
      <c r="EE244" s="99">
        <v>968</v>
      </c>
      <c r="EF244" s="99">
        <v>237</v>
      </c>
      <c r="EG244" s="99">
        <v>19</v>
      </c>
      <c r="EH244" s="99">
        <v>10</v>
      </c>
      <c r="EI244" s="99"/>
      <c r="EJ244" s="99">
        <v>16</v>
      </c>
      <c r="EK244" s="99">
        <v>23</v>
      </c>
      <c r="EL244" s="99">
        <v>22</v>
      </c>
      <c r="EM244" s="99">
        <v>27367</v>
      </c>
      <c r="EN244" s="99">
        <v>266</v>
      </c>
      <c r="EO244" s="99">
        <v>1131</v>
      </c>
      <c r="EP244" s="99">
        <v>104</v>
      </c>
      <c r="EQ244" s="99">
        <v>5</v>
      </c>
      <c r="ER244" s="99">
        <v>3</v>
      </c>
      <c r="ES244" s="99">
        <v>107770</v>
      </c>
    </row>
    <row r="245" spans="1:149" ht="14.4" x14ac:dyDescent="0.3">
      <c r="A245" s="98">
        <v>106304460</v>
      </c>
      <c r="B245" s="98" t="s">
        <v>1273</v>
      </c>
      <c r="C245" s="98" t="s">
        <v>730</v>
      </c>
      <c r="D245" s="98" t="s">
        <v>1274</v>
      </c>
      <c r="E245" s="98" t="s">
        <v>794</v>
      </c>
      <c r="F245" s="98" t="s">
        <v>1275</v>
      </c>
      <c r="G245" s="98" t="s">
        <v>2873</v>
      </c>
      <c r="H245" s="98" t="s">
        <v>2114</v>
      </c>
      <c r="I245" s="98" t="s">
        <v>2346</v>
      </c>
      <c r="J245" s="98" t="s">
        <v>2362</v>
      </c>
      <c r="K245" s="98" t="s">
        <v>2381</v>
      </c>
      <c r="L245" s="98" t="s">
        <v>2065</v>
      </c>
      <c r="M245" s="98" t="s">
        <v>2105</v>
      </c>
      <c r="N245" s="98" t="s">
        <v>1790</v>
      </c>
      <c r="O245" s="99">
        <v>4788</v>
      </c>
      <c r="P245" s="99"/>
      <c r="Q245" s="99"/>
      <c r="R245" s="99"/>
      <c r="S245" s="99"/>
      <c r="T245" s="99"/>
      <c r="U245" s="99">
        <v>2597</v>
      </c>
      <c r="V245" s="99">
        <v>2191</v>
      </c>
      <c r="W245" s="99"/>
      <c r="X245" s="99"/>
      <c r="Y245" s="99">
        <v>17</v>
      </c>
      <c r="Z245" s="99">
        <v>37</v>
      </c>
      <c r="AA245" s="99">
        <v>72</v>
      </c>
      <c r="AB245" s="99">
        <v>239</v>
      </c>
      <c r="AC245" s="99">
        <v>827</v>
      </c>
      <c r="AD245" s="99">
        <v>1565</v>
      </c>
      <c r="AE245" s="99">
        <v>1373</v>
      </c>
      <c r="AF245" s="99">
        <v>658</v>
      </c>
      <c r="AG245" s="99"/>
      <c r="AH245" s="99"/>
      <c r="AI245" s="99"/>
      <c r="AJ245" s="99">
        <v>198</v>
      </c>
      <c r="AK245" s="99">
        <v>41</v>
      </c>
      <c r="AL245" s="99">
        <v>273</v>
      </c>
      <c r="AM245" s="99">
        <v>4</v>
      </c>
      <c r="AN245" s="99">
        <v>29</v>
      </c>
      <c r="AO245" s="99">
        <v>6</v>
      </c>
      <c r="AP245" s="99">
        <v>4237</v>
      </c>
      <c r="AQ245" s="99">
        <v>4768</v>
      </c>
      <c r="AR245" s="99">
        <v>20</v>
      </c>
      <c r="AS245" s="99"/>
      <c r="AT245" s="99">
        <v>4072</v>
      </c>
      <c r="AU245" s="99">
        <v>716</v>
      </c>
      <c r="AV245" s="99"/>
      <c r="AW245" s="99"/>
      <c r="AX245" s="99">
        <v>4767</v>
      </c>
      <c r="AY245" s="99">
        <v>21</v>
      </c>
      <c r="AZ245" s="99"/>
      <c r="BA245" s="99">
        <v>638</v>
      </c>
      <c r="BB245" s="99"/>
      <c r="BC245" s="99">
        <v>4145</v>
      </c>
      <c r="BD245" s="99"/>
      <c r="BE245" s="99"/>
      <c r="BF245" s="99">
        <v>2</v>
      </c>
      <c r="BG245" s="99"/>
      <c r="BH245" s="99">
        <v>3</v>
      </c>
      <c r="BI245" s="99"/>
      <c r="BJ245" s="99"/>
      <c r="BK245" s="99">
        <v>48</v>
      </c>
      <c r="BL245" s="99">
        <v>2</v>
      </c>
      <c r="BM245" s="99"/>
      <c r="BN245" s="99"/>
      <c r="BO245" s="99">
        <v>3246</v>
      </c>
      <c r="BP245" s="99">
        <v>5</v>
      </c>
      <c r="BQ245" s="99">
        <v>1</v>
      </c>
      <c r="BR245" s="99">
        <v>113</v>
      </c>
      <c r="BS245" s="99"/>
      <c r="BT245" s="99">
        <v>659</v>
      </c>
      <c r="BU245" s="99">
        <v>714</v>
      </c>
      <c r="BV245" s="99"/>
      <c r="BW245" s="99"/>
      <c r="BX245" s="99"/>
      <c r="BY245" s="99"/>
      <c r="BZ245" s="99"/>
      <c r="CA245" s="99"/>
      <c r="CB245" s="99">
        <v>47</v>
      </c>
      <c r="CC245" s="99">
        <v>2575</v>
      </c>
      <c r="CD245" s="99"/>
      <c r="CE245" s="99">
        <v>1970</v>
      </c>
      <c r="CF245" s="99">
        <v>17</v>
      </c>
      <c r="CG245" s="99">
        <v>156</v>
      </c>
      <c r="CH245" s="99">
        <v>6</v>
      </c>
      <c r="CI245" s="99">
        <v>17</v>
      </c>
      <c r="CJ245" s="99"/>
      <c r="CK245" s="99"/>
      <c r="CL245" s="99">
        <v>6</v>
      </c>
      <c r="CM245" s="99"/>
      <c r="CN245" s="99">
        <v>15</v>
      </c>
      <c r="CO245" s="99">
        <v>1</v>
      </c>
      <c r="CP245" s="99"/>
      <c r="CQ245" s="99"/>
      <c r="CR245" s="99">
        <v>7</v>
      </c>
      <c r="CS245" s="99"/>
      <c r="CT245" s="99">
        <v>2</v>
      </c>
      <c r="CU245" s="99">
        <v>2</v>
      </c>
      <c r="CV245" s="99">
        <v>913</v>
      </c>
      <c r="CW245" s="99"/>
      <c r="CX245" s="99">
        <v>3789</v>
      </c>
      <c r="CY245" s="99">
        <v>5</v>
      </c>
      <c r="CZ245" s="99">
        <v>23</v>
      </c>
      <c r="DA245" s="99"/>
      <c r="DB245" s="99">
        <v>25</v>
      </c>
      <c r="DC245" s="99"/>
      <c r="DD245" s="99"/>
      <c r="DE245" s="99"/>
      <c r="DF245" s="99"/>
      <c r="DG245" s="99">
        <v>9</v>
      </c>
      <c r="DH245" s="99">
        <v>15</v>
      </c>
      <c r="DI245" s="99"/>
      <c r="DJ245" s="99"/>
      <c r="DK245" s="99"/>
      <c r="DL245" s="99">
        <v>10</v>
      </c>
      <c r="DM245" s="99"/>
      <c r="DN245" s="99">
        <v>4623</v>
      </c>
      <c r="DO245" s="99">
        <v>24</v>
      </c>
      <c r="DP245" s="99">
        <v>67</v>
      </c>
      <c r="DQ245" s="99">
        <v>1</v>
      </c>
      <c r="DR245" s="99">
        <v>37</v>
      </c>
      <c r="DS245" s="99">
        <v>2</v>
      </c>
      <c r="DT245" s="99"/>
      <c r="DU245" s="99"/>
      <c r="DV245" s="99"/>
      <c r="DW245" s="99"/>
      <c r="DX245" s="99"/>
      <c r="DY245" s="99"/>
      <c r="DZ245" s="99"/>
      <c r="EA245" s="99"/>
      <c r="EB245" s="99"/>
      <c r="EC245" s="99"/>
      <c r="ED245" s="99">
        <v>206</v>
      </c>
      <c r="EE245" s="99">
        <v>497</v>
      </c>
      <c r="EF245" s="99">
        <v>67</v>
      </c>
      <c r="EG245" s="99">
        <v>5</v>
      </c>
      <c r="EH245" s="99"/>
      <c r="EI245" s="99"/>
      <c r="EJ245" s="99">
        <v>187</v>
      </c>
      <c r="EK245" s="99"/>
      <c r="EL245" s="99"/>
      <c r="EM245" s="99">
        <v>3568</v>
      </c>
      <c r="EN245" s="99">
        <v>61</v>
      </c>
      <c r="EO245" s="99">
        <v>178</v>
      </c>
      <c r="EP245" s="99">
        <v>19</v>
      </c>
      <c r="EQ245" s="99"/>
      <c r="ER245" s="99"/>
      <c r="ES245" s="99">
        <v>10546</v>
      </c>
    </row>
    <row r="246" spans="1:149" ht="14.4" x14ac:dyDescent="0.3">
      <c r="A246" s="98">
        <v>106304583</v>
      </c>
      <c r="B246" s="98" t="s">
        <v>2719</v>
      </c>
      <c r="C246" s="98" t="s">
        <v>730</v>
      </c>
      <c r="D246" s="98" t="s">
        <v>2720</v>
      </c>
      <c r="E246" s="98" t="s">
        <v>2721</v>
      </c>
      <c r="F246" s="98" t="s">
        <v>2722</v>
      </c>
      <c r="G246" s="98" t="s">
        <v>2872</v>
      </c>
      <c r="H246" s="98" t="s">
        <v>2114</v>
      </c>
      <c r="I246" s="98" t="s">
        <v>2206</v>
      </c>
      <c r="J246" s="98" t="s">
        <v>2370</v>
      </c>
      <c r="K246" s="98" t="s">
        <v>2376</v>
      </c>
      <c r="L246" s="98" t="s">
        <v>2065</v>
      </c>
      <c r="M246" s="98" t="s">
        <v>2105</v>
      </c>
      <c r="N246" s="98" t="s">
        <v>2723</v>
      </c>
      <c r="O246" s="99"/>
      <c r="P246" s="99"/>
      <c r="Q246" s="99"/>
      <c r="R246" s="99">
        <v>346</v>
      </c>
      <c r="S246" s="99"/>
      <c r="T246" s="99"/>
      <c r="U246" s="99">
        <v>117</v>
      </c>
      <c r="V246" s="99">
        <v>229</v>
      </c>
      <c r="W246" s="99"/>
      <c r="X246" s="99"/>
      <c r="Y246" s="99">
        <v>9</v>
      </c>
      <c r="Z246" s="99">
        <v>143</v>
      </c>
      <c r="AA246" s="99">
        <v>85</v>
      </c>
      <c r="AB246" s="99">
        <v>62</v>
      </c>
      <c r="AC246" s="99">
        <v>37</v>
      </c>
      <c r="AD246" s="99">
        <v>9</v>
      </c>
      <c r="AE246" s="99">
        <v>1</v>
      </c>
      <c r="AF246" s="99"/>
      <c r="AG246" s="99"/>
      <c r="AH246" s="99"/>
      <c r="AI246" s="99"/>
      <c r="AJ246" s="99">
        <v>4</v>
      </c>
      <c r="AK246" s="99">
        <v>15</v>
      </c>
      <c r="AL246" s="99">
        <v>34</v>
      </c>
      <c r="AM246" s="99">
        <v>4</v>
      </c>
      <c r="AN246" s="99">
        <v>7</v>
      </c>
      <c r="AO246" s="99"/>
      <c r="AP246" s="99">
        <v>282</v>
      </c>
      <c r="AQ246" s="99">
        <v>346</v>
      </c>
      <c r="AR246" s="99"/>
      <c r="AS246" s="99"/>
      <c r="AT246" s="99">
        <v>346</v>
      </c>
      <c r="AU246" s="99"/>
      <c r="AV246" s="99"/>
      <c r="AW246" s="99"/>
      <c r="AX246" s="99">
        <v>346</v>
      </c>
      <c r="AY246" s="99"/>
      <c r="AZ246" s="99"/>
      <c r="BA246" s="99">
        <v>3</v>
      </c>
      <c r="BB246" s="99"/>
      <c r="BC246" s="99">
        <v>343</v>
      </c>
      <c r="BD246" s="99"/>
      <c r="BE246" s="99"/>
      <c r="BF246" s="99"/>
      <c r="BG246" s="99"/>
      <c r="BH246" s="99"/>
      <c r="BI246" s="99"/>
      <c r="BJ246" s="99"/>
      <c r="BK246" s="99">
        <v>3</v>
      </c>
      <c r="BL246" s="99">
        <v>20</v>
      </c>
      <c r="BM246" s="99"/>
      <c r="BN246" s="99"/>
      <c r="BO246" s="99"/>
      <c r="BP246" s="99"/>
      <c r="BQ246" s="99">
        <v>1</v>
      </c>
      <c r="BR246" s="99"/>
      <c r="BS246" s="99"/>
      <c r="BT246" s="99">
        <v>321</v>
      </c>
      <c r="BU246" s="99"/>
      <c r="BV246" s="99"/>
      <c r="BW246" s="99"/>
      <c r="BX246" s="99"/>
      <c r="BY246" s="99">
        <v>1</v>
      </c>
      <c r="BZ246" s="99"/>
      <c r="CA246" s="99"/>
      <c r="CB246" s="99"/>
      <c r="CC246" s="99"/>
      <c r="CD246" s="99">
        <v>27</v>
      </c>
      <c r="CE246" s="99">
        <v>289</v>
      </c>
      <c r="CF246" s="99">
        <v>30</v>
      </c>
      <c r="CG246" s="99"/>
      <c r="CH246" s="99"/>
      <c r="CI246" s="99"/>
      <c r="CJ246" s="99"/>
      <c r="CK246" s="99"/>
      <c r="CL246" s="99"/>
      <c r="CM246" s="99"/>
      <c r="CN246" s="99"/>
      <c r="CO246" s="99"/>
      <c r="CP246" s="99"/>
      <c r="CQ246" s="99"/>
      <c r="CR246" s="99"/>
      <c r="CS246" s="99"/>
      <c r="CT246" s="99"/>
      <c r="CU246" s="99"/>
      <c r="CV246" s="99"/>
      <c r="CW246" s="99">
        <v>346</v>
      </c>
      <c r="CX246" s="99"/>
      <c r="CY246" s="99"/>
      <c r="CZ246" s="99"/>
      <c r="DA246" s="99"/>
      <c r="DB246" s="99"/>
      <c r="DC246" s="99"/>
      <c r="DD246" s="99"/>
      <c r="DE246" s="99"/>
      <c r="DF246" s="99"/>
      <c r="DG246" s="99"/>
      <c r="DH246" s="99">
        <v>275</v>
      </c>
      <c r="DI246" s="99"/>
      <c r="DJ246" s="99"/>
      <c r="DK246" s="99"/>
      <c r="DL246" s="99"/>
      <c r="DM246" s="99"/>
      <c r="DN246" s="99"/>
      <c r="DO246" s="99"/>
      <c r="DP246" s="99">
        <v>71</v>
      </c>
      <c r="DQ246" s="99"/>
      <c r="DR246" s="99"/>
      <c r="DS246" s="99"/>
      <c r="DT246" s="99"/>
      <c r="DU246" s="99"/>
      <c r="DV246" s="99"/>
      <c r="DW246" s="99"/>
      <c r="DX246" s="99"/>
      <c r="DY246" s="99"/>
      <c r="DZ246" s="99"/>
      <c r="EA246" s="99"/>
      <c r="EB246" s="99"/>
      <c r="EC246" s="99"/>
      <c r="ED246" s="99"/>
      <c r="EE246" s="99">
        <v>1</v>
      </c>
      <c r="EF246" s="99"/>
      <c r="EG246" s="99"/>
      <c r="EH246" s="99"/>
      <c r="EI246" s="99"/>
      <c r="EJ246" s="99"/>
      <c r="EK246" s="99"/>
      <c r="EL246" s="99"/>
      <c r="EM246" s="99">
        <v>345</v>
      </c>
      <c r="EN246" s="99"/>
      <c r="EO246" s="99"/>
      <c r="EP246" s="99"/>
      <c r="EQ246" s="99"/>
      <c r="ER246" s="99"/>
      <c r="ES246" s="99">
        <v>3863</v>
      </c>
    </row>
    <row r="247" spans="1:149" ht="14.4" x14ac:dyDescent="0.3">
      <c r="A247" s="98">
        <v>106310791</v>
      </c>
      <c r="B247" s="98" t="s">
        <v>798</v>
      </c>
      <c r="C247" s="98" t="s">
        <v>1106</v>
      </c>
      <c r="D247" s="98" t="s">
        <v>799</v>
      </c>
      <c r="E247" s="98" t="s">
        <v>800</v>
      </c>
      <c r="F247" s="98" t="s">
        <v>1105</v>
      </c>
      <c r="G247" s="98" t="s">
        <v>2871</v>
      </c>
      <c r="H247" s="98" t="s">
        <v>2114</v>
      </c>
      <c r="I247" s="98" t="s">
        <v>2162</v>
      </c>
      <c r="J247" s="98" t="s">
        <v>2162</v>
      </c>
      <c r="K247" s="98" t="s">
        <v>2385</v>
      </c>
      <c r="L247" s="98" t="s">
        <v>2065</v>
      </c>
      <c r="M247" s="98" t="s">
        <v>2105</v>
      </c>
      <c r="N247" s="98" t="s">
        <v>1791</v>
      </c>
      <c r="O247" s="99">
        <v>3602</v>
      </c>
      <c r="P247" s="99"/>
      <c r="Q247" s="99"/>
      <c r="R247" s="99"/>
      <c r="S247" s="99"/>
      <c r="T247" s="99"/>
      <c r="U247" s="99">
        <v>1857</v>
      </c>
      <c r="V247" s="99">
        <v>1745</v>
      </c>
      <c r="W247" s="99"/>
      <c r="X247" s="99"/>
      <c r="Y247" s="99">
        <v>22</v>
      </c>
      <c r="Z247" s="99">
        <v>57</v>
      </c>
      <c r="AA247" s="99">
        <v>136</v>
      </c>
      <c r="AB247" s="99">
        <v>189</v>
      </c>
      <c r="AC247" s="99">
        <v>499</v>
      </c>
      <c r="AD247" s="99">
        <v>849</v>
      </c>
      <c r="AE247" s="99">
        <v>859</v>
      </c>
      <c r="AF247" s="99">
        <v>982</v>
      </c>
      <c r="AG247" s="99"/>
      <c r="AH247" s="99">
        <v>1</v>
      </c>
      <c r="AI247" s="99">
        <v>8</v>
      </c>
      <c r="AJ247" s="99">
        <v>28</v>
      </c>
      <c r="AK247" s="99">
        <v>28</v>
      </c>
      <c r="AL247" s="99">
        <v>149</v>
      </c>
      <c r="AM247" s="99">
        <v>16</v>
      </c>
      <c r="AN247" s="99">
        <v>15</v>
      </c>
      <c r="AO247" s="99">
        <v>65</v>
      </c>
      <c r="AP247" s="99">
        <v>3301</v>
      </c>
      <c r="AQ247" s="99">
        <v>656</v>
      </c>
      <c r="AR247" s="99">
        <v>2946</v>
      </c>
      <c r="AS247" s="99"/>
      <c r="AT247" s="99">
        <v>615</v>
      </c>
      <c r="AU247" s="99">
        <v>2987</v>
      </c>
      <c r="AV247" s="99"/>
      <c r="AW247" s="99"/>
      <c r="AX247" s="99">
        <v>2929</v>
      </c>
      <c r="AY247" s="99">
        <v>673</v>
      </c>
      <c r="AZ247" s="99"/>
      <c r="BA247" s="99">
        <v>29</v>
      </c>
      <c r="BB247" s="99">
        <v>4</v>
      </c>
      <c r="BC247" s="99">
        <v>3309</v>
      </c>
      <c r="BD247" s="99">
        <v>2</v>
      </c>
      <c r="BE247" s="99">
        <v>56</v>
      </c>
      <c r="BF247" s="99">
        <v>187</v>
      </c>
      <c r="BG247" s="99"/>
      <c r="BH247" s="99">
        <v>7</v>
      </c>
      <c r="BI247" s="99">
        <v>8</v>
      </c>
      <c r="BJ247" s="99"/>
      <c r="BK247" s="99">
        <v>147</v>
      </c>
      <c r="BL247" s="99">
        <v>44</v>
      </c>
      <c r="BM247" s="99"/>
      <c r="BN247" s="99">
        <v>93</v>
      </c>
      <c r="BO247" s="99">
        <v>737</v>
      </c>
      <c r="BP247" s="99">
        <v>112</v>
      </c>
      <c r="BQ247" s="99">
        <v>16</v>
      </c>
      <c r="BR247" s="99">
        <v>19</v>
      </c>
      <c r="BS247" s="99">
        <v>10</v>
      </c>
      <c r="BT247" s="99">
        <v>1560</v>
      </c>
      <c r="BU247" s="99">
        <v>856</v>
      </c>
      <c r="BV247" s="99">
        <v>3</v>
      </c>
      <c r="BW247" s="99">
        <v>4</v>
      </c>
      <c r="BX247" s="99"/>
      <c r="BY247" s="99">
        <v>1</v>
      </c>
      <c r="BZ247" s="99"/>
      <c r="CA247" s="99"/>
      <c r="CB247" s="99">
        <v>504</v>
      </c>
      <c r="CC247" s="99">
        <v>2473</v>
      </c>
      <c r="CD247" s="99">
        <v>3</v>
      </c>
      <c r="CE247" s="99">
        <v>506</v>
      </c>
      <c r="CF247" s="99">
        <v>44</v>
      </c>
      <c r="CG247" s="99">
        <v>17</v>
      </c>
      <c r="CH247" s="99">
        <v>55</v>
      </c>
      <c r="CI247" s="99"/>
      <c r="CJ247" s="99"/>
      <c r="CK247" s="99"/>
      <c r="CL247" s="99">
        <v>1</v>
      </c>
      <c r="CM247" s="99">
        <v>47</v>
      </c>
      <c r="CN247" s="99">
        <v>133</v>
      </c>
      <c r="CO247" s="99">
        <v>510</v>
      </c>
      <c r="CP247" s="99">
        <v>564</v>
      </c>
      <c r="CQ247" s="99">
        <v>1</v>
      </c>
      <c r="CR247" s="99">
        <v>144</v>
      </c>
      <c r="CS247" s="99">
        <v>1</v>
      </c>
      <c r="CT247" s="99">
        <v>210</v>
      </c>
      <c r="CU247" s="99">
        <v>505</v>
      </c>
      <c r="CV247" s="99">
        <v>409</v>
      </c>
      <c r="CW247" s="99">
        <v>21</v>
      </c>
      <c r="CX247" s="99">
        <v>411</v>
      </c>
      <c r="CY247" s="99">
        <v>82</v>
      </c>
      <c r="CZ247" s="99">
        <v>6</v>
      </c>
      <c r="DA247" s="99">
        <v>343</v>
      </c>
      <c r="DB247" s="99">
        <v>79</v>
      </c>
      <c r="DC247" s="99">
        <v>134</v>
      </c>
      <c r="DD247" s="99">
        <v>1</v>
      </c>
      <c r="DE247" s="99"/>
      <c r="DF247" s="99"/>
      <c r="DG247" s="99">
        <v>149</v>
      </c>
      <c r="DH247" s="99">
        <v>183</v>
      </c>
      <c r="DI247" s="99">
        <v>375</v>
      </c>
      <c r="DJ247" s="99">
        <v>2</v>
      </c>
      <c r="DK247" s="99">
        <v>6</v>
      </c>
      <c r="DL247" s="99">
        <v>138</v>
      </c>
      <c r="DM247" s="99">
        <v>9</v>
      </c>
      <c r="DN247" s="99">
        <v>573</v>
      </c>
      <c r="DO247" s="99">
        <v>34</v>
      </c>
      <c r="DP247" s="99">
        <v>1880</v>
      </c>
      <c r="DQ247" s="99">
        <v>56</v>
      </c>
      <c r="DR247" s="99">
        <v>69</v>
      </c>
      <c r="DS247" s="99">
        <v>49</v>
      </c>
      <c r="DT247" s="99">
        <v>57</v>
      </c>
      <c r="DU247" s="99">
        <v>8</v>
      </c>
      <c r="DV247" s="99"/>
      <c r="DW247" s="99">
        <v>4</v>
      </c>
      <c r="DX247" s="99">
        <v>4</v>
      </c>
      <c r="DY247" s="99">
        <v>6</v>
      </c>
      <c r="DZ247" s="99"/>
      <c r="EA247" s="99"/>
      <c r="EB247" s="99"/>
      <c r="EC247" s="99"/>
      <c r="ED247" s="99">
        <v>166</v>
      </c>
      <c r="EE247" s="99">
        <v>282</v>
      </c>
      <c r="EF247" s="99">
        <v>23</v>
      </c>
      <c r="EG247" s="99">
        <v>1</v>
      </c>
      <c r="EH247" s="99"/>
      <c r="EI247" s="99"/>
      <c r="EJ247" s="99">
        <v>14</v>
      </c>
      <c r="EK247" s="99">
        <v>1</v>
      </c>
      <c r="EL247" s="99">
        <v>6</v>
      </c>
      <c r="EM247" s="99">
        <v>2862</v>
      </c>
      <c r="EN247" s="99">
        <v>36</v>
      </c>
      <c r="EO247" s="99">
        <v>179</v>
      </c>
      <c r="EP247" s="99">
        <v>29</v>
      </c>
      <c r="EQ247" s="99">
        <v>3</v>
      </c>
      <c r="ER247" s="99"/>
      <c r="ES247" s="99">
        <v>12595</v>
      </c>
    </row>
    <row r="248" spans="1:149" ht="14.4" x14ac:dyDescent="0.3">
      <c r="A248" s="98">
        <v>106311000</v>
      </c>
      <c r="B248" s="98" t="s">
        <v>801</v>
      </c>
      <c r="C248" s="98" t="s">
        <v>1106</v>
      </c>
      <c r="D248" s="98" t="s">
        <v>2386</v>
      </c>
      <c r="E248" s="98" t="s">
        <v>802</v>
      </c>
      <c r="F248" s="98" t="s">
        <v>1107</v>
      </c>
      <c r="G248" s="98" t="s">
        <v>2871</v>
      </c>
      <c r="H248" s="98" t="s">
        <v>2108</v>
      </c>
      <c r="I248" s="98" t="s">
        <v>2141</v>
      </c>
      <c r="J248" s="98" t="s">
        <v>2387</v>
      </c>
      <c r="K248" s="98" t="s">
        <v>2388</v>
      </c>
      <c r="L248" s="98" t="s">
        <v>2065</v>
      </c>
      <c r="M248" s="98" t="s">
        <v>2105</v>
      </c>
      <c r="N248" s="98" t="s">
        <v>1792</v>
      </c>
      <c r="O248" s="99">
        <v>21523</v>
      </c>
      <c r="P248" s="99"/>
      <c r="Q248" s="99">
        <v>1038</v>
      </c>
      <c r="R248" s="99"/>
      <c r="S248" s="99"/>
      <c r="T248" s="99"/>
      <c r="U248" s="99">
        <v>13123</v>
      </c>
      <c r="V248" s="99">
        <v>9438</v>
      </c>
      <c r="W248" s="99"/>
      <c r="X248" s="99"/>
      <c r="Y248" s="99">
        <v>345</v>
      </c>
      <c r="Z248" s="99">
        <v>1976</v>
      </c>
      <c r="AA248" s="99">
        <v>2506</v>
      </c>
      <c r="AB248" s="99">
        <v>1690</v>
      </c>
      <c r="AC248" s="99">
        <v>2489</v>
      </c>
      <c r="AD248" s="99">
        <v>3142</v>
      </c>
      <c r="AE248" s="99">
        <v>3585</v>
      </c>
      <c r="AF248" s="99">
        <v>3931</v>
      </c>
      <c r="AG248" s="99"/>
      <c r="AH248" s="99">
        <v>2785</v>
      </c>
      <c r="AI248" s="99">
        <v>112</v>
      </c>
      <c r="AJ248" s="99">
        <v>952</v>
      </c>
      <c r="AK248" s="99">
        <v>567</v>
      </c>
      <c r="AL248" s="99">
        <v>2296</v>
      </c>
      <c r="AM248" s="99">
        <v>99</v>
      </c>
      <c r="AN248" s="99">
        <v>539</v>
      </c>
      <c r="AO248" s="99">
        <v>615</v>
      </c>
      <c r="AP248" s="99">
        <v>17493</v>
      </c>
      <c r="AQ248" s="99">
        <v>9341</v>
      </c>
      <c r="AR248" s="99">
        <v>13218</v>
      </c>
      <c r="AS248" s="99">
        <v>2</v>
      </c>
      <c r="AT248" s="99">
        <v>5127</v>
      </c>
      <c r="AU248" s="99">
        <v>14808</v>
      </c>
      <c r="AV248" s="99">
        <v>2626</v>
      </c>
      <c r="AW248" s="99"/>
      <c r="AX248" s="99">
        <v>20842</v>
      </c>
      <c r="AY248" s="99">
        <v>1719</v>
      </c>
      <c r="AZ248" s="99"/>
      <c r="BA248" s="99">
        <v>1258</v>
      </c>
      <c r="BB248" s="99">
        <v>24</v>
      </c>
      <c r="BC248" s="99">
        <v>17817</v>
      </c>
      <c r="BD248" s="99">
        <v>39</v>
      </c>
      <c r="BE248" s="99">
        <v>320</v>
      </c>
      <c r="BF248" s="99">
        <v>324</v>
      </c>
      <c r="BG248" s="99">
        <v>2601</v>
      </c>
      <c r="BH248" s="99">
        <v>157</v>
      </c>
      <c r="BI248" s="99">
        <v>20</v>
      </c>
      <c r="BJ248" s="99">
        <v>1</v>
      </c>
      <c r="BK248" s="99">
        <v>476</v>
      </c>
      <c r="BL248" s="99">
        <v>192</v>
      </c>
      <c r="BM248" s="99"/>
      <c r="BN248" s="99">
        <v>498</v>
      </c>
      <c r="BO248" s="99">
        <v>4296</v>
      </c>
      <c r="BP248" s="99">
        <v>458</v>
      </c>
      <c r="BQ248" s="99">
        <v>65</v>
      </c>
      <c r="BR248" s="99">
        <v>402</v>
      </c>
      <c r="BS248" s="99">
        <v>36</v>
      </c>
      <c r="BT248" s="99">
        <v>14078</v>
      </c>
      <c r="BU248" s="99">
        <v>2044</v>
      </c>
      <c r="BV248" s="99">
        <v>4</v>
      </c>
      <c r="BW248" s="99">
        <v>11</v>
      </c>
      <c r="BX248" s="99"/>
      <c r="BY248" s="99">
        <v>1</v>
      </c>
      <c r="BZ248" s="99"/>
      <c r="CA248" s="99"/>
      <c r="CB248" s="99">
        <v>3867</v>
      </c>
      <c r="CC248" s="99">
        <v>9890</v>
      </c>
      <c r="CD248" s="99">
        <v>21</v>
      </c>
      <c r="CE248" s="99">
        <v>7262</v>
      </c>
      <c r="CF248" s="99">
        <v>469</v>
      </c>
      <c r="CG248" s="99">
        <v>188</v>
      </c>
      <c r="CH248" s="99">
        <v>864</v>
      </c>
      <c r="CI248" s="99"/>
      <c r="CJ248" s="99"/>
      <c r="CK248" s="99"/>
      <c r="CL248" s="99">
        <v>13</v>
      </c>
      <c r="CM248" s="99">
        <v>160</v>
      </c>
      <c r="CN248" s="99">
        <v>781</v>
      </c>
      <c r="CO248" s="99">
        <v>2862</v>
      </c>
      <c r="CP248" s="99">
        <v>2250</v>
      </c>
      <c r="CQ248" s="99">
        <v>15</v>
      </c>
      <c r="CR248" s="99">
        <v>645</v>
      </c>
      <c r="CS248" s="99">
        <v>11</v>
      </c>
      <c r="CT248" s="99">
        <v>1075</v>
      </c>
      <c r="CU248" s="99">
        <v>1620</v>
      </c>
      <c r="CV248" s="99">
        <v>2728</v>
      </c>
      <c r="CW248" s="99">
        <v>155</v>
      </c>
      <c r="CX248" s="99">
        <v>1503</v>
      </c>
      <c r="CY248" s="99">
        <v>435</v>
      </c>
      <c r="CZ248" s="99">
        <v>403</v>
      </c>
      <c r="DA248" s="99">
        <v>1389</v>
      </c>
      <c r="DB248" s="99">
        <v>461</v>
      </c>
      <c r="DC248" s="99">
        <v>559</v>
      </c>
      <c r="DD248" s="99">
        <v>2740</v>
      </c>
      <c r="DE248" s="99">
        <v>2594</v>
      </c>
      <c r="DF248" s="99">
        <v>162</v>
      </c>
      <c r="DG248" s="99">
        <v>841</v>
      </c>
      <c r="DH248" s="99">
        <v>1272</v>
      </c>
      <c r="DI248" s="99">
        <v>1938</v>
      </c>
      <c r="DJ248" s="99">
        <v>17</v>
      </c>
      <c r="DK248" s="99">
        <v>291</v>
      </c>
      <c r="DL248" s="99">
        <v>607</v>
      </c>
      <c r="DM248" s="99">
        <v>85</v>
      </c>
      <c r="DN248" s="99">
        <v>2347</v>
      </c>
      <c r="DO248" s="99">
        <v>287</v>
      </c>
      <c r="DP248" s="99">
        <v>10220</v>
      </c>
      <c r="DQ248" s="99">
        <v>416</v>
      </c>
      <c r="DR248" s="99">
        <v>550</v>
      </c>
      <c r="DS248" s="99">
        <v>354</v>
      </c>
      <c r="DT248" s="99">
        <v>321</v>
      </c>
      <c r="DU248" s="99">
        <v>19</v>
      </c>
      <c r="DV248" s="99">
        <v>16</v>
      </c>
      <c r="DW248" s="99">
        <v>130</v>
      </c>
      <c r="DX248" s="99">
        <v>242</v>
      </c>
      <c r="DY248" s="99">
        <v>48</v>
      </c>
      <c r="DZ248" s="99">
        <v>2556</v>
      </c>
      <c r="EA248" s="99">
        <v>3</v>
      </c>
      <c r="EB248" s="99">
        <v>1</v>
      </c>
      <c r="EC248" s="99"/>
      <c r="ED248" s="99">
        <v>756</v>
      </c>
      <c r="EE248" s="99">
        <v>1443</v>
      </c>
      <c r="EF248" s="99">
        <v>723</v>
      </c>
      <c r="EG248" s="99">
        <v>71</v>
      </c>
      <c r="EH248" s="99">
        <v>23</v>
      </c>
      <c r="EI248" s="99">
        <v>2</v>
      </c>
      <c r="EJ248" s="99">
        <v>38</v>
      </c>
      <c r="EK248" s="99">
        <v>2</v>
      </c>
      <c r="EL248" s="99">
        <v>15</v>
      </c>
      <c r="EM248" s="99">
        <v>18376</v>
      </c>
      <c r="EN248" s="99">
        <v>129</v>
      </c>
      <c r="EO248" s="99">
        <v>819</v>
      </c>
      <c r="EP248" s="99">
        <v>143</v>
      </c>
      <c r="EQ248" s="99">
        <v>20</v>
      </c>
      <c r="ER248" s="99">
        <v>1</v>
      </c>
      <c r="ES248" s="99">
        <v>100601</v>
      </c>
    </row>
    <row r="249" spans="1:149" ht="14.4" x14ac:dyDescent="0.3">
      <c r="A249" s="98">
        <v>106314024</v>
      </c>
      <c r="B249" s="98" t="s">
        <v>2389</v>
      </c>
      <c r="C249" s="98" t="s">
        <v>1106</v>
      </c>
      <c r="D249" s="98" t="s">
        <v>1437</v>
      </c>
      <c r="E249" s="98" t="s">
        <v>802</v>
      </c>
      <c r="F249" s="98" t="s">
        <v>1107</v>
      </c>
      <c r="G249" s="98" t="s">
        <v>2871</v>
      </c>
      <c r="H249" s="98" t="s">
        <v>2108</v>
      </c>
      <c r="I249" s="98" t="s">
        <v>2141</v>
      </c>
      <c r="J249" s="98" t="s">
        <v>2387</v>
      </c>
      <c r="K249" s="98" t="s">
        <v>2388</v>
      </c>
      <c r="L249" s="98" t="s">
        <v>2065</v>
      </c>
      <c r="M249" s="98" t="s">
        <v>2105</v>
      </c>
      <c r="N249" s="98" t="s">
        <v>1793</v>
      </c>
      <c r="O249" s="99">
        <v>25556</v>
      </c>
      <c r="P249" s="99"/>
      <c r="Q249" s="99"/>
      <c r="R249" s="99"/>
      <c r="S249" s="99"/>
      <c r="T249" s="99"/>
      <c r="U249" s="99">
        <v>15881</v>
      </c>
      <c r="V249" s="99">
        <v>9672</v>
      </c>
      <c r="W249" s="99">
        <v>3</v>
      </c>
      <c r="X249" s="99"/>
      <c r="Y249" s="99">
        <v>764</v>
      </c>
      <c r="Z249" s="99">
        <v>2950</v>
      </c>
      <c r="AA249" s="99">
        <v>3681</v>
      </c>
      <c r="AB249" s="99">
        <v>1002</v>
      </c>
      <c r="AC249" s="99">
        <v>1581</v>
      </c>
      <c r="AD249" s="99">
        <v>2795</v>
      </c>
      <c r="AE249" s="99">
        <v>2925</v>
      </c>
      <c r="AF249" s="99">
        <v>2820</v>
      </c>
      <c r="AG249" s="99">
        <v>11</v>
      </c>
      <c r="AH249" s="99">
        <v>6306</v>
      </c>
      <c r="AI249" s="99">
        <v>721</v>
      </c>
      <c r="AJ249" s="99">
        <v>2297</v>
      </c>
      <c r="AK249" s="99">
        <v>1393</v>
      </c>
      <c r="AL249" s="99">
        <v>3370</v>
      </c>
      <c r="AM249" s="99">
        <v>90</v>
      </c>
      <c r="AN249" s="99">
        <v>255</v>
      </c>
      <c r="AO249" s="99">
        <v>435</v>
      </c>
      <c r="AP249" s="99">
        <v>17716</v>
      </c>
      <c r="AQ249" s="99">
        <v>16087</v>
      </c>
      <c r="AR249" s="99">
        <v>9469</v>
      </c>
      <c r="AS249" s="99"/>
      <c r="AT249" s="99">
        <v>3222</v>
      </c>
      <c r="AU249" s="99">
        <v>16436</v>
      </c>
      <c r="AV249" s="99">
        <v>5898</v>
      </c>
      <c r="AW249" s="99"/>
      <c r="AX249" s="99">
        <v>23626</v>
      </c>
      <c r="AY249" s="99">
        <v>1930</v>
      </c>
      <c r="AZ249" s="99"/>
      <c r="BA249" s="99">
        <v>564</v>
      </c>
      <c r="BB249" s="99">
        <v>2</v>
      </c>
      <c r="BC249" s="99">
        <v>17639</v>
      </c>
      <c r="BD249" s="99">
        <v>19</v>
      </c>
      <c r="BE249" s="99">
        <v>248</v>
      </c>
      <c r="BF249" s="99">
        <v>300</v>
      </c>
      <c r="BG249" s="99">
        <v>5867</v>
      </c>
      <c r="BH249" s="99">
        <v>915</v>
      </c>
      <c r="BI249" s="99">
        <v>2</v>
      </c>
      <c r="BJ249" s="99"/>
      <c r="BK249" s="99">
        <v>292</v>
      </c>
      <c r="BL249" s="99">
        <v>98</v>
      </c>
      <c r="BM249" s="99">
        <v>1</v>
      </c>
      <c r="BN249" s="99">
        <v>508</v>
      </c>
      <c r="BO249" s="99">
        <v>2735</v>
      </c>
      <c r="BP249" s="99">
        <v>337</v>
      </c>
      <c r="BQ249" s="99">
        <v>31</v>
      </c>
      <c r="BR249" s="99">
        <v>42</v>
      </c>
      <c r="BS249" s="99">
        <v>76</v>
      </c>
      <c r="BT249" s="99">
        <v>19914</v>
      </c>
      <c r="BU249" s="99">
        <v>1495</v>
      </c>
      <c r="BV249" s="99">
        <v>3</v>
      </c>
      <c r="BW249" s="99">
        <v>22</v>
      </c>
      <c r="BX249" s="99">
        <v>1</v>
      </c>
      <c r="BY249" s="99">
        <v>1</v>
      </c>
      <c r="BZ249" s="99"/>
      <c r="CA249" s="99"/>
      <c r="CB249" s="99">
        <v>3096</v>
      </c>
      <c r="CC249" s="99">
        <v>7561</v>
      </c>
      <c r="CD249" s="99">
        <v>1</v>
      </c>
      <c r="CE249" s="99">
        <v>14615</v>
      </c>
      <c r="CF249" s="99">
        <v>227</v>
      </c>
      <c r="CG249" s="99">
        <v>29</v>
      </c>
      <c r="CH249" s="99">
        <v>27</v>
      </c>
      <c r="CI249" s="99"/>
      <c r="CJ249" s="99"/>
      <c r="CK249" s="99"/>
      <c r="CL249" s="99">
        <v>90</v>
      </c>
      <c r="CM249" s="99">
        <v>214</v>
      </c>
      <c r="CN249" s="99">
        <v>493</v>
      </c>
      <c r="CO249" s="99">
        <v>2376</v>
      </c>
      <c r="CP249" s="99">
        <v>1947</v>
      </c>
      <c r="CQ249" s="99">
        <v>15</v>
      </c>
      <c r="CR249" s="99">
        <v>517</v>
      </c>
      <c r="CS249" s="99">
        <v>8</v>
      </c>
      <c r="CT249" s="99">
        <v>455</v>
      </c>
      <c r="CU249" s="99">
        <v>2059</v>
      </c>
      <c r="CV249" s="99">
        <v>1262</v>
      </c>
      <c r="CW249" s="99">
        <v>75</v>
      </c>
      <c r="CX249" s="99">
        <v>1489</v>
      </c>
      <c r="CY249" s="99">
        <v>231</v>
      </c>
      <c r="CZ249" s="99">
        <v>317</v>
      </c>
      <c r="DA249" s="99">
        <v>1130</v>
      </c>
      <c r="DB249" s="99">
        <v>245</v>
      </c>
      <c r="DC249" s="99">
        <v>335</v>
      </c>
      <c r="DD249" s="99">
        <v>6256</v>
      </c>
      <c r="DE249" s="99">
        <v>5874</v>
      </c>
      <c r="DF249" s="99">
        <v>168</v>
      </c>
      <c r="DG249" s="99">
        <v>523</v>
      </c>
      <c r="DH249" s="99">
        <v>6241</v>
      </c>
      <c r="DI249" s="99">
        <v>1706</v>
      </c>
      <c r="DJ249" s="99">
        <v>19</v>
      </c>
      <c r="DK249" s="99">
        <v>108</v>
      </c>
      <c r="DL249" s="99">
        <v>570</v>
      </c>
      <c r="DM249" s="99">
        <v>44</v>
      </c>
      <c r="DN249" s="99">
        <v>2151</v>
      </c>
      <c r="DO249" s="99">
        <v>197</v>
      </c>
      <c r="DP249" s="99">
        <v>5027</v>
      </c>
      <c r="DQ249" s="99">
        <v>245</v>
      </c>
      <c r="DR249" s="99">
        <v>371</v>
      </c>
      <c r="DS249" s="99">
        <v>455</v>
      </c>
      <c r="DT249" s="99">
        <v>417</v>
      </c>
      <c r="DU249" s="99">
        <v>9</v>
      </c>
      <c r="DV249" s="99">
        <v>4</v>
      </c>
      <c r="DW249" s="99">
        <v>163</v>
      </c>
      <c r="DX249" s="99">
        <v>1526</v>
      </c>
      <c r="DY249" s="99">
        <v>73</v>
      </c>
      <c r="DZ249" s="99">
        <v>5662</v>
      </c>
      <c r="EA249" s="99">
        <v>2</v>
      </c>
      <c r="EB249" s="99">
        <v>42</v>
      </c>
      <c r="EC249" s="99">
        <v>1</v>
      </c>
      <c r="ED249" s="99">
        <v>596</v>
      </c>
      <c r="EE249" s="99">
        <v>680</v>
      </c>
      <c r="EF249" s="99">
        <v>74</v>
      </c>
      <c r="EG249" s="99">
        <v>12</v>
      </c>
      <c r="EH249" s="99">
        <v>3</v>
      </c>
      <c r="EI249" s="99"/>
      <c r="EJ249" s="99">
        <v>83</v>
      </c>
      <c r="EK249" s="99">
        <v>11</v>
      </c>
      <c r="EL249" s="99">
        <v>5</v>
      </c>
      <c r="EM249" s="99">
        <v>23207</v>
      </c>
      <c r="EN249" s="99">
        <v>167</v>
      </c>
      <c r="EO249" s="99">
        <v>649</v>
      </c>
      <c r="EP249" s="99">
        <v>61</v>
      </c>
      <c r="EQ249" s="99">
        <v>5</v>
      </c>
      <c r="ER249" s="99">
        <v>3</v>
      </c>
      <c r="ES249" s="99">
        <v>88561</v>
      </c>
    </row>
    <row r="250" spans="1:149" ht="14.4" x14ac:dyDescent="0.3">
      <c r="A250" s="98">
        <v>106314029</v>
      </c>
      <c r="B250" s="98" t="s">
        <v>803</v>
      </c>
      <c r="C250" s="98" t="s">
        <v>1106</v>
      </c>
      <c r="D250" s="98" t="s">
        <v>1446</v>
      </c>
      <c r="E250" s="98" t="s">
        <v>802</v>
      </c>
      <c r="F250" s="98" t="s">
        <v>1447</v>
      </c>
      <c r="G250" s="98" t="s">
        <v>2872</v>
      </c>
      <c r="H250" s="98" t="s">
        <v>2122</v>
      </c>
      <c r="I250" s="98" t="s">
        <v>2141</v>
      </c>
      <c r="J250" s="98" t="s">
        <v>2387</v>
      </c>
      <c r="K250" s="98" t="s">
        <v>802</v>
      </c>
      <c r="L250" s="98" t="s">
        <v>2065</v>
      </c>
      <c r="M250" s="98" t="s">
        <v>2105</v>
      </c>
      <c r="N250" s="98" t="s">
        <v>1794</v>
      </c>
      <c r="O250" s="99"/>
      <c r="P250" s="99"/>
      <c r="Q250" s="99"/>
      <c r="R250" s="99"/>
      <c r="S250" s="99">
        <v>414</v>
      </c>
      <c r="T250" s="99"/>
      <c r="U250" s="99">
        <v>184</v>
      </c>
      <c r="V250" s="99">
        <v>230</v>
      </c>
      <c r="W250" s="99"/>
      <c r="X250" s="99"/>
      <c r="Y250" s="99">
        <v>20</v>
      </c>
      <c r="Z250" s="99">
        <v>123</v>
      </c>
      <c r="AA250" s="99">
        <v>111</v>
      </c>
      <c r="AB250" s="99">
        <v>72</v>
      </c>
      <c r="AC250" s="99">
        <v>64</v>
      </c>
      <c r="AD250" s="99">
        <v>24</v>
      </c>
      <c r="AE250" s="99"/>
      <c r="AF250" s="99"/>
      <c r="AG250" s="99"/>
      <c r="AH250" s="99"/>
      <c r="AI250" s="99"/>
      <c r="AJ250" s="99">
        <v>11</v>
      </c>
      <c r="AK250" s="99">
        <v>15</v>
      </c>
      <c r="AL250" s="99">
        <v>43</v>
      </c>
      <c r="AM250" s="99">
        <v>2</v>
      </c>
      <c r="AN250" s="99">
        <v>10</v>
      </c>
      <c r="AO250" s="99">
        <v>4</v>
      </c>
      <c r="AP250" s="99">
        <v>329</v>
      </c>
      <c r="AQ250" s="99">
        <v>414</v>
      </c>
      <c r="AR250" s="99"/>
      <c r="AS250" s="99"/>
      <c r="AT250" s="99"/>
      <c r="AU250" s="99">
        <v>414</v>
      </c>
      <c r="AV250" s="99"/>
      <c r="AW250" s="99"/>
      <c r="AX250" s="99">
        <v>414</v>
      </c>
      <c r="AY250" s="99"/>
      <c r="AZ250" s="99"/>
      <c r="BA250" s="99"/>
      <c r="BB250" s="99"/>
      <c r="BC250" s="99">
        <v>3</v>
      </c>
      <c r="BD250" s="99"/>
      <c r="BE250" s="99"/>
      <c r="BF250" s="99"/>
      <c r="BG250" s="99"/>
      <c r="BH250" s="99">
        <v>411</v>
      </c>
      <c r="BI250" s="99"/>
      <c r="BJ250" s="99"/>
      <c r="BK250" s="99">
        <v>7</v>
      </c>
      <c r="BL250" s="99"/>
      <c r="BM250" s="99"/>
      <c r="BN250" s="99"/>
      <c r="BO250" s="99"/>
      <c r="BP250" s="99"/>
      <c r="BQ250" s="99"/>
      <c r="BR250" s="99"/>
      <c r="BS250" s="99">
        <v>114</v>
      </c>
      <c r="BT250" s="99">
        <v>267</v>
      </c>
      <c r="BU250" s="99"/>
      <c r="BV250" s="99"/>
      <c r="BW250" s="99"/>
      <c r="BX250" s="99"/>
      <c r="BY250" s="99">
        <v>26</v>
      </c>
      <c r="BZ250" s="99"/>
      <c r="CA250" s="99"/>
      <c r="CB250" s="99">
        <v>333</v>
      </c>
      <c r="CC250" s="99"/>
      <c r="CD250" s="99"/>
      <c r="CE250" s="99"/>
      <c r="CF250" s="99"/>
      <c r="CG250" s="99"/>
      <c r="CH250" s="99"/>
      <c r="CI250" s="99"/>
      <c r="CJ250" s="99">
        <v>81</v>
      </c>
      <c r="CK250" s="99"/>
      <c r="CL250" s="99"/>
      <c r="CM250" s="99"/>
      <c r="CN250" s="99"/>
      <c r="CO250" s="99"/>
      <c r="CP250" s="99"/>
      <c r="CQ250" s="99"/>
      <c r="CR250" s="99"/>
      <c r="CS250" s="99"/>
      <c r="CT250" s="99">
        <v>1</v>
      </c>
      <c r="CU250" s="99"/>
      <c r="CV250" s="99"/>
      <c r="CW250" s="99">
        <v>413</v>
      </c>
      <c r="CX250" s="99"/>
      <c r="CY250" s="99"/>
      <c r="CZ250" s="99"/>
      <c r="DA250" s="99"/>
      <c r="DB250" s="99"/>
      <c r="DC250" s="99"/>
      <c r="DD250" s="99"/>
      <c r="DE250" s="99"/>
      <c r="DF250" s="99"/>
      <c r="DG250" s="99"/>
      <c r="DH250" s="99"/>
      <c r="DI250" s="99"/>
      <c r="DJ250" s="99"/>
      <c r="DK250" s="99"/>
      <c r="DL250" s="99"/>
      <c r="DM250" s="99"/>
      <c r="DN250" s="99"/>
      <c r="DO250" s="99"/>
      <c r="DP250" s="99">
        <v>414</v>
      </c>
      <c r="DQ250" s="99"/>
      <c r="DR250" s="99"/>
      <c r="DS250" s="99"/>
      <c r="DT250" s="99"/>
      <c r="DU250" s="99"/>
      <c r="DV250" s="99"/>
      <c r="DW250" s="99"/>
      <c r="DX250" s="99"/>
      <c r="DY250" s="99"/>
      <c r="DZ250" s="99"/>
      <c r="EA250" s="99"/>
      <c r="EB250" s="99"/>
      <c r="EC250" s="99"/>
      <c r="ED250" s="99"/>
      <c r="EE250" s="99"/>
      <c r="EF250" s="99"/>
      <c r="EG250" s="99"/>
      <c r="EH250" s="99"/>
      <c r="EI250" s="99"/>
      <c r="EJ250" s="99"/>
      <c r="EK250" s="99"/>
      <c r="EL250" s="99"/>
      <c r="EM250" s="99">
        <v>414</v>
      </c>
      <c r="EN250" s="99"/>
      <c r="EO250" s="99"/>
      <c r="EP250" s="99"/>
      <c r="EQ250" s="99"/>
      <c r="ER250" s="99"/>
      <c r="ES250" s="99">
        <v>5191</v>
      </c>
    </row>
    <row r="251" spans="1:149" ht="14.4" x14ac:dyDescent="0.3">
      <c r="A251" s="98">
        <v>106320859</v>
      </c>
      <c r="B251" s="98" t="s">
        <v>804</v>
      </c>
      <c r="C251" s="98" t="s">
        <v>1109</v>
      </c>
      <c r="D251" s="98" t="s">
        <v>2390</v>
      </c>
      <c r="E251" s="98" t="s">
        <v>805</v>
      </c>
      <c r="F251" s="98" t="s">
        <v>1108</v>
      </c>
      <c r="G251" s="98" t="s">
        <v>371</v>
      </c>
      <c r="H251" s="98" t="s">
        <v>2122</v>
      </c>
      <c r="I251" s="98" t="s">
        <v>2162</v>
      </c>
      <c r="J251" s="98" t="s">
        <v>2162</v>
      </c>
      <c r="K251" s="98" t="s">
        <v>2391</v>
      </c>
      <c r="L251" s="98" t="s">
        <v>2066</v>
      </c>
      <c r="M251" s="98" t="s">
        <v>2136</v>
      </c>
      <c r="N251" s="98" t="s">
        <v>1795</v>
      </c>
      <c r="O251" s="99">
        <v>134</v>
      </c>
      <c r="P251" s="99">
        <v>74</v>
      </c>
      <c r="Q251" s="99"/>
      <c r="R251" s="99"/>
      <c r="S251" s="99"/>
      <c r="T251" s="99"/>
      <c r="U251" s="99">
        <v>125</v>
      </c>
      <c r="V251" s="99">
        <v>83</v>
      </c>
      <c r="W251" s="99"/>
      <c r="X251" s="99"/>
      <c r="Y251" s="99"/>
      <c r="Z251" s="99">
        <v>1</v>
      </c>
      <c r="AA251" s="99">
        <v>4</v>
      </c>
      <c r="AB251" s="99">
        <v>7</v>
      </c>
      <c r="AC251" s="99">
        <v>26</v>
      </c>
      <c r="AD251" s="99">
        <v>41</v>
      </c>
      <c r="AE251" s="99">
        <v>34</v>
      </c>
      <c r="AF251" s="99">
        <v>94</v>
      </c>
      <c r="AG251" s="99"/>
      <c r="AH251" s="99"/>
      <c r="AI251" s="99">
        <v>1</v>
      </c>
      <c r="AJ251" s="99"/>
      <c r="AK251" s="99"/>
      <c r="AL251" s="99">
        <v>13</v>
      </c>
      <c r="AM251" s="99"/>
      <c r="AN251" s="99"/>
      <c r="AO251" s="99">
        <v>1</v>
      </c>
      <c r="AP251" s="99">
        <v>194</v>
      </c>
      <c r="AQ251" s="99">
        <v>55</v>
      </c>
      <c r="AR251" s="99">
        <v>153</v>
      </c>
      <c r="AS251" s="99"/>
      <c r="AT251" s="99">
        <v>39</v>
      </c>
      <c r="AU251" s="99">
        <v>169</v>
      </c>
      <c r="AV251" s="99"/>
      <c r="AW251" s="99"/>
      <c r="AX251" s="99">
        <v>166</v>
      </c>
      <c r="AY251" s="99">
        <v>42</v>
      </c>
      <c r="AZ251" s="99"/>
      <c r="BA251" s="99">
        <v>26</v>
      </c>
      <c r="BB251" s="99"/>
      <c r="BC251" s="99">
        <v>147</v>
      </c>
      <c r="BD251" s="99">
        <v>19</v>
      </c>
      <c r="BE251" s="99"/>
      <c r="BF251" s="99">
        <v>16</v>
      </c>
      <c r="BG251" s="99"/>
      <c r="BH251" s="99"/>
      <c r="BI251" s="99"/>
      <c r="BJ251" s="99"/>
      <c r="BK251" s="99">
        <v>25</v>
      </c>
      <c r="BL251" s="99">
        <v>3</v>
      </c>
      <c r="BM251" s="99"/>
      <c r="BN251" s="99">
        <v>26</v>
      </c>
      <c r="BO251" s="99"/>
      <c r="BP251" s="99"/>
      <c r="BQ251" s="99"/>
      <c r="BR251" s="99"/>
      <c r="BS251" s="99">
        <v>1</v>
      </c>
      <c r="BT251" s="99">
        <v>121</v>
      </c>
      <c r="BU251" s="99">
        <v>23</v>
      </c>
      <c r="BV251" s="99">
        <v>9</v>
      </c>
      <c r="BW251" s="99"/>
      <c r="BX251" s="99"/>
      <c r="BY251" s="99"/>
      <c r="BZ251" s="99"/>
      <c r="CA251" s="99"/>
      <c r="CB251" s="99">
        <v>58</v>
      </c>
      <c r="CC251" s="99">
        <v>138</v>
      </c>
      <c r="CD251" s="99"/>
      <c r="CE251" s="99">
        <v>8</v>
      </c>
      <c r="CF251" s="99">
        <v>4</v>
      </c>
      <c r="CG251" s="99"/>
      <c r="CH251" s="99"/>
      <c r="CI251" s="99"/>
      <c r="CJ251" s="99"/>
      <c r="CK251" s="99"/>
      <c r="CL251" s="99"/>
      <c r="CM251" s="99">
        <v>1</v>
      </c>
      <c r="CN251" s="99">
        <v>3</v>
      </c>
      <c r="CO251" s="99">
        <v>21</v>
      </c>
      <c r="CP251" s="99">
        <v>15</v>
      </c>
      <c r="CQ251" s="99"/>
      <c r="CR251" s="99">
        <v>13</v>
      </c>
      <c r="CS251" s="99">
        <v>1</v>
      </c>
      <c r="CT251" s="99">
        <v>8</v>
      </c>
      <c r="CU251" s="99">
        <v>14</v>
      </c>
      <c r="CV251" s="99">
        <v>16</v>
      </c>
      <c r="CW251" s="99">
        <v>7</v>
      </c>
      <c r="CX251" s="99">
        <v>3</v>
      </c>
      <c r="CY251" s="99">
        <v>9</v>
      </c>
      <c r="CZ251" s="99">
        <v>2</v>
      </c>
      <c r="DA251" s="99">
        <v>64</v>
      </c>
      <c r="DB251" s="99">
        <v>15</v>
      </c>
      <c r="DC251" s="99">
        <v>16</v>
      </c>
      <c r="DD251" s="99"/>
      <c r="DE251" s="99"/>
      <c r="DF251" s="99"/>
      <c r="DG251" s="99"/>
      <c r="DH251" s="99">
        <v>5</v>
      </c>
      <c r="DI251" s="99"/>
      <c r="DJ251" s="99"/>
      <c r="DK251" s="99"/>
      <c r="DL251" s="99"/>
      <c r="DM251" s="99"/>
      <c r="DN251" s="99"/>
      <c r="DO251" s="99"/>
      <c r="DP251" s="99">
        <v>203</v>
      </c>
      <c r="DQ251" s="99"/>
      <c r="DR251" s="99"/>
      <c r="DS251" s="99"/>
      <c r="DT251" s="99"/>
      <c r="DU251" s="99"/>
      <c r="DV251" s="99"/>
      <c r="DW251" s="99"/>
      <c r="DX251" s="99"/>
      <c r="DY251" s="99"/>
      <c r="DZ251" s="99"/>
      <c r="EA251" s="99"/>
      <c r="EB251" s="99"/>
      <c r="EC251" s="99"/>
      <c r="ED251" s="99"/>
      <c r="EE251" s="99">
        <v>15</v>
      </c>
      <c r="EF251" s="99">
        <v>1</v>
      </c>
      <c r="EG251" s="99"/>
      <c r="EH251" s="99"/>
      <c r="EI251" s="99"/>
      <c r="EJ251" s="99"/>
      <c r="EK251" s="99"/>
      <c r="EL251" s="99">
        <v>2</v>
      </c>
      <c r="EM251" s="99">
        <v>186</v>
      </c>
      <c r="EN251" s="99">
        <v>1</v>
      </c>
      <c r="EO251" s="99">
        <v>2</v>
      </c>
      <c r="EP251" s="99">
        <v>1</v>
      </c>
      <c r="EQ251" s="99"/>
      <c r="ER251" s="99"/>
      <c r="ES251" s="99">
        <v>19114</v>
      </c>
    </row>
    <row r="252" spans="1:149" ht="14.4" x14ac:dyDescent="0.3">
      <c r="A252" s="98">
        <v>106320986</v>
      </c>
      <c r="B252" s="98" t="s">
        <v>806</v>
      </c>
      <c r="C252" s="98" t="s">
        <v>1109</v>
      </c>
      <c r="D252" s="98" t="s">
        <v>807</v>
      </c>
      <c r="E252" s="98" t="s">
        <v>808</v>
      </c>
      <c r="F252" s="98" t="s">
        <v>1110</v>
      </c>
      <c r="G252" s="98" t="s">
        <v>371</v>
      </c>
      <c r="H252" s="98" t="s">
        <v>2122</v>
      </c>
      <c r="I252" s="98" t="s">
        <v>2162</v>
      </c>
      <c r="J252" s="98" t="s">
        <v>2162</v>
      </c>
      <c r="K252" s="98" t="s">
        <v>2392</v>
      </c>
      <c r="L252" s="98" t="s">
        <v>2066</v>
      </c>
      <c r="M252" s="98" t="s">
        <v>2136</v>
      </c>
      <c r="N252" s="98" t="s">
        <v>1796</v>
      </c>
      <c r="O252" s="99">
        <v>550</v>
      </c>
      <c r="P252" s="99"/>
      <c r="Q252" s="99"/>
      <c r="R252" s="99"/>
      <c r="S252" s="99"/>
      <c r="T252" s="99"/>
      <c r="U252" s="99">
        <v>341</v>
      </c>
      <c r="V252" s="99">
        <v>209</v>
      </c>
      <c r="W252" s="99"/>
      <c r="X252" s="99"/>
      <c r="Y252" s="99">
        <v>15</v>
      </c>
      <c r="Z252" s="99">
        <v>58</v>
      </c>
      <c r="AA252" s="99">
        <v>52</v>
      </c>
      <c r="AB252" s="99">
        <v>25</v>
      </c>
      <c r="AC252" s="99">
        <v>68</v>
      </c>
      <c r="AD252" s="99">
        <v>78</v>
      </c>
      <c r="AE252" s="99">
        <v>85</v>
      </c>
      <c r="AF252" s="99">
        <v>84</v>
      </c>
      <c r="AG252" s="99"/>
      <c r="AH252" s="99">
        <v>78</v>
      </c>
      <c r="AI252" s="99">
        <v>7</v>
      </c>
      <c r="AJ252" s="99"/>
      <c r="AK252" s="99">
        <v>20</v>
      </c>
      <c r="AL252" s="99">
        <v>28</v>
      </c>
      <c r="AM252" s="99">
        <v>8</v>
      </c>
      <c r="AN252" s="99">
        <v>3</v>
      </c>
      <c r="AO252" s="99">
        <v>4</v>
      </c>
      <c r="AP252" s="99">
        <v>487</v>
      </c>
      <c r="AQ252" s="99">
        <v>215</v>
      </c>
      <c r="AR252" s="99">
        <v>335</v>
      </c>
      <c r="AS252" s="99"/>
      <c r="AT252" s="99">
        <v>128</v>
      </c>
      <c r="AU252" s="99">
        <v>346</v>
      </c>
      <c r="AV252" s="99">
        <v>75</v>
      </c>
      <c r="AW252" s="99">
        <v>1</v>
      </c>
      <c r="AX252" s="99">
        <v>483</v>
      </c>
      <c r="AY252" s="99">
        <v>67</v>
      </c>
      <c r="AZ252" s="99"/>
      <c r="BA252" s="99"/>
      <c r="BB252" s="99"/>
      <c r="BC252" s="99">
        <v>472</v>
      </c>
      <c r="BD252" s="99">
        <v>2</v>
      </c>
      <c r="BE252" s="99"/>
      <c r="BF252" s="99"/>
      <c r="BG252" s="99">
        <v>75</v>
      </c>
      <c r="BH252" s="99"/>
      <c r="BI252" s="99">
        <v>1</v>
      </c>
      <c r="BJ252" s="99"/>
      <c r="BK252" s="99">
        <v>23</v>
      </c>
      <c r="BL252" s="99">
        <v>7</v>
      </c>
      <c r="BM252" s="99"/>
      <c r="BN252" s="99">
        <v>12</v>
      </c>
      <c r="BO252" s="99">
        <v>3</v>
      </c>
      <c r="BP252" s="99"/>
      <c r="BQ252" s="99"/>
      <c r="BR252" s="99"/>
      <c r="BS252" s="99">
        <v>2</v>
      </c>
      <c r="BT252" s="99">
        <v>470</v>
      </c>
      <c r="BU252" s="99">
        <v>26</v>
      </c>
      <c r="BV252" s="99">
        <v>2</v>
      </c>
      <c r="BW252" s="99">
        <v>3</v>
      </c>
      <c r="BX252" s="99"/>
      <c r="BY252" s="99">
        <v>2</v>
      </c>
      <c r="BZ252" s="99"/>
      <c r="CA252" s="99"/>
      <c r="CB252" s="99">
        <v>195</v>
      </c>
      <c r="CC252" s="99">
        <v>254</v>
      </c>
      <c r="CD252" s="99">
        <v>1</v>
      </c>
      <c r="CE252" s="99">
        <v>92</v>
      </c>
      <c r="CF252" s="99">
        <v>3</v>
      </c>
      <c r="CG252" s="99"/>
      <c r="CH252" s="99">
        <v>5</v>
      </c>
      <c r="CI252" s="99"/>
      <c r="CJ252" s="99"/>
      <c r="CK252" s="99"/>
      <c r="CL252" s="99"/>
      <c r="CM252" s="99">
        <v>2</v>
      </c>
      <c r="CN252" s="99">
        <v>15</v>
      </c>
      <c r="CO252" s="99">
        <v>25</v>
      </c>
      <c r="CP252" s="99">
        <v>100</v>
      </c>
      <c r="CQ252" s="99">
        <v>1</v>
      </c>
      <c r="CR252" s="99">
        <v>19</v>
      </c>
      <c r="CS252" s="99"/>
      <c r="CT252" s="99">
        <v>34</v>
      </c>
      <c r="CU252" s="99">
        <v>17</v>
      </c>
      <c r="CV252" s="99">
        <v>22</v>
      </c>
      <c r="CW252" s="99">
        <v>18</v>
      </c>
      <c r="CX252" s="99">
        <v>12</v>
      </c>
      <c r="CY252" s="99">
        <v>10</v>
      </c>
      <c r="CZ252" s="99"/>
      <c r="DA252" s="99">
        <v>85</v>
      </c>
      <c r="DB252" s="99">
        <v>18</v>
      </c>
      <c r="DC252" s="99">
        <v>18</v>
      </c>
      <c r="DD252" s="99">
        <v>76</v>
      </c>
      <c r="DE252" s="99">
        <v>74</v>
      </c>
      <c r="DF252" s="99">
        <v>4</v>
      </c>
      <c r="DG252" s="99"/>
      <c r="DH252" s="99">
        <v>11</v>
      </c>
      <c r="DI252" s="99">
        <v>44</v>
      </c>
      <c r="DJ252" s="99"/>
      <c r="DK252" s="99">
        <v>4</v>
      </c>
      <c r="DL252" s="99">
        <v>23</v>
      </c>
      <c r="DM252" s="99"/>
      <c r="DN252" s="99">
        <v>2</v>
      </c>
      <c r="DO252" s="99"/>
      <c r="DP252" s="99">
        <v>308</v>
      </c>
      <c r="DQ252" s="99">
        <v>1</v>
      </c>
      <c r="DR252" s="99">
        <v>13</v>
      </c>
      <c r="DS252" s="99">
        <v>38</v>
      </c>
      <c r="DT252" s="99">
        <v>12</v>
      </c>
      <c r="DU252" s="99"/>
      <c r="DV252" s="99"/>
      <c r="DW252" s="99">
        <v>1</v>
      </c>
      <c r="DX252" s="99">
        <v>14</v>
      </c>
      <c r="DY252" s="99">
        <v>1</v>
      </c>
      <c r="DZ252" s="99">
        <v>74</v>
      </c>
      <c r="EA252" s="99"/>
      <c r="EB252" s="99">
        <v>4</v>
      </c>
      <c r="EC252" s="99"/>
      <c r="ED252" s="99">
        <v>2</v>
      </c>
      <c r="EE252" s="99">
        <v>15</v>
      </c>
      <c r="EF252" s="99">
        <v>1</v>
      </c>
      <c r="EG252" s="99"/>
      <c r="EH252" s="99"/>
      <c r="EI252" s="99"/>
      <c r="EJ252" s="99"/>
      <c r="EK252" s="99"/>
      <c r="EL252" s="99">
        <v>2</v>
      </c>
      <c r="EM252" s="99">
        <v>522</v>
      </c>
      <c r="EN252" s="99"/>
      <c r="EO252" s="99">
        <v>4</v>
      </c>
      <c r="EP252" s="99">
        <v>4</v>
      </c>
      <c r="EQ252" s="99"/>
      <c r="ER252" s="99"/>
      <c r="ES252" s="99">
        <v>1477</v>
      </c>
    </row>
    <row r="253" spans="1:149" ht="14.4" x14ac:dyDescent="0.3">
      <c r="A253" s="98">
        <v>106321016</v>
      </c>
      <c r="B253" s="98" t="s">
        <v>2393</v>
      </c>
      <c r="C253" s="98" t="s">
        <v>1109</v>
      </c>
      <c r="D253" s="98" t="s">
        <v>809</v>
      </c>
      <c r="E253" s="98" t="s">
        <v>810</v>
      </c>
      <c r="F253" s="98" t="s">
        <v>1111</v>
      </c>
      <c r="G253" s="98" t="s">
        <v>371</v>
      </c>
      <c r="H253" s="98" t="s">
        <v>2122</v>
      </c>
      <c r="I253" s="98" t="s">
        <v>2162</v>
      </c>
      <c r="J253" s="98" t="s">
        <v>2162</v>
      </c>
      <c r="K253" s="98" t="s">
        <v>2394</v>
      </c>
      <c r="L253" s="98" t="s">
        <v>2066</v>
      </c>
      <c r="M253" s="98" t="s">
        <v>2136</v>
      </c>
      <c r="N253" s="98" t="s">
        <v>1797</v>
      </c>
      <c r="O253" s="99">
        <v>166</v>
      </c>
      <c r="P253" s="99">
        <v>10</v>
      </c>
      <c r="Q253" s="99"/>
      <c r="R253" s="99"/>
      <c r="S253" s="99"/>
      <c r="T253" s="99"/>
      <c r="U253" s="99">
        <v>100</v>
      </c>
      <c r="V253" s="99">
        <v>76</v>
      </c>
      <c r="W253" s="99"/>
      <c r="X253" s="99"/>
      <c r="Y253" s="99">
        <v>2</v>
      </c>
      <c r="Z253" s="99">
        <v>1</v>
      </c>
      <c r="AA253" s="99">
        <v>3</v>
      </c>
      <c r="AB253" s="99">
        <v>11</v>
      </c>
      <c r="AC253" s="99">
        <v>13</v>
      </c>
      <c r="AD253" s="99">
        <v>30</v>
      </c>
      <c r="AE253" s="99">
        <v>55</v>
      </c>
      <c r="AF253" s="99">
        <v>61</v>
      </c>
      <c r="AG253" s="99"/>
      <c r="AH253" s="99"/>
      <c r="AI253" s="99"/>
      <c r="AJ253" s="99"/>
      <c r="AK253" s="99"/>
      <c r="AL253" s="99">
        <v>4</v>
      </c>
      <c r="AM253" s="99">
        <v>7</v>
      </c>
      <c r="AN253" s="99"/>
      <c r="AO253" s="99">
        <v>1</v>
      </c>
      <c r="AP253" s="99">
        <v>164</v>
      </c>
      <c r="AQ253" s="99">
        <v>20</v>
      </c>
      <c r="AR253" s="99">
        <v>156</v>
      </c>
      <c r="AS253" s="99"/>
      <c r="AT253" s="99">
        <v>14</v>
      </c>
      <c r="AU253" s="99">
        <v>162</v>
      </c>
      <c r="AV253" s="99"/>
      <c r="AW253" s="99"/>
      <c r="AX253" s="99">
        <v>118</v>
      </c>
      <c r="AY253" s="99">
        <v>58</v>
      </c>
      <c r="AZ253" s="99"/>
      <c r="BA253" s="99">
        <v>12</v>
      </c>
      <c r="BB253" s="99"/>
      <c r="BC253" s="99">
        <v>160</v>
      </c>
      <c r="BD253" s="99"/>
      <c r="BE253" s="99">
        <v>1</v>
      </c>
      <c r="BF253" s="99">
        <v>3</v>
      </c>
      <c r="BG253" s="99"/>
      <c r="BH253" s="99"/>
      <c r="BI253" s="99"/>
      <c r="BJ253" s="99"/>
      <c r="BK253" s="99">
        <v>4</v>
      </c>
      <c r="BL253" s="99">
        <v>3</v>
      </c>
      <c r="BM253" s="99">
        <v>1</v>
      </c>
      <c r="BN253" s="99">
        <v>19</v>
      </c>
      <c r="BO253" s="99">
        <v>1</v>
      </c>
      <c r="BP253" s="99">
        <v>1</v>
      </c>
      <c r="BQ253" s="99"/>
      <c r="BR253" s="99">
        <v>3</v>
      </c>
      <c r="BS253" s="99">
        <v>5</v>
      </c>
      <c r="BT253" s="99">
        <v>118</v>
      </c>
      <c r="BU253" s="99">
        <v>11</v>
      </c>
      <c r="BV253" s="99">
        <v>5</v>
      </c>
      <c r="BW253" s="99">
        <v>5</v>
      </c>
      <c r="BX253" s="99"/>
      <c r="BY253" s="99"/>
      <c r="BZ253" s="99"/>
      <c r="CA253" s="99"/>
      <c r="CB253" s="99">
        <v>19</v>
      </c>
      <c r="CC253" s="99">
        <v>129</v>
      </c>
      <c r="CD253" s="99"/>
      <c r="CE253" s="99">
        <v>24</v>
      </c>
      <c r="CF253" s="99"/>
      <c r="CG253" s="99">
        <v>1</v>
      </c>
      <c r="CH253" s="99">
        <v>2</v>
      </c>
      <c r="CI253" s="99">
        <v>1</v>
      </c>
      <c r="CJ253" s="99"/>
      <c r="CK253" s="99"/>
      <c r="CL253" s="99"/>
      <c r="CM253" s="99">
        <v>3</v>
      </c>
      <c r="CN253" s="99">
        <v>4</v>
      </c>
      <c r="CO253" s="99">
        <v>22</v>
      </c>
      <c r="CP253" s="99">
        <v>12</v>
      </c>
      <c r="CQ253" s="99"/>
      <c r="CR253" s="99">
        <v>11</v>
      </c>
      <c r="CS253" s="99"/>
      <c r="CT253" s="99">
        <v>18</v>
      </c>
      <c r="CU253" s="99">
        <v>20</v>
      </c>
      <c r="CV253" s="99">
        <v>14</v>
      </c>
      <c r="CW253" s="99">
        <v>6</v>
      </c>
      <c r="CX253" s="99">
        <v>2</v>
      </c>
      <c r="CY253" s="99">
        <v>11</v>
      </c>
      <c r="CZ253" s="99"/>
      <c r="DA253" s="99">
        <v>42</v>
      </c>
      <c r="DB253" s="99">
        <v>4</v>
      </c>
      <c r="DC253" s="99">
        <v>7</v>
      </c>
      <c r="DD253" s="99"/>
      <c r="DE253" s="99"/>
      <c r="DF253" s="99"/>
      <c r="DG253" s="99"/>
      <c r="DH253" s="99">
        <v>2</v>
      </c>
      <c r="DI253" s="99">
        <v>2</v>
      </c>
      <c r="DJ253" s="99"/>
      <c r="DK253" s="99"/>
      <c r="DL253" s="99"/>
      <c r="DM253" s="99"/>
      <c r="DN253" s="99">
        <v>1</v>
      </c>
      <c r="DO253" s="99"/>
      <c r="DP253" s="99">
        <v>171</v>
      </c>
      <c r="DQ253" s="99"/>
      <c r="DR253" s="99"/>
      <c r="DS253" s="99"/>
      <c r="DT253" s="99"/>
      <c r="DU253" s="99"/>
      <c r="DV253" s="99"/>
      <c r="DW253" s="99"/>
      <c r="DX253" s="99"/>
      <c r="DY253" s="99"/>
      <c r="DZ253" s="99"/>
      <c r="EA253" s="99"/>
      <c r="EB253" s="99"/>
      <c r="EC253" s="99"/>
      <c r="ED253" s="99">
        <v>4</v>
      </c>
      <c r="EE253" s="99">
        <v>17</v>
      </c>
      <c r="EF253" s="99">
        <v>1</v>
      </c>
      <c r="EG253" s="99">
        <v>1</v>
      </c>
      <c r="EH253" s="99"/>
      <c r="EI253" s="99">
        <v>1</v>
      </c>
      <c r="EJ253" s="99"/>
      <c r="EK253" s="99"/>
      <c r="EL253" s="99">
        <v>1</v>
      </c>
      <c r="EM253" s="99">
        <v>134</v>
      </c>
      <c r="EN253" s="99">
        <v>2</v>
      </c>
      <c r="EO253" s="99">
        <v>13</v>
      </c>
      <c r="EP253" s="99">
        <v>2</v>
      </c>
      <c r="EQ253" s="99"/>
      <c r="ER253" s="99"/>
      <c r="ES253" s="99">
        <v>3077</v>
      </c>
    </row>
    <row r="254" spans="1:149" ht="14.4" x14ac:dyDescent="0.3">
      <c r="A254" s="98">
        <v>106330120</v>
      </c>
      <c r="B254" s="98" t="s">
        <v>2395</v>
      </c>
      <c r="C254" s="98" t="s">
        <v>825</v>
      </c>
      <c r="D254" s="98" t="s">
        <v>811</v>
      </c>
      <c r="E254" s="98" t="s">
        <v>812</v>
      </c>
      <c r="F254" s="98" t="s">
        <v>1112</v>
      </c>
      <c r="G254" s="98" t="s">
        <v>2871</v>
      </c>
      <c r="H254" s="98" t="s">
        <v>2101</v>
      </c>
      <c r="I254" s="98" t="s">
        <v>2396</v>
      </c>
      <c r="J254" s="98" t="s">
        <v>2397</v>
      </c>
      <c r="K254" s="98" t="s">
        <v>2398</v>
      </c>
      <c r="L254" s="98" t="s">
        <v>2065</v>
      </c>
      <c r="M254" s="98" t="s">
        <v>2105</v>
      </c>
      <c r="N254" s="98" t="s">
        <v>1798</v>
      </c>
      <c r="O254" s="99"/>
      <c r="P254" s="99"/>
      <c r="Q254" s="99"/>
      <c r="R254" s="99">
        <v>1067</v>
      </c>
      <c r="S254" s="99"/>
      <c r="T254" s="99"/>
      <c r="U254" s="99">
        <v>393</v>
      </c>
      <c r="V254" s="99">
        <v>674</v>
      </c>
      <c r="W254" s="99"/>
      <c r="X254" s="99"/>
      <c r="Y254" s="99">
        <v>28</v>
      </c>
      <c r="Z254" s="99">
        <v>216</v>
      </c>
      <c r="AA254" s="99">
        <v>213</v>
      </c>
      <c r="AB254" s="99">
        <v>200</v>
      </c>
      <c r="AC254" s="99">
        <v>252</v>
      </c>
      <c r="AD254" s="99">
        <v>129</v>
      </c>
      <c r="AE254" s="99">
        <v>24</v>
      </c>
      <c r="AF254" s="99">
        <v>5</v>
      </c>
      <c r="AG254" s="99"/>
      <c r="AH254" s="99"/>
      <c r="AI254" s="99"/>
      <c r="AJ254" s="99">
        <v>14</v>
      </c>
      <c r="AK254" s="99">
        <v>6</v>
      </c>
      <c r="AL254" s="99">
        <v>77</v>
      </c>
      <c r="AM254" s="99">
        <v>8</v>
      </c>
      <c r="AN254" s="99">
        <v>33</v>
      </c>
      <c r="AO254" s="99">
        <v>81</v>
      </c>
      <c r="AP254" s="99">
        <v>848</v>
      </c>
      <c r="AQ254" s="99">
        <v>1067</v>
      </c>
      <c r="AR254" s="99"/>
      <c r="AS254" s="99"/>
      <c r="AT254" s="99">
        <v>994</v>
      </c>
      <c r="AU254" s="99">
        <v>73</v>
      </c>
      <c r="AV254" s="99"/>
      <c r="AW254" s="99"/>
      <c r="AX254" s="99">
        <v>1067</v>
      </c>
      <c r="AY254" s="99"/>
      <c r="AZ254" s="99"/>
      <c r="BA254" s="99"/>
      <c r="BB254" s="99"/>
      <c r="BC254" s="99">
        <v>1067</v>
      </c>
      <c r="BD254" s="99"/>
      <c r="BE254" s="99"/>
      <c r="BF254" s="99"/>
      <c r="BG254" s="99"/>
      <c r="BH254" s="99"/>
      <c r="BI254" s="99"/>
      <c r="BJ254" s="99"/>
      <c r="BK254" s="99"/>
      <c r="BL254" s="99">
        <v>106</v>
      </c>
      <c r="BM254" s="99"/>
      <c r="BN254" s="99"/>
      <c r="BO254" s="99"/>
      <c r="BP254" s="99"/>
      <c r="BQ254" s="99"/>
      <c r="BR254" s="99"/>
      <c r="BS254" s="99">
        <v>2</v>
      </c>
      <c r="BT254" s="99">
        <v>959</v>
      </c>
      <c r="BU254" s="99"/>
      <c r="BV254" s="99"/>
      <c r="BW254" s="99"/>
      <c r="BX254" s="99"/>
      <c r="BY254" s="99"/>
      <c r="BZ254" s="99"/>
      <c r="CA254" s="99"/>
      <c r="CB254" s="99"/>
      <c r="CC254" s="99">
        <v>2</v>
      </c>
      <c r="CD254" s="99">
        <v>1</v>
      </c>
      <c r="CE254" s="99">
        <v>836</v>
      </c>
      <c r="CF254" s="99">
        <v>228</v>
      </c>
      <c r="CG254" s="99"/>
      <c r="CH254" s="99"/>
      <c r="CI254" s="99"/>
      <c r="CJ254" s="99"/>
      <c r="CK254" s="99"/>
      <c r="CL254" s="99"/>
      <c r="CM254" s="99"/>
      <c r="CN254" s="99"/>
      <c r="CO254" s="99"/>
      <c r="CP254" s="99"/>
      <c r="CQ254" s="99"/>
      <c r="CR254" s="99"/>
      <c r="CS254" s="99"/>
      <c r="CT254" s="99"/>
      <c r="CU254" s="99">
        <v>1</v>
      </c>
      <c r="CV254" s="99"/>
      <c r="CW254" s="99">
        <v>1056</v>
      </c>
      <c r="CX254" s="99"/>
      <c r="CY254" s="99">
        <v>1</v>
      </c>
      <c r="CZ254" s="99">
        <v>8</v>
      </c>
      <c r="DA254" s="99"/>
      <c r="DB254" s="99"/>
      <c r="DC254" s="99">
        <v>1</v>
      </c>
      <c r="DD254" s="99"/>
      <c r="DE254" s="99"/>
      <c r="DF254" s="99"/>
      <c r="DG254" s="99"/>
      <c r="DH254" s="99">
        <v>1063</v>
      </c>
      <c r="DI254" s="99"/>
      <c r="DJ254" s="99"/>
      <c r="DK254" s="99"/>
      <c r="DL254" s="99"/>
      <c r="DM254" s="99"/>
      <c r="DN254" s="99"/>
      <c r="DO254" s="99"/>
      <c r="DP254" s="99">
        <v>4</v>
      </c>
      <c r="DQ254" s="99"/>
      <c r="DR254" s="99"/>
      <c r="DS254" s="99"/>
      <c r="DT254" s="99"/>
      <c r="DU254" s="99"/>
      <c r="DV254" s="99"/>
      <c r="DW254" s="99"/>
      <c r="DX254" s="99"/>
      <c r="DY254" s="99"/>
      <c r="DZ254" s="99"/>
      <c r="EA254" s="99"/>
      <c r="EB254" s="99"/>
      <c r="EC254" s="99"/>
      <c r="ED254" s="99"/>
      <c r="EE254" s="99"/>
      <c r="EF254" s="99"/>
      <c r="EG254" s="99"/>
      <c r="EH254" s="99"/>
      <c r="EI254" s="99"/>
      <c r="EJ254" s="99"/>
      <c r="EK254" s="99"/>
      <c r="EL254" s="99"/>
      <c r="EM254" s="99">
        <v>1067</v>
      </c>
      <c r="EN254" s="99"/>
      <c r="EO254" s="99"/>
      <c r="EP254" s="99"/>
      <c r="EQ254" s="99"/>
      <c r="ER254" s="99"/>
      <c r="ES254" s="99">
        <v>20014</v>
      </c>
    </row>
    <row r="255" spans="1:149" ht="14.4" x14ac:dyDescent="0.3">
      <c r="A255" s="98">
        <v>106331152</v>
      </c>
      <c r="B255" s="98" t="s">
        <v>813</v>
      </c>
      <c r="C255" s="98" t="s">
        <v>825</v>
      </c>
      <c r="D255" s="98" t="s">
        <v>814</v>
      </c>
      <c r="E255" s="98" t="s">
        <v>815</v>
      </c>
      <c r="F255" s="98" t="s">
        <v>1113</v>
      </c>
      <c r="G255" s="98" t="s">
        <v>2872</v>
      </c>
      <c r="H255" s="98" t="s">
        <v>2112</v>
      </c>
      <c r="I255" s="98" t="s">
        <v>2169</v>
      </c>
      <c r="J255" s="98" t="s">
        <v>2399</v>
      </c>
      <c r="K255" s="98" t="s">
        <v>2400</v>
      </c>
      <c r="L255" s="98" t="s">
        <v>2065</v>
      </c>
      <c r="M255" s="98" t="s">
        <v>2105</v>
      </c>
      <c r="N255" s="98" t="s">
        <v>1799</v>
      </c>
      <c r="O255" s="99">
        <v>7426</v>
      </c>
      <c r="P255" s="99">
        <v>66</v>
      </c>
      <c r="Q255" s="99"/>
      <c r="R255" s="99"/>
      <c r="S255" s="99">
        <v>1769</v>
      </c>
      <c r="T255" s="99"/>
      <c r="U255" s="99">
        <v>5166</v>
      </c>
      <c r="V255" s="99">
        <v>4095</v>
      </c>
      <c r="W255" s="99"/>
      <c r="X255" s="99"/>
      <c r="Y255" s="99">
        <v>269</v>
      </c>
      <c r="Z255" s="99">
        <v>1288</v>
      </c>
      <c r="AA255" s="99">
        <v>1179</v>
      </c>
      <c r="AB255" s="99">
        <v>1019</v>
      </c>
      <c r="AC255" s="99">
        <v>1315</v>
      </c>
      <c r="AD255" s="99">
        <v>1121</v>
      </c>
      <c r="AE255" s="99">
        <v>1009</v>
      </c>
      <c r="AF255" s="99">
        <v>1008</v>
      </c>
      <c r="AG255" s="99"/>
      <c r="AH255" s="99">
        <v>984</v>
      </c>
      <c r="AI255" s="99">
        <v>69</v>
      </c>
      <c r="AJ255" s="99">
        <v>241</v>
      </c>
      <c r="AK255" s="99">
        <v>509</v>
      </c>
      <c r="AL255" s="99">
        <v>3741</v>
      </c>
      <c r="AM255" s="99">
        <v>10</v>
      </c>
      <c r="AN255" s="99">
        <v>348</v>
      </c>
      <c r="AO255" s="99">
        <v>409</v>
      </c>
      <c r="AP255" s="99">
        <v>4003</v>
      </c>
      <c r="AQ255" s="99">
        <v>3868</v>
      </c>
      <c r="AR255" s="99">
        <v>5393</v>
      </c>
      <c r="AS255" s="99"/>
      <c r="AT255" s="99">
        <v>1364</v>
      </c>
      <c r="AU255" s="99">
        <v>6996</v>
      </c>
      <c r="AV255" s="99">
        <v>901</v>
      </c>
      <c r="AW255" s="99"/>
      <c r="AX255" s="99">
        <v>9251</v>
      </c>
      <c r="AY255" s="99">
        <v>10</v>
      </c>
      <c r="AZ255" s="99"/>
      <c r="BA255" s="99">
        <v>124</v>
      </c>
      <c r="BB255" s="99">
        <v>1</v>
      </c>
      <c r="BC255" s="99">
        <v>7312</v>
      </c>
      <c r="BD255" s="99">
        <v>7</v>
      </c>
      <c r="BE255" s="99">
        <v>31</v>
      </c>
      <c r="BF255" s="99">
        <v>252</v>
      </c>
      <c r="BG255" s="99">
        <v>898</v>
      </c>
      <c r="BH255" s="99">
        <v>633</v>
      </c>
      <c r="BI255" s="99">
        <v>3</v>
      </c>
      <c r="BJ255" s="99"/>
      <c r="BK255" s="99">
        <v>422</v>
      </c>
      <c r="BL255" s="99">
        <v>202</v>
      </c>
      <c r="BM255" s="99">
        <v>11</v>
      </c>
      <c r="BN255" s="99">
        <v>173</v>
      </c>
      <c r="BO255" s="99">
        <v>753</v>
      </c>
      <c r="BP255" s="99">
        <v>107</v>
      </c>
      <c r="BQ255" s="99">
        <v>35</v>
      </c>
      <c r="BR255" s="99"/>
      <c r="BS255" s="99"/>
      <c r="BT255" s="99">
        <v>6593</v>
      </c>
      <c r="BU255" s="99">
        <v>941</v>
      </c>
      <c r="BV255" s="99"/>
      <c r="BW255" s="99">
        <v>20</v>
      </c>
      <c r="BX255" s="99"/>
      <c r="BY255" s="99">
        <v>4</v>
      </c>
      <c r="BZ255" s="99"/>
      <c r="CA255" s="99"/>
      <c r="CB255" s="99">
        <v>3632</v>
      </c>
      <c r="CC255" s="99">
        <v>3194</v>
      </c>
      <c r="CD255" s="99"/>
      <c r="CE255" s="99">
        <v>1991</v>
      </c>
      <c r="CF255" s="99">
        <v>353</v>
      </c>
      <c r="CG255" s="99">
        <v>25</v>
      </c>
      <c r="CH255" s="99">
        <v>65</v>
      </c>
      <c r="CI255" s="99"/>
      <c r="CJ255" s="99">
        <v>1</v>
      </c>
      <c r="CK255" s="99"/>
      <c r="CL255" s="99">
        <v>5</v>
      </c>
      <c r="CM255" s="99">
        <v>117</v>
      </c>
      <c r="CN255" s="99">
        <v>202</v>
      </c>
      <c r="CO255" s="99">
        <v>934</v>
      </c>
      <c r="CP255" s="99">
        <v>1042</v>
      </c>
      <c r="CQ255" s="99">
        <v>7</v>
      </c>
      <c r="CR255" s="99">
        <v>321</v>
      </c>
      <c r="CS255" s="99">
        <v>6</v>
      </c>
      <c r="CT255" s="99">
        <v>497</v>
      </c>
      <c r="CU255" s="99">
        <v>715</v>
      </c>
      <c r="CV255" s="99">
        <v>364</v>
      </c>
      <c r="CW255" s="99">
        <v>1826</v>
      </c>
      <c r="CX255" s="99">
        <v>176</v>
      </c>
      <c r="CY255" s="99">
        <v>113</v>
      </c>
      <c r="CZ255" s="99">
        <v>31</v>
      </c>
      <c r="DA255" s="99">
        <v>583</v>
      </c>
      <c r="DB255" s="99">
        <v>131</v>
      </c>
      <c r="DC255" s="99">
        <v>236</v>
      </c>
      <c r="DD255" s="99">
        <v>1004</v>
      </c>
      <c r="DE255" s="99">
        <v>903</v>
      </c>
      <c r="DF255" s="99">
        <v>48</v>
      </c>
      <c r="DG255" s="99">
        <v>145</v>
      </c>
      <c r="DH255" s="99">
        <v>3051</v>
      </c>
      <c r="DI255" s="99">
        <v>839</v>
      </c>
      <c r="DJ255" s="99">
        <v>2</v>
      </c>
      <c r="DK255" s="99">
        <v>140</v>
      </c>
      <c r="DL255" s="99">
        <v>262</v>
      </c>
      <c r="DM255" s="99">
        <v>14</v>
      </c>
      <c r="DN255" s="99">
        <v>254</v>
      </c>
      <c r="DO255" s="99">
        <v>45</v>
      </c>
      <c r="DP255" s="99">
        <v>1195</v>
      </c>
      <c r="DQ255" s="99">
        <v>121</v>
      </c>
      <c r="DR255" s="99">
        <v>220</v>
      </c>
      <c r="DS255" s="99">
        <v>84</v>
      </c>
      <c r="DT255" s="99">
        <v>171</v>
      </c>
      <c r="DU255" s="99">
        <v>8</v>
      </c>
      <c r="DV255" s="99"/>
      <c r="DW255" s="99">
        <v>1735</v>
      </c>
      <c r="DX255" s="99">
        <v>55</v>
      </c>
      <c r="DY255" s="99">
        <v>2</v>
      </c>
      <c r="DZ255" s="99">
        <v>887</v>
      </c>
      <c r="EA255" s="99"/>
      <c r="EB255" s="99">
        <v>31</v>
      </c>
      <c r="EC255" s="99"/>
      <c r="ED255" s="99">
        <v>178</v>
      </c>
      <c r="EE255" s="99">
        <v>294</v>
      </c>
      <c r="EF255" s="99">
        <v>27</v>
      </c>
      <c r="EG255" s="99">
        <v>5</v>
      </c>
      <c r="EH255" s="99">
        <v>24</v>
      </c>
      <c r="EI255" s="99">
        <v>2</v>
      </c>
      <c r="EJ255" s="99">
        <v>11</v>
      </c>
      <c r="EK255" s="99">
        <v>2</v>
      </c>
      <c r="EL255" s="99">
        <v>7</v>
      </c>
      <c r="EM255" s="99">
        <v>8171</v>
      </c>
      <c r="EN255" s="99">
        <v>106</v>
      </c>
      <c r="EO255" s="99">
        <v>408</v>
      </c>
      <c r="EP255" s="99">
        <v>26</v>
      </c>
      <c r="EQ255" s="99"/>
      <c r="ER255" s="99"/>
      <c r="ES255" s="99">
        <v>49145</v>
      </c>
    </row>
    <row r="256" spans="1:149" ht="14.4" x14ac:dyDescent="0.3">
      <c r="A256" s="98">
        <v>106331164</v>
      </c>
      <c r="B256" s="98" t="s">
        <v>816</v>
      </c>
      <c r="C256" s="98" t="s">
        <v>825</v>
      </c>
      <c r="D256" s="98" t="s">
        <v>817</v>
      </c>
      <c r="E256" s="98" t="s">
        <v>818</v>
      </c>
      <c r="F256" s="98" t="s">
        <v>1114</v>
      </c>
      <c r="G256" s="98" t="s">
        <v>2872</v>
      </c>
      <c r="H256" s="98" t="s">
        <v>2108</v>
      </c>
      <c r="I256" s="98" t="s">
        <v>2396</v>
      </c>
      <c r="J256" s="98" t="s">
        <v>2397</v>
      </c>
      <c r="K256" s="98" t="s">
        <v>2401</v>
      </c>
      <c r="L256" s="98" t="s">
        <v>2065</v>
      </c>
      <c r="M256" s="98" t="s">
        <v>2105</v>
      </c>
      <c r="N256" s="98" t="s">
        <v>1800</v>
      </c>
      <c r="O256" s="99">
        <v>21591</v>
      </c>
      <c r="P256" s="99">
        <v>1020</v>
      </c>
      <c r="Q256" s="99">
        <v>220</v>
      </c>
      <c r="R256" s="99"/>
      <c r="S256" s="99">
        <v>1</v>
      </c>
      <c r="T256" s="99"/>
      <c r="U256" s="99">
        <v>12293</v>
      </c>
      <c r="V256" s="99">
        <v>10538</v>
      </c>
      <c r="W256" s="99">
        <v>1</v>
      </c>
      <c r="X256" s="99"/>
      <c r="Y256" s="99">
        <v>429</v>
      </c>
      <c r="Z256" s="99">
        <v>2651</v>
      </c>
      <c r="AA256" s="99">
        <v>2264</v>
      </c>
      <c r="AB256" s="99">
        <v>1559</v>
      </c>
      <c r="AC256" s="99">
        <v>2858</v>
      </c>
      <c r="AD256" s="99">
        <v>3362</v>
      </c>
      <c r="AE256" s="99">
        <v>3184</v>
      </c>
      <c r="AF256" s="99">
        <v>2864</v>
      </c>
      <c r="AG256" s="99"/>
      <c r="AH256" s="99">
        <v>3509</v>
      </c>
      <c r="AI256" s="99">
        <v>152</v>
      </c>
      <c r="AJ256" s="99">
        <v>518</v>
      </c>
      <c r="AK256" s="99">
        <v>1079</v>
      </c>
      <c r="AL256" s="99">
        <v>7789</v>
      </c>
      <c r="AM256" s="99">
        <v>74</v>
      </c>
      <c r="AN256" s="99">
        <v>500</v>
      </c>
      <c r="AO256" s="99">
        <v>484</v>
      </c>
      <c r="AP256" s="99">
        <v>12388</v>
      </c>
      <c r="AQ256" s="99">
        <v>10622</v>
      </c>
      <c r="AR256" s="99">
        <v>12210</v>
      </c>
      <c r="AS256" s="99"/>
      <c r="AT256" s="99">
        <v>2651</v>
      </c>
      <c r="AU256" s="99">
        <v>16927</v>
      </c>
      <c r="AV256" s="99">
        <v>3254</v>
      </c>
      <c r="AW256" s="99"/>
      <c r="AX256" s="99">
        <v>20972</v>
      </c>
      <c r="AY256" s="99">
        <v>1840</v>
      </c>
      <c r="AZ256" s="99">
        <v>20</v>
      </c>
      <c r="BA256" s="99">
        <v>1896</v>
      </c>
      <c r="BB256" s="99">
        <v>12</v>
      </c>
      <c r="BC256" s="99">
        <v>16286</v>
      </c>
      <c r="BD256" s="99"/>
      <c r="BE256" s="99">
        <v>75</v>
      </c>
      <c r="BF256" s="99">
        <v>304</v>
      </c>
      <c r="BG256" s="99">
        <v>3185</v>
      </c>
      <c r="BH256" s="99">
        <v>1053</v>
      </c>
      <c r="BI256" s="99">
        <v>21</v>
      </c>
      <c r="BJ256" s="99"/>
      <c r="BK256" s="99">
        <v>472</v>
      </c>
      <c r="BL256" s="99">
        <v>554</v>
      </c>
      <c r="BM256" s="99">
        <v>4</v>
      </c>
      <c r="BN256" s="99">
        <v>472</v>
      </c>
      <c r="BO256" s="99">
        <v>2082</v>
      </c>
      <c r="BP256" s="99">
        <v>381</v>
      </c>
      <c r="BQ256" s="99">
        <v>70</v>
      </c>
      <c r="BR256" s="99">
        <v>247</v>
      </c>
      <c r="BS256" s="99">
        <v>51</v>
      </c>
      <c r="BT256" s="99">
        <v>15401</v>
      </c>
      <c r="BU256" s="99">
        <v>3037</v>
      </c>
      <c r="BV256" s="99"/>
      <c r="BW256" s="99">
        <v>24</v>
      </c>
      <c r="BX256" s="99"/>
      <c r="BY256" s="99">
        <v>37</v>
      </c>
      <c r="BZ256" s="99"/>
      <c r="CA256" s="99"/>
      <c r="CB256" s="99">
        <v>7881</v>
      </c>
      <c r="CC256" s="99">
        <v>8332</v>
      </c>
      <c r="CD256" s="99">
        <v>4</v>
      </c>
      <c r="CE256" s="99">
        <v>5795</v>
      </c>
      <c r="CF256" s="99">
        <v>187</v>
      </c>
      <c r="CG256" s="99">
        <v>61</v>
      </c>
      <c r="CH256" s="99">
        <v>457</v>
      </c>
      <c r="CI256" s="99">
        <v>112</v>
      </c>
      <c r="CJ256" s="99">
        <v>3</v>
      </c>
      <c r="CK256" s="99"/>
      <c r="CL256" s="99">
        <v>17</v>
      </c>
      <c r="CM256" s="99">
        <v>161</v>
      </c>
      <c r="CN256" s="99">
        <v>801</v>
      </c>
      <c r="CO256" s="99">
        <v>3219</v>
      </c>
      <c r="CP256" s="99">
        <v>2233</v>
      </c>
      <c r="CQ256" s="99">
        <v>31</v>
      </c>
      <c r="CR256" s="99">
        <v>701</v>
      </c>
      <c r="CS256" s="99">
        <v>21</v>
      </c>
      <c r="CT256" s="99">
        <v>850</v>
      </c>
      <c r="CU256" s="99">
        <v>1026</v>
      </c>
      <c r="CV256" s="99">
        <v>2466</v>
      </c>
      <c r="CW256" s="99">
        <v>187</v>
      </c>
      <c r="CX256" s="99">
        <v>866</v>
      </c>
      <c r="CY256" s="99">
        <v>545</v>
      </c>
      <c r="CZ256" s="99">
        <v>64</v>
      </c>
      <c r="DA256" s="99">
        <v>1242</v>
      </c>
      <c r="DB256" s="99">
        <v>382</v>
      </c>
      <c r="DC256" s="99">
        <v>1192</v>
      </c>
      <c r="DD256" s="99">
        <v>3413</v>
      </c>
      <c r="DE256" s="99">
        <v>3189</v>
      </c>
      <c r="DF256" s="99">
        <v>226</v>
      </c>
      <c r="DG256" s="99">
        <v>848</v>
      </c>
      <c r="DH256" s="99">
        <v>3286</v>
      </c>
      <c r="DI256" s="99">
        <v>1709</v>
      </c>
      <c r="DJ256" s="99">
        <v>15</v>
      </c>
      <c r="DK256" s="99">
        <v>285</v>
      </c>
      <c r="DL256" s="99">
        <v>613</v>
      </c>
      <c r="DM256" s="99">
        <v>59</v>
      </c>
      <c r="DN256" s="99">
        <v>1531</v>
      </c>
      <c r="DO256" s="99">
        <v>319</v>
      </c>
      <c r="DP256" s="99">
        <v>8401</v>
      </c>
      <c r="DQ256" s="99">
        <v>423</v>
      </c>
      <c r="DR256" s="99">
        <v>718</v>
      </c>
      <c r="DS256" s="99">
        <v>174</v>
      </c>
      <c r="DT256" s="99">
        <v>551</v>
      </c>
      <c r="DU256" s="99">
        <v>36</v>
      </c>
      <c r="DV256" s="99">
        <v>21</v>
      </c>
      <c r="DW256" s="99">
        <v>350</v>
      </c>
      <c r="DX256" s="99">
        <v>182</v>
      </c>
      <c r="DY256" s="99">
        <v>50</v>
      </c>
      <c r="DZ256" s="99">
        <v>3152</v>
      </c>
      <c r="EA256" s="99">
        <v>12</v>
      </c>
      <c r="EB256" s="99">
        <v>97</v>
      </c>
      <c r="EC256" s="99"/>
      <c r="ED256" s="99">
        <v>579</v>
      </c>
      <c r="EE256" s="99">
        <v>977</v>
      </c>
      <c r="EF256" s="99">
        <v>581</v>
      </c>
      <c r="EG256" s="99">
        <v>129</v>
      </c>
      <c r="EH256" s="99">
        <v>29</v>
      </c>
      <c r="EI256" s="99">
        <v>5</v>
      </c>
      <c r="EJ256" s="99">
        <v>58</v>
      </c>
      <c r="EK256" s="99">
        <v>10</v>
      </c>
      <c r="EL256" s="99">
        <v>23</v>
      </c>
      <c r="EM256" s="99">
        <v>18853</v>
      </c>
      <c r="EN256" s="99">
        <v>109</v>
      </c>
      <c r="EO256" s="99">
        <v>1334</v>
      </c>
      <c r="EP256" s="99">
        <v>137</v>
      </c>
      <c r="EQ256" s="99">
        <v>6</v>
      </c>
      <c r="ER256" s="99">
        <v>2</v>
      </c>
      <c r="ES256" s="99">
        <v>102654</v>
      </c>
    </row>
    <row r="257" spans="1:149" ht="14.4" x14ac:dyDescent="0.3">
      <c r="A257" s="98">
        <v>106331168</v>
      </c>
      <c r="B257" s="98" t="s">
        <v>1115</v>
      </c>
      <c r="C257" s="98" t="s">
        <v>825</v>
      </c>
      <c r="D257" s="98" t="s">
        <v>811</v>
      </c>
      <c r="E257" s="98" t="s">
        <v>812</v>
      </c>
      <c r="F257" s="98" t="s">
        <v>1112</v>
      </c>
      <c r="G257" s="98" t="s">
        <v>2871</v>
      </c>
      <c r="H257" s="98" t="s">
        <v>2108</v>
      </c>
      <c r="I257" s="98" t="s">
        <v>2396</v>
      </c>
      <c r="J257" s="98" t="s">
        <v>2397</v>
      </c>
      <c r="K257" s="98" t="s">
        <v>2398</v>
      </c>
      <c r="L257" s="98" t="s">
        <v>2065</v>
      </c>
      <c r="M257" s="98" t="s">
        <v>2105</v>
      </c>
      <c r="N257" s="98" t="s">
        <v>1801</v>
      </c>
      <c r="O257" s="99">
        <v>19199</v>
      </c>
      <c r="P257" s="99"/>
      <c r="Q257" s="99">
        <v>328</v>
      </c>
      <c r="R257" s="99"/>
      <c r="S257" s="99"/>
      <c r="T257" s="99"/>
      <c r="U257" s="99">
        <v>9256</v>
      </c>
      <c r="V257" s="99">
        <v>10271</v>
      </c>
      <c r="W257" s="99"/>
      <c r="X257" s="99"/>
      <c r="Y257" s="99">
        <v>210</v>
      </c>
      <c r="Z257" s="99">
        <v>608</v>
      </c>
      <c r="AA257" s="99">
        <v>790</v>
      </c>
      <c r="AB257" s="99">
        <v>1227</v>
      </c>
      <c r="AC257" s="99">
        <v>2519</v>
      </c>
      <c r="AD257" s="99">
        <v>3816</v>
      </c>
      <c r="AE257" s="99">
        <v>4886</v>
      </c>
      <c r="AF257" s="99">
        <v>5385</v>
      </c>
      <c r="AG257" s="99"/>
      <c r="AH257" s="99">
        <v>18</v>
      </c>
      <c r="AI257" s="99">
        <v>68</v>
      </c>
      <c r="AJ257" s="99">
        <v>184</v>
      </c>
      <c r="AK257" s="99">
        <v>429</v>
      </c>
      <c r="AL257" s="99">
        <v>3967</v>
      </c>
      <c r="AM257" s="99">
        <v>40</v>
      </c>
      <c r="AN257" s="99">
        <v>344</v>
      </c>
      <c r="AO257" s="99">
        <v>156</v>
      </c>
      <c r="AP257" s="99">
        <v>14407</v>
      </c>
      <c r="AQ257" s="99">
        <v>5190</v>
      </c>
      <c r="AR257" s="99">
        <v>14337</v>
      </c>
      <c r="AS257" s="99"/>
      <c r="AT257" s="99">
        <v>5232</v>
      </c>
      <c r="AU257" s="99">
        <v>14295</v>
      </c>
      <c r="AV257" s="99"/>
      <c r="AW257" s="99"/>
      <c r="AX257" s="99">
        <v>19433</v>
      </c>
      <c r="AY257" s="99">
        <v>94</v>
      </c>
      <c r="AZ257" s="99"/>
      <c r="BA257" s="99">
        <v>343</v>
      </c>
      <c r="BB257" s="99">
        <v>546</v>
      </c>
      <c r="BC257" s="99">
        <v>18606</v>
      </c>
      <c r="BD257" s="99">
        <v>27</v>
      </c>
      <c r="BE257" s="99"/>
      <c r="BF257" s="99">
        <v>5</v>
      </c>
      <c r="BG257" s="99"/>
      <c r="BH257" s="99"/>
      <c r="BI257" s="99"/>
      <c r="BJ257" s="99"/>
      <c r="BK257" s="99">
        <v>208</v>
      </c>
      <c r="BL257" s="99">
        <v>287</v>
      </c>
      <c r="BM257" s="99">
        <v>2</v>
      </c>
      <c r="BN257" s="99">
        <v>421</v>
      </c>
      <c r="BO257" s="99">
        <v>3022</v>
      </c>
      <c r="BP257" s="99">
        <v>546</v>
      </c>
      <c r="BQ257" s="99">
        <v>34</v>
      </c>
      <c r="BR257" s="99">
        <v>351</v>
      </c>
      <c r="BS257" s="99">
        <v>20</v>
      </c>
      <c r="BT257" s="99">
        <v>11405</v>
      </c>
      <c r="BU257" s="99">
        <v>3159</v>
      </c>
      <c r="BV257" s="99">
        <v>5</v>
      </c>
      <c r="BW257" s="99">
        <v>67</v>
      </c>
      <c r="BX257" s="99"/>
      <c r="BY257" s="99"/>
      <c r="BZ257" s="99"/>
      <c r="CA257" s="99"/>
      <c r="CB257" s="99">
        <v>3374</v>
      </c>
      <c r="CC257" s="99">
        <v>11005</v>
      </c>
      <c r="CD257" s="99">
        <v>9</v>
      </c>
      <c r="CE257" s="99">
        <v>4819</v>
      </c>
      <c r="CF257" s="99">
        <v>90</v>
      </c>
      <c r="CG257" s="99">
        <v>116</v>
      </c>
      <c r="CH257" s="99">
        <v>111</v>
      </c>
      <c r="CI257" s="99"/>
      <c r="CJ257" s="99">
        <v>2</v>
      </c>
      <c r="CK257" s="99">
        <v>1</v>
      </c>
      <c r="CL257" s="99">
        <v>25</v>
      </c>
      <c r="CM257" s="99">
        <v>230</v>
      </c>
      <c r="CN257" s="99">
        <v>1051</v>
      </c>
      <c r="CO257" s="99">
        <v>3688</v>
      </c>
      <c r="CP257" s="99">
        <v>2898</v>
      </c>
      <c r="CQ257" s="99">
        <v>22</v>
      </c>
      <c r="CR257" s="99">
        <v>793</v>
      </c>
      <c r="CS257" s="99">
        <v>14</v>
      </c>
      <c r="CT257" s="99">
        <v>1007</v>
      </c>
      <c r="CU257" s="99">
        <v>1568</v>
      </c>
      <c r="CV257" s="99">
        <v>2034</v>
      </c>
      <c r="CW257" s="99">
        <v>196</v>
      </c>
      <c r="CX257" s="99">
        <v>2492</v>
      </c>
      <c r="CY257" s="99">
        <v>497</v>
      </c>
      <c r="CZ257" s="99">
        <v>185</v>
      </c>
      <c r="DA257" s="99">
        <v>1537</v>
      </c>
      <c r="DB257" s="99">
        <v>467</v>
      </c>
      <c r="DC257" s="99">
        <v>779</v>
      </c>
      <c r="DD257" s="99">
        <v>42</v>
      </c>
      <c r="DE257" s="99"/>
      <c r="DF257" s="99">
        <v>2</v>
      </c>
      <c r="DG257" s="99">
        <v>718</v>
      </c>
      <c r="DH257" s="99">
        <v>2078</v>
      </c>
      <c r="DI257" s="99">
        <v>2278</v>
      </c>
      <c r="DJ257" s="99">
        <v>21</v>
      </c>
      <c r="DK257" s="99">
        <v>62</v>
      </c>
      <c r="DL257" s="99">
        <v>867</v>
      </c>
      <c r="DM257" s="99">
        <v>103</v>
      </c>
      <c r="DN257" s="99">
        <v>3032</v>
      </c>
      <c r="DO257" s="99">
        <v>295</v>
      </c>
      <c r="DP257" s="99">
        <v>7329</v>
      </c>
      <c r="DQ257" s="99">
        <v>477</v>
      </c>
      <c r="DR257" s="99">
        <v>594</v>
      </c>
      <c r="DS257" s="99">
        <v>385</v>
      </c>
      <c r="DT257" s="99">
        <v>581</v>
      </c>
      <c r="DU257" s="99">
        <v>23</v>
      </c>
      <c r="DV257" s="99">
        <v>2</v>
      </c>
      <c r="DW257" s="99">
        <v>477</v>
      </c>
      <c r="DX257" s="99">
        <v>125</v>
      </c>
      <c r="DY257" s="99">
        <v>33</v>
      </c>
      <c r="DZ257" s="99">
        <v>9</v>
      </c>
      <c r="EA257" s="99">
        <v>11</v>
      </c>
      <c r="EB257" s="99">
        <v>19</v>
      </c>
      <c r="EC257" s="99">
        <v>8</v>
      </c>
      <c r="ED257" s="99">
        <v>872</v>
      </c>
      <c r="EE257" s="99">
        <v>1205</v>
      </c>
      <c r="EF257" s="99">
        <v>74</v>
      </c>
      <c r="EG257" s="99">
        <v>15</v>
      </c>
      <c r="EH257" s="99">
        <v>7</v>
      </c>
      <c r="EI257" s="99">
        <v>3</v>
      </c>
      <c r="EJ257" s="99">
        <v>29</v>
      </c>
      <c r="EK257" s="99">
        <v>9</v>
      </c>
      <c r="EL257" s="99">
        <v>35</v>
      </c>
      <c r="EM257" s="99">
        <v>15935</v>
      </c>
      <c r="EN257" s="99">
        <v>219</v>
      </c>
      <c r="EO257" s="99">
        <v>1061</v>
      </c>
      <c r="EP257" s="99">
        <v>59</v>
      </c>
      <c r="EQ257" s="99">
        <v>4</v>
      </c>
      <c r="ER257" s="99"/>
      <c r="ES257" s="99">
        <v>78561</v>
      </c>
    </row>
    <row r="258" spans="1:149" ht="14.4" x14ac:dyDescent="0.3">
      <c r="A258" s="98">
        <v>106331194</v>
      </c>
      <c r="B258" s="98" t="s">
        <v>819</v>
      </c>
      <c r="C258" s="98" t="s">
        <v>825</v>
      </c>
      <c r="D258" s="98" t="s">
        <v>820</v>
      </c>
      <c r="E258" s="98" t="s">
        <v>821</v>
      </c>
      <c r="F258" s="98" t="s">
        <v>1116</v>
      </c>
      <c r="G258" s="98" t="s">
        <v>2873</v>
      </c>
      <c r="H258" s="98" t="s">
        <v>2108</v>
      </c>
      <c r="I258" s="98" t="s">
        <v>2166</v>
      </c>
      <c r="J258" s="98" t="s">
        <v>2397</v>
      </c>
      <c r="K258" s="98" t="s">
        <v>2402</v>
      </c>
      <c r="L258" s="98" t="s">
        <v>2065</v>
      </c>
      <c r="M258" s="98" t="s">
        <v>2105</v>
      </c>
      <c r="N258" s="98" t="s">
        <v>1802</v>
      </c>
      <c r="O258" s="99">
        <v>10311</v>
      </c>
      <c r="P258" s="99">
        <v>297</v>
      </c>
      <c r="Q258" s="99"/>
      <c r="R258" s="99">
        <v>757</v>
      </c>
      <c r="S258" s="99"/>
      <c r="T258" s="99">
        <v>3</v>
      </c>
      <c r="U258" s="99">
        <v>6600</v>
      </c>
      <c r="V258" s="99">
        <v>4768</v>
      </c>
      <c r="W258" s="99"/>
      <c r="X258" s="99"/>
      <c r="Y258" s="99">
        <v>161</v>
      </c>
      <c r="Z258" s="99">
        <v>1139</v>
      </c>
      <c r="AA258" s="99">
        <v>937</v>
      </c>
      <c r="AB258" s="99">
        <v>747</v>
      </c>
      <c r="AC258" s="99">
        <v>1543</v>
      </c>
      <c r="AD258" s="99">
        <v>1931</v>
      </c>
      <c r="AE258" s="99">
        <v>1724</v>
      </c>
      <c r="AF258" s="99">
        <v>2104</v>
      </c>
      <c r="AG258" s="99"/>
      <c r="AH258" s="99">
        <v>1081</v>
      </c>
      <c r="AI258" s="99">
        <v>1</v>
      </c>
      <c r="AJ258" s="99">
        <v>210</v>
      </c>
      <c r="AK258" s="99">
        <v>1005</v>
      </c>
      <c r="AL258" s="99">
        <v>3064</v>
      </c>
      <c r="AM258" s="99">
        <v>56</v>
      </c>
      <c r="AN258" s="99"/>
      <c r="AO258" s="99">
        <v>6</v>
      </c>
      <c r="AP258" s="99">
        <v>7027</v>
      </c>
      <c r="AQ258" s="99">
        <v>4149</v>
      </c>
      <c r="AR258" s="99">
        <v>7219</v>
      </c>
      <c r="AS258" s="99"/>
      <c r="AT258" s="99">
        <v>2891</v>
      </c>
      <c r="AU258" s="99">
        <v>7406</v>
      </c>
      <c r="AV258" s="99">
        <v>1071</v>
      </c>
      <c r="AW258" s="99"/>
      <c r="AX258" s="99">
        <v>11225</v>
      </c>
      <c r="AY258" s="99">
        <v>143</v>
      </c>
      <c r="AZ258" s="99"/>
      <c r="BA258" s="99">
        <v>318</v>
      </c>
      <c r="BB258" s="99">
        <v>6</v>
      </c>
      <c r="BC258" s="99">
        <v>9308</v>
      </c>
      <c r="BD258" s="99">
        <v>43</v>
      </c>
      <c r="BE258" s="99">
        <v>55</v>
      </c>
      <c r="BF258" s="99">
        <v>564</v>
      </c>
      <c r="BG258" s="99">
        <v>1072</v>
      </c>
      <c r="BH258" s="99">
        <v>1</v>
      </c>
      <c r="BI258" s="99">
        <v>1</v>
      </c>
      <c r="BJ258" s="99"/>
      <c r="BK258" s="99">
        <v>605</v>
      </c>
      <c r="BL258" s="99">
        <v>418</v>
      </c>
      <c r="BM258" s="99">
        <v>10</v>
      </c>
      <c r="BN258" s="99">
        <v>388</v>
      </c>
      <c r="BO258" s="99">
        <v>579</v>
      </c>
      <c r="BP258" s="99">
        <v>224</v>
      </c>
      <c r="BQ258" s="99">
        <v>8</v>
      </c>
      <c r="BR258" s="99">
        <v>13</v>
      </c>
      <c r="BS258" s="99">
        <v>52</v>
      </c>
      <c r="BT258" s="99">
        <v>7027</v>
      </c>
      <c r="BU258" s="99">
        <v>2022</v>
      </c>
      <c r="BV258" s="99"/>
      <c r="BW258" s="99">
        <v>7</v>
      </c>
      <c r="BX258" s="99"/>
      <c r="BY258" s="99">
        <v>4</v>
      </c>
      <c r="BZ258" s="99">
        <v>11</v>
      </c>
      <c r="CA258" s="99"/>
      <c r="CB258" s="99">
        <v>4299</v>
      </c>
      <c r="CC258" s="99">
        <v>5615</v>
      </c>
      <c r="CD258" s="99"/>
      <c r="CE258" s="99">
        <v>1323</v>
      </c>
      <c r="CF258" s="99">
        <v>131</v>
      </c>
      <c r="CG258" s="99"/>
      <c r="CH258" s="99"/>
      <c r="CI258" s="99"/>
      <c r="CJ258" s="99"/>
      <c r="CK258" s="99"/>
      <c r="CL258" s="99"/>
      <c r="CM258" s="99">
        <v>150</v>
      </c>
      <c r="CN258" s="99">
        <v>291</v>
      </c>
      <c r="CO258" s="99">
        <v>1533</v>
      </c>
      <c r="CP258" s="99">
        <v>1190</v>
      </c>
      <c r="CQ258" s="99">
        <v>8</v>
      </c>
      <c r="CR258" s="99">
        <v>489</v>
      </c>
      <c r="CS258" s="99">
        <v>3</v>
      </c>
      <c r="CT258" s="99">
        <v>556</v>
      </c>
      <c r="CU258" s="99">
        <v>1008</v>
      </c>
      <c r="CV258" s="99">
        <v>772</v>
      </c>
      <c r="CW258" s="99">
        <v>844</v>
      </c>
      <c r="CX258" s="99">
        <v>186</v>
      </c>
      <c r="CY258" s="99">
        <v>230</v>
      </c>
      <c r="CZ258" s="99">
        <v>137</v>
      </c>
      <c r="DA258" s="99">
        <v>1105</v>
      </c>
      <c r="DB258" s="99">
        <v>158</v>
      </c>
      <c r="DC258" s="99">
        <v>450</v>
      </c>
      <c r="DD258" s="99">
        <v>1177</v>
      </c>
      <c r="DE258" s="99">
        <v>1075</v>
      </c>
      <c r="DF258" s="99">
        <v>6</v>
      </c>
      <c r="DG258" s="99">
        <v>227</v>
      </c>
      <c r="DH258" s="99">
        <v>1055</v>
      </c>
      <c r="DI258" s="99">
        <v>825</v>
      </c>
      <c r="DJ258" s="99">
        <v>2</v>
      </c>
      <c r="DK258" s="99">
        <v>165</v>
      </c>
      <c r="DL258" s="99">
        <v>384</v>
      </c>
      <c r="DM258" s="99">
        <v>8</v>
      </c>
      <c r="DN258" s="99">
        <v>461</v>
      </c>
      <c r="DO258" s="99">
        <v>13</v>
      </c>
      <c r="DP258" s="99">
        <v>6148</v>
      </c>
      <c r="DQ258" s="99">
        <v>381</v>
      </c>
      <c r="DR258" s="99">
        <v>259</v>
      </c>
      <c r="DS258" s="99">
        <v>115</v>
      </c>
      <c r="DT258" s="99">
        <v>179</v>
      </c>
      <c r="DU258" s="99">
        <v>5</v>
      </c>
      <c r="DV258" s="99"/>
      <c r="DW258" s="99">
        <v>26</v>
      </c>
      <c r="DX258" s="99">
        <v>51</v>
      </c>
      <c r="DY258" s="99">
        <v>2</v>
      </c>
      <c r="DZ258" s="99">
        <v>1062</v>
      </c>
      <c r="EA258" s="99"/>
      <c r="EB258" s="99"/>
      <c r="EC258" s="99"/>
      <c r="ED258" s="99">
        <v>308</v>
      </c>
      <c r="EE258" s="99">
        <v>511</v>
      </c>
      <c r="EF258" s="99">
        <v>28</v>
      </c>
      <c r="EG258" s="99">
        <v>10</v>
      </c>
      <c r="EH258" s="99">
        <v>8</v>
      </c>
      <c r="EI258" s="99">
        <v>1</v>
      </c>
      <c r="EJ258" s="99">
        <v>11</v>
      </c>
      <c r="EK258" s="99">
        <v>7</v>
      </c>
      <c r="EL258" s="99">
        <v>2</v>
      </c>
      <c r="EM258" s="99">
        <v>9964</v>
      </c>
      <c r="EN258" s="99">
        <v>110</v>
      </c>
      <c r="EO258" s="99">
        <v>378</v>
      </c>
      <c r="EP258" s="99">
        <v>30</v>
      </c>
      <c r="EQ258" s="99"/>
      <c r="ER258" s="99"/>
      <c r="ES258" s="99">
        <v>55611</v>
      </c>
    </row>
    <row r="259" spans="1:149" ht="14.4" x14ac:dyDescent="0.3">
      <c r="A259" s="98">
        <v>106331216</v>
      </c>
      <c r="B259" s="98" t="s">
        <v>822</v>
      </c>
      <c r="C259" s="98" t="s">
        <v>825</v>
      </c>
      <c r="D259" s="98" t="s">
        <v>1484</v>
      </c>
      <c r="E259" s="98" t="s">
        <v>823</v>
      </c>
      <c r="F259" s="98" t="s">
        <v>1117</v>
      </c>
      <c r="G259" s="98" t="s">
        <v>2872</v>
      </c>
      <c r="H259" s="98" t="s">
        <v>2101</v>
      </c>
      <c r="I259" s="98" t="s">
        <v>2396</v>
      </c>
      <c r="J259" s="98" t="s">
        <v>2182</v>
      </c>
      <c r="K259" s="98" t="s">
        <v>2403</v>
      </c>
      <c r="L259" s="98" t="s">
        <v>2065</v>
      </c>
      <c r="M259" s="98" t="s">
        <v>2105</v>
      </c>
      <c r="N259" s="98" t="s">
        <v>1803</v>
      </c>
      <c r="O259" s="99">
        <v>9140</v>
      </c>
      <c r="P259" s="99"/>
      <c r="Q259" s="99"/>
      <c r="R259" s="99"/>
      <c r="S259" s="99"/>
      <c r="T259" s="99"/>
      <c r="U259" s="99">
        <v>5674</v>
      </c>
      <c r="V259" s="99">
        <v>3466</v>
      </c>
      <c r="W259" s="99"/>
      <c r="X259" s="99"/>
      <c r="Y259" s="99">
        <v>366</v>
      </c>
      <c r="Z259" s="99">
        <v>1696</v>
      </c>
      <c r="AA259" s="99">
        <v>1080</v>
      </c>
      <c r="AB259" s="99">
        <v>465</v>
      </c>
      <c r="AC259" s="99">
        <v>664</v>
      </c>
      <c r="AD259" s="99">
        <v>807</v>
      </c>
      <c r="AE259" s="99">
        <v>726</v>
      </c>
      <c r="AF259" s="99">
        <v>690</v>
      </c>
      <c r="AG259" s="99"/>
      <c r="AH259" s="99">
        <v>2417</v>
      </c>
      <c r="AI259" s="99">
        <v>229</v>
      </c>
      <c r="AJ259" s="99">
        <v>48</v>
      </c>
      <c r="AK259" s="99">
        <v>169</v>
      </c>
      <c r="AL259" s="99">
        <v>7005</v>
      </c>
      <c r="AM259" s="99">
        <v>5</v>
      </c>
      <c r="AN259" s="99">
        <v>24</v>
      </c>
      <c r="AO259" s="99">
        <v>20</v>
      </c>
      <c r="AP259" s="99">
        <v>1869</v>
      </c>
      <c r="AQ259" s="99">
        <v>5263</v>
      </c>
      <c r="AR259" s="99">
        <v>3877</v>
      </c>
      <c r="AS259" s="99"/>
      <c r="AT259" s="99">
        <v>52</v>
      </c>
      <c r="AU259" s="99">
        <v>6870</v>
      </c>
      <c r="AV259" s="99">
        <v>2218</v>
      </c>
      <c r="AW259" s="99"/>
      <c r="AX259" s="99">
        <v>8927</v>
      </c>
      <c r="AY259" s="99">
        <v>213</v>
      </c>
      <c r="AZ259" s="99"/>
      <c r="BA259" s="99">
        <v>17</v>
      </c>
      <c r="BB259" s="99"/>
      <c r="BC259" s="99">
        <v>6731</v>
      </c>
      <c r="BD259" s="99"/>
      <c r="BE259" s="99">
        <v>2</v>
      </c>
      <c r="BF259" s="99">
        <v>136</v>
      </c>
      <c r="BG259" s="99">
        <v>2216</v>
      </c>
      <c r="BH259" s="99">
        <v>5</v>
      </c>
      <c r="BI259" s="99">
        <v>33</v>
      </c>
      <c r="BJ259" s="99"/>
      <c r="BK259" s="99">
        <v>290</v>
      </c>
      <c r="BL259" s="99">
        <v>119</v>
      </c>
      <c r="BM259" s="99"/>
      <c r="BN259" s="99">
        <v>128</v>
      </c>
      <c r="BO259" s="99">
        <v>479</v>
      </c>
      <c r="BP259" s="99">
        <v>88</v>
      </c>
      <c r="BQ259" s="99">
        <v>26</v>
      </c>
      <c r="BR259" s="99">
        <v>2</v>
      </c>
      <c r="BS259" s="99"/>
      <c r="BT259" s="99">
        <v>7231</v>
      </c>
      <c r="BU259" s="99">
        <v>751</v>
      </c>
      <c r="BV259" s="99"/>
      <c r="BW259" s="99"/>
      <c r="BX259" s="99"/>
      <c r="BY259" s="99">
        <v>26</v>
      </c>
      <c r="BZ259" s="99"/>
      <c r="CA259" s="99"/>
      <c r="CB259" s="99">
        <v>5531</v>
      </c>
      <c r="CC259" s="99">
        <v>1405</v>
      </c>
      <c r="CD259" s="99">
        <v>95</v>
      </c>
      <c r="CE259" s="99">
        <v>1902</v>
      </c>
      <c r="CF259" s="99">
        <v>148</v>
      </c>
      <c r="CG259" s="99">
        <v>5</v>
      </c>
      <c r="CH259" s="99">
        <v>41</v>
      </c>
      <c r="CI259" s="99">
        <v>2</v>
      </c>
      <c r="CJ259" s="99">
        <v>10</v>
      </c>
      <c r="CK259" s="99">
        <v>1</v>
      </c>
      <c r="CL259" s="99">
        <v>5</v>
      </c>
      <c r="CM259" s="99">
        <v>56</v>
      </c>
      <c r="CN259" s="99">
        <v>77</v>
      </c>
      <c r="CO259" s="99">
        <v>604</v>
      </c>
      <c r="CP259" s="99">
        <v>677</v>
      </c>
      <c r="CQ259" s="99">
        <v>9</v>
      </c>
      <c r="CR259" s="99">
        <v>282</v>
      </c>
      <c r="CS259" s="99">
        <v>5</v>
      </c>
      <c r="CT259" s="99">
        <v>297</v>
      </c>
      <c r="CU259" s="99">
        <v>503</v>
      </c>
      <c r="CV259" s="99">
        <v>405</v>
      </c>
      <c r="CW259" s="99">
        <v>38</v>
      </c>
      <c r="CX259" s="99">
        <v>254</v>
      </c>
      <c r="CY259" s="99">
        <v>67</v>
      </c>
      <c r="CZ259" s="99">
        <v>10</v>
      </c>
      <c r="DA259" s="99">
        <v>627</v>
      </c>
      <c r="DB259" s="99">
        <v>157</v>
      </c>
      <c r="DC259" s="99">
        <v>288</v>
      </c>
      <c r="DD259" s="99">
        <v>2494</v>
      </c>
      <c r="DE259" s="99">
        <v>2218</v>
      </c>
      <c r="DF259" s="99">
        <v>67</v>
      </c>
      <c r="DG259" s="99">
        <v>174</v>
      </c>
      <c r="DH259" s="99">
        <v>860</v>
      </c>
      <c r="DI259" s="99">
        <v>495</v>
      </c>
      <c r="DJ259" s="99">
        <v>4</v>
      </c>
      <c r="DK259" s="99">
        <v>109</v>
      </c>
      <c r="DL259" s="99">
        <v>198</v>
      </c>
      <c r="DM259" s="99">
        <v>6</v>
      </c>
      <c r="DN259" s="99">
        <v>365</v>
      </c>
      <c r="DO259" s="99">
        <v>26</v>
      </c>
      <c r="DP259" s="99">
        <v>4240</v>
      </c>
      <c r="DQ259" s="99">
        <v>157</v>
      </c>
      <c r="DR259" s="99">
        <v>109</v>
      </c>
      <c r="DS259" s="99">
        <v>70</v>
      </c>
      <c r="DT259" s="99">
        <v>63</v>
      </c>
      <c r="DU259" s="99"/>
      <c r="DV259" s="99"/>
      <c r="DW259" s="99">
        <v>6</v>
      </c>
      <c r="DX259" s="99">
        <v>15</v>
      </c>
      <c r="DY259" s="99">
        <v>12</v>
      </c>
      <c r="DZ259" s="99">
        <v>2231</v>
      </c>
      <c r="EA259" s="99"/>
      <c r="EB259" s="99"/>
      <c r="EC259" s="99"/>
      <c r="ED259" s="99">
        <v>170</v>
      </c>
      <c r="EE259" s="99">
        <v>244</v>
      </c>
      <c r="EF259" s="99">
        <v>23</v>
      </c>
      <c r="EG259" s="99">
        <v>3</v>
      </c>
      <c r="EH259" s="99"/>
      <c r="EI259" s="99">
        <v>1</v>
      </c>
      <c r="EJ259" s="99">
        <v>1</v>
      </c>
      <c r="EK259" s="99"/>
      <c r="EL259" s="99">
        <v>35</v>
      </c>
      <c r="EM259" s="99">
        <v>8266</v>
      </c>
      <c r="EN259" s="99">
        <v>40</v>
      </c>
      <c r="EO259" s="99">
        <v>330</v>
      </c>
      <c r="EP259" s="99">
        <v>25</v>
      </c>
      <c r="EQ259" s="99">
        <v>2</v>
      </c>
      <c r="ER259" s="99"/>
      <c r="ES259" s="99">
        <v>22972</v>
      </c>
    </row>
    <row r="260" spans="1:149" ht="14.4" x14ac:dyDescent="0.3">
      <c r="A260" s="98">
        <v>106331226</v>
      </c>
      <c r="B260" s="98" t="s">
        <v>2404</v>
      </c>
      <c r="C260" s="98" t="s">
        <v>825</v>
      </c>
      <c r="D260" s="98" t="s">
        <v>824</v>
      </c>
      <c r="E260" s="98" t="s">
        <v>825</v>
      </c>
      <c r="F260" s="98" t="s">
        <v>1118</v>
      </c>
      <c r="G260" s="98" t="s">
        <v>2873</v>
      </c>
      <c r="H260" s="98" t="s">
        <v>2114</v>
      </c>
      <c r="I260" s="98" t="s">
        <v>2169</v>
      </c>
      <c r="J260" s="98" t="s">
        <v>2405</v>
      </c>
      <c r="K260" s="98" t="s">
        <v>2406</v>
      </c>
      <c r="L260" s="98" t="s">
        <v>2065</v>
      </c>
      <c r="M260" s="98" t="s">
        <v>2105</v>
      </c>
      <c r="N260" s="98" t="s">
        <v>1804</v>
      </c>
      <c r="O260" s="99"/>
      <c r="P260" s="99"/>
      <c r="Q260" s="99"/>
      <c r="R260" s="99">
        <v>375</v>
      </c>
      <c r="S260" s="99">
        <v>1495</v>
      </c>
      <c r="T260" s="99"/>
      <c r="U260" s="99">
        <v>838</v>
      </c>
      <c r="V260" s="99">
        <v>1032</v>
      </c>
      <c r="W260" s="99"/>
      <c r="X260" s="99"/>
      <c r="Y260" s="99">
        <v>92</v>
      </c>
      <c r="Z260" s="99">
        <v>378</v>
      </c>
      <c r="AA260" s="99">
        <v>333</v>
      </c>
      <c r="AB260" s="99">
        <v>331</v>
      </c>
      <c r="AC260" s="99">
        <v>389</v>
      </c>
      <c r="AD260" s="99">
        <v>265</v>
      </c>
      <c r="AE260" s="99">
        <v>75</v>
      </c>
      <c r="AF260" s="99">
        <v>7</v>
      </c>
      <c r="AG260" s="99"/>
      <c r="AH260" s="99"/>
      <c r="AI260" s="99"/>
      <c r="AJ260" s="99">
        <v>21</v>
      </c>
      <c r="AK260" s="99">
        <v>145</v>
      </c>
      <c r="AL260" s="99">
        <v>397</v>
      </c>
      <c r="AM260" s="99">
        <v>19</v>
      </c>
      <c r="AN260" s="99"/>
      <c r="AO260" s="99">
        <v>108</v>
      </c>
      <c r="AP260" s="99">
        <v>1180</v>
      </c>
      <c r="AQ260" s="99">
        <v>1870</v>
      </c>
      <c r="AR260" s="99"/>
      <c r="AS260" s="99"/>
      <c r="AT260" s="99"/>
      <c r="AU260" s="99">
        <v>1870</v>
      </c>
      <c r="AV260" s="99"/>
      <c r="AW260" s="99"/>
      <c r="AX260" s="99">
        <v>1870</v>
      </c>
      <c r="AY260" s="99"/>
      <c r="AZ260" s="99"/>
      <c r="BA260" s="99"/>
      <c r="BB260" s="99"/>
      <c r="BC260" s="99">
        <v>856</v>
      </c>
      <c r="BD260" s="99"/>
      <c r="BE260" s="99"/>
      <c r="BF260" s="99"/>
      <c r="BG260" s="99"/>
      <c r="BH260" s="99">
        <v>1014</v>
      </c>
      <c r="BI260" s="99"/>
      <c r="BJ260" s="99"/>
      <c r="BK260" s="99">
        <v>5</v>
      </c>
      <c r="BL260" s="99">
        <v>178</v>
      </c>
      <c r="BM260" s="99"/>
      <c r="BN260" s="99"/>
      <c r="BO260" s="99"/>
      <c r="BP260" s="99"/>
      <c r="BQ260" s="99">
        <v>15</v>
      </c>
      <c r="BR260" s="99">
        <v>84</v>
      </c>
      <c r="BS260" s="99"/>
      <c r="BT260" s="99">
        <v>1563</v>
      </c>
      <c r="BU260" s="99"/>
      <c r="BV260" s="99"/>
      <c r="BW260" s="99">
        <v>20</v>
      </c>
      <c r="BX260" s="99"/>
      <c r="BY260" s="99">
        <v>2</v>
      </c>
      <c r="BZ260" s="99">
        <v>3</v>
      </c>
      <c r="CA260" s="99"/>
      <c r="CB260" s="99">
        <v>25</v>
      </c>
      <c r="CC260" s="99">
        <v>908</v>
      </c>
      <c r="CD260" s="99">
        <v>15</v>
      </c>
      <c r="CE260" s="99">
        <v>839</v>
      </c>
      <c r="CF260" s="99">
        <v>9</v>
      </c>
      <c r="CG260" s="99">
        <v>2</v>
      </c>
      <c r="CH260" s="99">
        <v>72</v>
      </c>
      <c r="CI260" s="99"/>
      <c r="CJ260" s="99"/>
      <c r="CK260" s="99"/>
      <c r="CL260" s="99"/>
      <c r="CM260" s="99"/>
      <c r="CN260" s="99"/>
      <c r="CO260" s="99"/>
      <c r="CP260" s="99"/>
      <c r="CQ260" s="99"/>
      <c r="CR260" s="99"/>
      <c r="CS260" s="99"/>
      <c r="CT260" s="99"/>
      <c r="CU260" s="99"/>
      <c r="CV260" s="99"/>
      <c r="CW260" s="99">
        <v>1869</v>
      </c>
      <c r="CX260" s="99"/>
      <c r="CY260" s="99"/>
      <c r="CZ260" s="99"/>
      <c r="DA260" s="99"/>
      <c r="DB260" s="99"/>
      <c r="DC260" s="99">
        <v>1</v>
      </c>
      <c r="DD260" s="99"/>
      <c r="DE260" s="99"/>
      <c r="DF260" s="99"/>
      <c r="DG260" s="99"/>
      <c r="DH260" s="99">
        <v>274</v>
      </c>
      <c r="DI260" s="99"/>
      <c r="DJ260" s="99"/>
      <c r="DK260" s="99"/>
      <c r="DL260" s="99"/>
      <c r="DM260" s="99"/>
      <c r="DN260" s="99"/>
      <c r="DO260" s="99"/>
      <c r="DP260" s="99">
        <v>1596</v>
      </c>
      <c r="DQ260" s="99"/>
      <c r="DR260" s="99"/>
      <c r="DS260" s="99"/>
      <c r="DT260" s="99"/>
      <c r="DU260" s="99"/>
      <c r="DV260" s="99"/>
      <c r="DW260" s="99"/>
      <c r="DX260" s="99"/>
      <c r="DY260" s="99"/>
      <c r="DZ260" s="99"/>
      <c r="EA260" s="99"/>
      <c r="EB260" s="99"/>
      <c r="EC260" s="99"/>
      <c r="ED260" s="99"/>
      <c r="EE260" s="99"/>
      <c r="EF260" s="99"/>
      <c r="EG260" s="99"/>
      <c r="EH260" s="99"/>
      <c r="EI260" s="99"/>
      <c r="EJ260" s="99"/>
      <c r="EK260" s="99"/>
      <c r="EL260" s="99"/>
      <c r="EM260" s="99">
        <v>1593</v>
      </c>
      <c r="EN260" s="99"/>
      <c r="EO260" s="99">
        <v>277</v>
      </c>
      <c r="EP260" s="99"/>
      <c r="EQ260" s="99"/>
      <c r="ER260" s="99"/>
      <c r="ES260" s="99">
        <v>13173</v>
      </c>
    </row>
    <row r="261" spans="1:149" ht="14.4" x14ac:dyDescent="0.3">
      <c r="A261" s="98">
        <v>106331288</v>
      </c>
      <c r="B261" s="98" t="s">
        <v>826</v>
      </c>
      <c r="C261" s="98" t="s">
        <v>825</v>
      </c>
      <c r="D261" s="98" t="s">
        <v>827</v>
      </c>
      <c r="E261" s="98" t="s">
        <v>828</v>
      </c>
      <c r="F261" s="98" t="s">
        <v>1119</v>
      </c>
      <c r="G261" s="98" t="s">
        <v>371</v>
      </c>
      <c r="H261" s="98" t="s">
        <v>2114</v>
      </c>
      <c r="I261" s="98" t="s">
        <v>2396</v>
      </c>
      <c r="J261" s="98" t="s">
        <v>2182</v>
      </c>
      <c r="K261" s="98" t="s">
        <v>828</v>
      </c>
      <c r="L261" s="98" t="s">
        <v>2007</v>
      </c>
      <c r="M261" s="98" t="s">
        <v>2136</v>
      </c>
      <c r="N261" s="98" t="s">
        <v>1805</v>
      </c>
      <c r="O261" s="99">
        <v>896</v>
      </c>
      <c r="P261" s="99"/>
      <c r="Q261" s="99"/>
      <c r="R261" s="99"/>
      <c r="S261" s="99"/>
      <c r="T261" s="99"/>
      <c r="U261" s="99">
        <v>553</v>
      </c>
      <c r="V261" s="99">
        <v>343</v>
      </c>
      <c r="W261" s="99"/>
      <c r="X261" s="99"/>
      <c r="Y261" s="99">
        <v>49</v>
      </c>
      <c r="Z261" s="99">
        <v>164</v>
      </c>
      <c r="AA261" s="99">
        <v>70</v>
      </c>
      <c r="AB261" s="99">
        <v>67</v>
      </c>
      <c r="AC261" s="99">
        <v>102</v>
      </c>
      <c r="AD261" s="99">
        <v>98</v>
      </c>
      <c r="AE261" s="99">
        <v>104</v>
      </c>
      <c r="AF261" s="99">
        <v>90</v>
      </c>
      <c r="AG261" s="99"/>
      <c r="AH261" s="99">
        <v>148</v>
      </c>
      <c r="AI261" s="99">
        <v>4</v>
      </c>
      <c r="AJ261" s="99">
        <v>6</v>
      </c>
      <c r="AK261" s="99">
        <v>87</v>
      </c>
      <c r="AL261" s="99">
        <v>377</v>
      </c>
      <c r="AM261" s="99">
        <v>7</v>
      </c>
      <c r="AN261" s="99">
        <v>34</v>
      </c>
      <c r="AO261" s="99"/>
      <c r="AP261" s="99">
        <v>385</v>
      </c>
      <c r="AQ261" s="99">
        <v>387</v>
      </c>
      <c r="AR261" s="99">
        <v>509</v>
      </c>
      <c r="AS261" s="99"/>
      <c r="AT261" s="99">
        <v>178</v>
      </c>
      <c r="AU261" s="99">
        <v>568</v>
      </c>
      <c r="AV261" s="99">
        <v>148</v>
      </c>
      <c r="AW261" s="99">
        <v>2</v>
      </c>
      <c r="AX261" s="99">
        <v>868</v>
      </c>
      <c r="AY261" s="99">
        <v>28</v>
      </c>
      <c r="AZ261" s="99"/>
      <c r="BA261" s="99"/>
      <c r="BB261" s="99">
        <v>1</v>
      </c>
      <c r="BC261" s="99">
        <v>700</v>
      </c>
      <c r="BD261" s="99"/>
      <c r="BE261" s="99"/>
      <c r="BF261" s="99">
        <v>1</v>
      </c>
      <c r="BG261" s="99">
        <v>148</v>
      </c>
      <c r="BH261" s="99"/>
      <c r="BI261" s="99">
        <v>46</v>
      </c>
      <c r="BJ261" s="99"/>
      <c r="BK261" s="99">
        <v>47</v>
      </c>
      <c r="BL261" s="99">
        <v>14</v>
      </c>
      <c r="BM261" s="99">
        <v>2</v>
      </c>
      <c r="BN261" s="99">
        <v>10</v>
      </c>
      <c r="BO261" s="99">
        <v>4</v>
      </c>
      <c r="BP261" s="99">
        <v>2</v>
      </c>
      <c r="BQ261" s="99"/>
      <c r="BR261" s="99"/>
      <c r="BS261" s="99">
        <v>3</v>
      </c>
      <c r="BT261" s="99">
        <v>688</v>
      </c>
      <c r="BU261" s="99">
        <v>66</v>
      </c>
      <c r="BV261" s="99"/>
      <c r="BW261" s="99">
        <v>10</v>
      </c>
      <c r="BX261" s="99"/>
      <c r="BY261" s="99">
        <v>50</v>
      </c>
      <c r="BZ261" s="99"/>
      <c r="CA261" s="99"/>
      <c r="CB261" s="99">
        <v>386</v>
      </c>
      <c r="CC261" s="99">
        <v>227</v>
      </c>
      <c r="CD261" s="99">
        <v>1</v>
      </c>
      <c r="CE261" s="99">
        <v>249</v>
      </c>
      <c r="CF261" s="99">
        <v>9</v>
      </c>
      <c r="CG261" s="99">
        <v>1</v>
      </c>
      <c r="CH261" s="99">
        <v>21</v>
      </c>
      <c r="CI261" s="99">
        <v>1</v>
      </c>
      <c r="CJ261" s="99"/>
      <c r="CK261" s="99">
        <v>1</v>
      </c>
      <c r="CL261" s="99"/>
      <c r="CM261" s="99">
        <v>7</v>
      </c>
      <c r="CN261" s="99">
        <v>19</v>
      </c>
      <c r="CO261" s="99">
        <v>40</v>
      </c>
      <c r="CP261" s="99">
        <v>145</v>
      </c>
      <c r="CQ261" s="99">
        <v>1</v>
      </c>
      <c r="CR261" s="99">
        <v>21</v>
      </c>
      <c r="CS261" s="99"/>
      <c r="CT261" s="99">
        <v>52</v>
      </c>
      <c r="CU261" s="99">
        <v>30</v>
      </c>
      <c r="CV261" s="99">
        <v>21</v>
      </c>
      <c r="CW261" s="99">
        <v>4</v>
      </c>
      <c r="CX261" s="99">
        <v>10</v>
      </c>
      <c r="CY261" s="99">
        <v>4</v>
      </c>
      <c r="CZ261" s="99">
        <v>18</v>
      </c>
      <c r="DA261" s="99">
        <v>89</v>
      </c>
      <c r="DB261" s="99">
        <v>48</v>
      </c>
      <c r="DC261" s="99">
        <v>55</v>
      </c>
      <c r="DD261" s="99">
        <v>184</v>
      </c>
      <c r="DE261" s="99">
        <v>148</v>
      </c>
      <c r="DF261" s="99"/>
      <c r="DG261" s="99">
        <v>4</v>
      </c>
      <c r="DH261" s="99">
        <v>168</v>
      </c>
      <c r="DI261" s="99">
        <v>85</v>
      </c>
      <c r="DJ261" s="99"/>
      <c r="DK261" s="99">
        <v>26</v>
      </c>
      <c r="DL261" s="99">
        <v>41</v>
      </c>
      <c r="DM261" s="99"/>
      <c r="DN261" s="99">
        <v>8</v>
      </c>
      <c r="DO261" s="99">
        <v>1</v>
      </c>
      <c r="DP261" s="99">
        <v>365</v>
      </c>
      <c r="DQ261" s="99">
        <v>7</v>
      </c>
      <c r="DR261" s="99">
        <v>20</v>
      </c>
      <c r="DS261" s="99">
        <v>1</v>
      </c>
      <c r="DT261" s="99">
        <v>5</v>
      </c>
      <c r="DU261" s="99"/>
      <c r="DV261" s="99">
        <v>1</v>
      </c>
      <c r="DW261" s="99"/>
      <c r="DX261" s="99">
        <v>6</v>
      </c>
      <c r="DY261" s="99"/>
      <c r="DZ261" s="99">
        <v>158</v>
      </c>
      <c r="EA261" s="99"/>
      <c r="EB261" s="99"/>
      <c r="EC261" s="99"/>
      <c r="ED261" s="99">
        <v>22</v>
      </c>
      <c r="EE261" s="99">
        <v>9</v>
      </c>
      <c r="EF261" s="99">
        <v>2</v>
      </c>
      <c r="EG261" s="99">
        <v>1</v>
      </c>
      <c r="EH261" s="99"/>
      <c r="EI261" s="99"/>
      <c r="EJ261" s="99">
        <v>2</v>
      </c>
      <c r="EK261" s="99"/>
      <c r="EL261" s="99"/>
      <c r="EM261" s="99">
        <v>843</v>
      </c>
      <c r="EN261" s="99">
        <v>8</v>
      </c>
      <c r="EO261" s="99">
        <v>9</v>
      </c>
      <c r="EP261" s="99"/>
      <c r="EQ261" s="99"/>
      <c r="ER261" s="99"/>
      <c r="ES261" s="99">
        <v>2868</v>
      </c>
    </row>
    <row r="262" spans="1:149" ht="14.4" x14ac:dyDescent="0.3">
      <c r="A262" s="98">
        <v>106331293</v>
      </c>
      <c r="B262" s="98" t="s">
        <v>829</v>
      </c>
      <c r="C262" s="98" t="s">
        <v>825</v>
      </c>
      <c r="D262" s="98" t="s">
        <v>830</v>
      </c>
      <c r="E262" s="98" t="s">
        <v>825</v>
      </c>
      <c r="F262" s="98" t="s">
        <v>1120</v>
      </c>
      <c r="G262" s="98" t="s">
        <v>2871</v>
      </c>
      <c r="H262" s="98" t="s">
        <v>2112</v>
      </c>
      <c r="I262" s="98" t="s">
        <v>2169</v>
      </c>
      <c r="J262" s="98" t="s">
        <v>2399</v>
      </c>
      <c r="K262" s="98" t="s">
        <v>2406</v>
      </c>
      <c r="L262" s="98" t="s">
        <v>2065</v>
      </c>
      <c r="M262" s="98" t="s">
        <v>2105</v>
      </c>
      <c r="N262" s="98" t="s">
        <v>1806</v>
      </c>
      <c r="O262" s="99">
        <v>10998</v>
      </c>
      <c r="P262" s="99"/>
      <c r="Q262" s="99"/>
      <c r="R262" s="99"/>
      <c r="S262" s="99"/>
      <c r="T262" s="99"/>
      <c r="U262" s="99">
        <v>6986</v>
      </c>
      <c r="V262" s="99">
        <v>4012</v>
      </c>
      <c r="W262" s="99"/>
      <c r="X262" s="99"/>
      <c r="Y262" s="99">
        <v>242</v>
      </c>
      <c r="Z262" s="99">
        <v>1471</v>
      </c>
      <c r="AA262" s="99">
        <v>1308</v>
      </c>
      <c r="AB262" s="99">
        <v>900</v>
      </c>
      <c r="AC262" s="99">
        <v>1312</v>
      </c>
      <c r="AD262" s="99">
        <v>1395</v>
      </c>
      <c r="AE262" s="99">
        <v>1053</v>
      </c>
      <c r="AF262" s="99">
        <v>900</v>
      </c>
      <c r="AG262" s="99"/>
      <c r="AH262" s="99">
        <v>2366</v>
      </c>
      <c r="AI262" s="99">
        <v>51</v>
      </c>
      <c r="AJ262" s="99">
        <v>464</v>
      </c>
      <c r="AK262" s="99">
        <v>875</v>
      </c>
      <c r="AL262" s="99">
        <v>5202</v>
      </c>
      <c r="AM262" s="99">
        <v>38</v>
      </c>
      <c r="AN262" s="99">
        <v>135</v>
      </c>
      <c r="AO262" s="99"/>
      <c r="AP262" s="99">
        <v>4284</v>
      </c>
      <c r="AQ262" s="99">
        <v>6102</v>
      </c>
      <c r="AR262" s="99">
        <v>4896</v>
      </c>
      <c r="AS262" s="99"/>
      <c r="AT262" s="99">
        <v>3570</v>
      </c>
      <c r="AU262" s="99">
        <v>5188</v>
      </c>
      <c r="AV262" s="99">
        <v>2234</v>
      </c>
      <c r="AW262" s="99">
        <v>6</v>
      </c>
      <c r="AX262" s="99">
        <v>10953</v>
      </c>
      <c r="AY262" s="99">
        <v>45</v>
      </c>
      <c r="AZ262" s="99"/>
      <c r="BA262" s="99">
        <v>53</v>
      </c>
      <c r="BB262" s="99">
        <v>59</v>
      </c>
      <c r="BC262" s="99">
        <v>8314</v>
      </c>
      <c r="BD262" s="99">
        <v>33</v>
      </c>
      <c r="BE262" s="99"/>
      <c r="BF262" s="99">
        <v>312</v>
      </c>
      <c r="BG262" s="99">
        <v>2226</v>
      </c>
      <c r="BH262" s="99"/>
      <c r="BI262" s="99"/>
      <c r="BJ262" s="99">
        <v>1</v>
      </c>
      <c r="BK262" s="99">
        <v>357</v>
      </c>
      <c r="BL262" s="99">
        <v>232</v>
      </c>
      <c r="BM262" s="99"/>
      <c r="BN262" s="99">
        <v>194</v>
      </c>
      <c r="BO262" s="99">
        <v>451</v>
      </c>
      <c r="BP262" s="99">
        <v>92</v>
      </c>
      <c r="BQ262" s="99">
        <v>26</v>
      </c>
      <c r="BR262" s="99">
        <v>2</v>
      </c>
      <c r="BS262" s="99">
        <v>4</v>
      </c>
      <c r="BT262" s="99">
        <v>7948</v>
      </c>
      <c r="BU262" s="99">
        <v>1686</v>
      </c>
      <c r="BV262" s="99"/>
      <c r="BW262" s="99">
        <v>1</v>
      </c>
      <c r="BX262" s="99"/>
      <c r="BY262" s="99">
        <v>5</v>
      </c>
      <c r="BZ262" s="99"/>
      <c r="CA262" s="99"/>
      <c r="CB262" s="99">
        <v>5343</v>
      </c>
      <c r="CC262" s="99">
        <v>2855</v>
      </c>
      <c r="CD262" s="99"/>
      <c r="CE262" s="99">
        <v>2415</v>
      </c>
      <c r="CF262" s="99">
        <v>263</v>
      </c>
      <c r="CG262" s="99">
        <v>45</v>
      </c>
      <c r="CH262" s="99">
        <v>71</v>
      </c>
      <c r="CI262" s="99">
        <v>6</v>
      </c>
      <c r="CJ262" s="99"/>
      <c r="CK262" s="99"/>
      <c r="CL262" s="99">
        <v>1</v>
      </c>
      <c r="CM262" s="99">
        <v>118</v>
      </c>
      <c r="CN262" s="99">
        <v>187</v>
      </c>
      <c r="CO262" s="99">
        <v>659</v>
      </c>
      <c r="CP262" s="99">
        <v>1035</v>
      </c>
      <c r="CQ262" s="99">
        <v>9</v>
      </c>
      <c r="CR262" s="99">
        <v>575</v>
      </c>
      <c r="CS262" s="99">
        <v>3</v>
      </c>
      <c r="CT262" s="99">
        <v>451</v>
      </c>
      <c r="CU262" s="99">
        <v>760</v>
      </c>
      <c r="CV262" s="99">
        <v>372</v>
      </c>
      <c r="CW262" s="99">
        <v>36</v>
      </c>
      <c r="CX262" s="99">
        <v>743</v>
      </c>
      <c r="CY262" s="99">
        <v>183</v>
      </c>
      <c r="CZ262" s="99">
        <v>11</v>
      </c>
      <c r="DA262" s="99">
        <v>645</v>
      </c>
      <c r="DB262" s="99">
        <v>155</v>
      </c>
      <c r="DC262" s="99">
        <v>435</v>
      </c>
      <c r="DD262" s="99">
        <v>2304</v>
      </c>
      <c r="DE262" s="99">
        <v>2226</v>
      </c>
      <c r="DF262" s="99">
        <v>90</v>
      </c>
      <c r="DG262" s="99">
        <v>193</v>
      </c>
      <c r="DH262" s="99">
        <v>2984</v>
      </c>
      <c r="DI262" s="99">
        <v>1161</v>
      </c>
      <c r="DJ262" s="99">
        <v>2</v>
      </c>
      <c r="DK262" s="99">
        <v>166</v>
      </c>
      <c r="DL262" s="99">
        <v>233</v>
      </c>
      <c r="DM262" s="99">
        <v>9</v>
      </c>
      <c r="DN262" s="99">
        <v>838</v>
      </c>
      <c r="DO262" s="99">
        <v>44</v>
      </c>
      <c r="DP262" s="99">
        <v>2619</v>
      </c>
      <c r="DQ262" s="99">
        <v>233</v>
      </c>
      <c r="DR262" s="99">
        <v>77</v>
      </c>
      <c r="DS262" s="99">
        <v>48</v>
      </c>
      <c r="DT262" s="99">
        <v>102</v>
      </c>
      <c r="DU262" s="99">
        <v>11</v>
      </c>
      <c r="DV262" s="99"/>
      <c r="DW262" s="99">
        <v>18</v>
      </c>
      <c r="DX262" s="99">
        <v>22</v>
      </c>
      <c r="DY262" s="99">
        <v>5</v>
      </c>
      <c r="DZ262" s="99">
        <v>2195</v>
      </c>
      <c r="EA262" s="99"/>
      <c r="EB262" s="99">
        <v>38</v>
      </c>
      <c r="EC262" s="99"/>
      <c r="ED262" s="99">
        <v>75</v>
      </c>
      <c r="EE262" s="99">
        <v>157</v>
      </c>
      <c r="EF262" s="99">
        <v>6</v>
      </c>
      <c r="EG262" s="99">
        <v>7</v>
      </c>
      <c r="EH262" s="99">
        <v>4</v>
      </c>
      <c r="EI262" s="99">
        <v>1</v>
      </c>
      <c r="EJ262" s="99">
        <v>57</v>
      </c>
      <c r="EK262" s="99">
        <v>5</v>
      </c>
      <c r="EL262" s="99">
        <v>1</v>
      </c>
      <c r="EM262" s="99">
        <v>10556</v>
      </c>
      <c r="EN262" s="99">
        <v>46</v>
      </c>
      <c r="EO262" s="99">
        <v>65</v>
      </c>
      <c r="EP262" s="99">
        <v>17</v>
      </c>
      <c r="EQ262" s="99">
        <v>1</v>
      </c>
      <c r="ER262" s="99"/>
      <c r="ES262" s="99">
        <v>42040</v>
      </c>
    </row>
    <row r="263" spans="1:149" ht="14.4" x14ac:dyDescent="0.3">
      <c r="A263" s="98">
        <v>106331312</v>
      </c>
      <c r="B263" s="98" t="s">
        <v>831</v>
      </c>
      <c r="C263" s="98" t="s">
        <v>825</v>
      </c>
      <c r="D263" s="98" t="s">
        <v>832</v>
      </c>
      <c r="E263" s="98" t="s">
        <v>825</v>
      </c>
      <c r="F263" s="98" t="s">
        <v>1121</v>
      </c>
      <c r="G263" s="98" t="s">
        <v>2874</v>
      </c>
      <c r="H263" s="98" t="s">
        <v>2108</v>
      </c>
      <c r="I263" s="98" t="s">
        <v>2169</v>
      </c>
      <c r="J263" s="98" t="s">
        <v>2405</v>
      </c>
      <c r="K263" s="98" t="s">
        <v>2407</v>
      </c>
      <c r="L263" s="98" t="s">
        <v>2065</v>
      </c>
      <c r="M263" s="98" t="s">
        <v>2105</v>
      </c>
      <c r="N263" s="98" t="s">
        <v>1807</v>
      </c>
      <c r="O263" s="99">
        <v>26259</v>
      </c>
      <c r="P263" s="99"/>
      <c r="Q263" s="99"/>
      <c r="R263" s="99"/>
      <c r="S263" s="99"/>
      <c r="T263" s="99"/>
      <c r="U263" s="99">
        <v>15142</v>
      </c>
      <c r="V263" s="99">
        <v>11094</v>
      </c>
      <c r="W263" s="99">
        <v>20</v>
      </c>
      <c r="X263" s="99">
        <v>3</v>
      </c>
      <c r="Y263" s="99">
        <v>543</v>
      </c>
      <c r="Z263" s="99">
        <v>3355</v>
      </c>
      <c r="AA263" s="99">
        <v>2692</v>
      </c>
      <c r="AB263" s="99">
        <v>2105</v>
      </c>
      <c r="AC263" s="99">
        <v>3611</v>
      </c>
      <c r="AD263" s="99">
        <v>3915</v>
      </c>
      <c r="AE263" s="99">
        <v>3093</v>
      </c>
      <c r="AF263" s="99">
        <v>2964</v>
      </c>
      <c r="AG263" s="99"/>
      <c r="AH263" s="99">
        <v>3875</v>
      </c>
      <c r="AI263" s="99">
        <v>106</v>
      </c>
      <c r="AJ263" s="99">
        <v>487</v>
      </c>
      <c r="AK263" s="99">
        <v>2163</v>
      </c>
      <c r="AL263" s="99">
        <v>11206</v>
      </c>
      <c r="AM263" s="99">
        <v>6</v>
      </c>
      <c r="AN263" s="99">
        <v>4240</v>
      </c>
      <c r="AO263" s="99"/>
      <c r="AP263" s="99">
        <v>8157</v>
      </c>
      <c r="AQ263" s="99">
        <v>7621</v>
      </c>
      <c r="AR263" s="99">
        <v>18638</v>
      </c>
      <c r="AS263" s="99"/>
      <c r="AT263" s="99">
        <v>3455</v>
      </c>
      <c r="AU263" s="99">
        <v>19103</v>
      </c>
      <c r="AV263" s="99">
        <v>3701</v>
      </c>
      <c r="AW263" s="99"/>
      <c r="AX263" s="99">
        <v>25755</v>
      </c>
      <c r="AY263" s="99">
        <v>504</v>
      </c>
      <c r="AZ263" s="99"/>
      <c r="BA263" s="99">
        <v>471</v>
      </c>
      <c r="BB263" s="99">
        <v>3</v>
      </c>
      <c r="BC263" s="99">
        <v>21917</v>
      </c>
      <c r="BD263" s="99">
        <v>48</v>
      </c>
      <c r="BE263" s="99">
        <v>28</v>
      </c>
      <c r="BF263" s="99">
        <v>79</v>
      </c>
      <c r="BG263" s="99">
        <v>3697</v>
      </c>
      <c r="BH263" s="99">
        <v>4</v>
      </c>
      <c r="BI263" s="99">
        <v>12</v>
      </c>
      <c r="BJ263" s="99"/>
      <c r="BK263" s="99">
        <v>301</v>
      </c>
      <c r="BL263" s="99">
        <v>521</v>
      </c>
      <c r="BM263" s="99">
        <v>8</v>
      </c>
      <c r="BN263" s="99">
        <v>582</v>
      </c>
      <c r="BO263" s="99">
        <v>2165</v>
      </c>
      <c r="BP263" s="99">
        <v>312</v>
      </c>
      <c r="BQ263" s="99">
        <v>44</v>
      </c>
      <c r="BR263" s="99">
        <v>157</v>
      </c>
      <c r="BS263" s="99">
        <v>22</v>
      </c>
      <c r="BT263" s="99">
        <v>18719</v>
      </c>
      <c r="BU263" s="99">
        <v>3126</v>
      </c>
      <c r="BV263" s="99">
        <v>46</v>
      </c>
      <c r="BW263" s="99">
        <v>233</v>
      </c>
      <c r="BX263" s="99"/>
      <c r="BY263" s="99">
        <v>23</v>
      </c>
      <c r="BZ263" s="99"/>
      <c r="CA263" s="99"/>
      <c r="CB263" s="99">
        <v>10864</v>
      </c>
      <c r="CC263" s="99">
        <v>7675</v>
      </c>
      <c r="CD263" s="99">
        <v>34</v>
      </c>
      <c r="CE263" s="99">
        <v>6212</v>
      </c>
      <c r="CF263" s="99">
        <v>506</v>
      </c>
      <c r="CG263" s="99">
        <v>126</v>
      </c>
      <c r="CH263" s="99">
        <v>730</v>
      </c>
      <c r="CI263" s="99">
        <v>97</v>
      </c>
      <c r="CJ263" s="99"/>
      <c r="CK263" s="99">
        <v>15</v>
      </c>
      <c r="CL263" s="99">
        <v>14</v>
      </c>
      <c r="CM263" s="99">
        <v>291</v>
      </c>
      <c r="CN263" s="99">
        <v>887</v>
      </c>
      <c r="CO263" s="99">
        <v>3718</v>
      </c>
      <c r="CP263" s="99">
        <v>2904</v>
      </c>
      <c r="CQ263" s="99">
        <v>25</v>
      </c>
      <c r="CR263" s="99">
        <v>808</v>
      </c>
      <c r="CS263" s="99">
        <v>11</v>
      </c>
      <c r="CT263" s="99">
        <v>1160</v>
      </c>
      <c r="CU263" s="99">
        <v>1785</v>
      </c>
      <c r="CV263" s="99">
        <v>2483</v>
      </c>
      <c r="CW263" s="99">
        <v>163</v>
      </c>
      <c r="CX263" s="99">
        <v>825</v>
      </c>
      <c r="CY263" s="99">
        <v>414</v>
      </c>
      <c r="CZ263" s="99">
        <v>76</v>
      </c>
      <c r="DA263" s="99">
        <v>1304</v>
      </c>
      <c r="DB263" s="99">
        <v>393</v>
      </c>
      <c r="DC263" s="99">
        <v>1245</v>
      </c>
      <c r="DD263" s="99">
        <v>3959</v>
      </c>
      <c r="DE263" s="99">
        <v>3699</v>
      </c>
      <c r="DF263" s="99">
        <v>95</v>
      </c>
      <c r="DG263" s="99">
        <v>1437</v>
      </c>
      <c r="DH263" s="99">
        <v>2278</v>
      </c>
      <c r="DI263" s="99">
        <v>2763</v>
      </c>
      <c r="DJ263" s="99">
        <v>15</v>
      </c>
      <c r="DK263" s="99">
        <v>406</v>
      </c>
      <c r="DL263" s="99">
        <v>852</v>
      </c>
      <c r="DM263" s="99">
        <v>95</v>
      </c>
      <c r="DN263" s="99">
        <v>1226</v>
      </c>
      <c r="DO263" s="99">
        <v>268</v>
      </c>
      <c r="DP263" s="99">
        <v>10900</v>
      </c>
      <c r="DQ263" s="99">
        <v>559</v>
      </c>
      <c r="DR263" s="99">
        <v>547</v>
      </c>
      <c r="DS263" s="99">
        <v>253</v>
      </c>
      <c r="DT263" s="99">
        <v>684</v>
      </c>
      <c r="DU263" s="99">
        <v>42</v>
      </c>
      <c r="DV263" s="99">
        <v>9</v>
      </c>
      <c r="DW263" s="99">
        <v>188</v>
      </c>
      <c r="DX263" s="99">
        <v>83</v>
      </c>
      <c r="DY263" s="99">
        <v>45</v>
      </c>
      <c r="DZ263" s="99">
        <v>3553</v>
      </c>
      <c r="EA263" s="99">
        <v>3</v>
      </c>
      <c r="EB263" s="99">
        <v>52</v>
      </c>
      <c r="EC263" s="99">
        <v>1</v>
      </c>
      <c r="ED263" s="99">
        <v>685</v>
      </c>
      <c r="EE263" s="99">
        <v>987</v>
      </c>
      <c r="EF263" s="99">
        <v>522</v>
      </c>
      <c r="EG263" s="99">
        <v>84</v>
      </c>
      <c r="EH263" s="99">
        <v>18</v>
      </c>
      <c r="EI263" s="99"/>
      <c r="EJ263" s="99">
        <v>56</v>
      </c>
      <c r="EK263" s="99">
        <v>9</v>
      </c>
      <c r="EL263" s="99">
        <v>13</v>
      </c>
      <c r="EM263" s="99">
        <v>23043</v>
      </c>
      <c r="EN263" s="99">
        <v>202</v>
      </c>
      <c r="EO263" s="99">
        <v>509</v>
      </c>
      <c r="EP263" s="99">
        <v>123</v>
      </c>
      <c r="EQ263" s="99">
        <v>8</v>
      </c>
      <c r="ER263" s="99"/>
      <c r="ES263" s="99">
        <v>111462</v>
      </c>
    </row>
    <row r="264" spans="1:149" ht="14.4" x14ac:dyDescent="0.3">
      <c r="A264" s="98">
        <v>106331326</v>
      </c>
      <c r="B264" s="98" t="s">
        <v>833</v>
      </c>
      <c r="C264" s="98" t="s">
        <v>825</v>
      </c>
      <c r="D264" s="98" t="s">
        <v>2408</v>
      </c>
      <c r="E264" s="98" t="s">
        <v>834</v>
      </c>
      <c r="F264" s="98" t="s">
        <v>1122</v>
      </c>
      <c r="G264" s="98" t="s">
        <v>371</v>
      </c>
      <c r="H264" s="98" t="s">
        <v>2114</v>
      </c>
      <c r="I264" s="98" t="s">
        <v>2166</v>
      </c>
      <c r="J264" s="98" t="s">
        <v>2397</v>
      </c>
      <c r="K264" s="98" t="s">
        <v>2409</v>
      </c>
      <c r="L264" s="98" t="s">
        <v>2065</v>
      </c>
      <c r="M264" s="98" t="s">
        <v>2136</v>
      </c>
      <c r="N264" s="98" t="s">
        <v>1808</v>
      </c>
      <c r="O264" s="99">
        <v>4021</v>
      </c>
      <c r="P264" s="99"/>
      <c r="Q264" s="99"/>
      <c r="R264" s="99"/>
      <c r="S264" s="99"/>
      <c r="T264" s="99"/>
      <c r="U264" s="99">
        <v>2296</v>
      </c>
      <c r="V264" s="99">
        <v>1725</v>
      </c>
      <c r="W264" s="99"/>
      <c r="X264" s="99"/>
      <c r="Y264" s="99">
        <v>58</v>
      </c>
      <c r="Z264" s="99">
        <v>363</v>
      </c>
      <c r="AA264" s="99">
        <v>292</v>
      </c>
      <c r="AB264" s="99">
        <v>242</v>
      </c>
      <c r="AC264" s="99">
        <v>566</v>
      </c>
      <c r="AD264" s="99">
        <v>682</v>
      </c>
      <c r="AE264" s="99">
        <v>627</v>
      </c>
      <c r="AF264" s="99">
        <v>870</v>
      </c>
      <c r="AG264" s="99"/>
      <c r="AH264" s="99">
        <v>321</v>
      </c>
      <c r="AI264" s="99"/>
      <c r="AJ264" s="99">
        <v>143</v>
      </c>
      <c r="AK264" s="99">
        <v>291</v>
      </c>
      <c r="AL264" s="99">
        <v>1078</v>
      </c>
      <c r="AM264" s="99">
        <v>70</v>
      </c>
      <c r="AN264" s="99">
        <v>2</v>
      </c>
      <c r="AO264" s="99">
        <v>2</v>
      </c>
      <c r="AP264" s="99">
        <v>2435</v>
      </c>
      <c r="AQ264" s="99">
        <v>859</v>
      </c>
      <c r="AR264" s="99">
        <v>3162</v>
      </c>
      <c r="AS264" s="99"/>
      <c r="AT264" s="99">
        <v>164</v>
      </c>
      <c r="AU264" s="99">
        <v>3548</v>
      </c>
      <c r="AV264" s="99">
        <v>309</v>
      </c>
      <c r="AW264" s="99"/>
      <c r="AX264" s="99">
        <v>3783</v>
      </c>
      <c r="AY264" s="99">
        <v>238</v>
      </c>
      <c r="AZ264" s="99"/>
      <c r="BA264" s="99"/>
      <c r="BB264" s="99"/>
      <c r="BC264" s="99">
        <v>3557</v>
      </c>
      <c r="BD264" s="99">
        <v>2</v>
      </c>
      <c r="BE264" s="99"/>
      <c r="BF264" s="99">
        <v>156</v>
      </c>
      <c r="BG264" s="99">
        <v>305</v>
      </c>
      <c r="BH264" s="99"/>
      <c r="BI264" s="99">
        <v>1</v>
      </c>
      <c r="BJ264" s="99"/>
      <c r="BK264" s="99">
        <v>260</v>
      </c>
      <c r="BL264" s="99">
        <v>136</v>
      </c>
      <c r="BM264" s="99">
        <v>7</v>
      </c>
      <c r="BN264" s="99">
        <v>90</v>
      </c>
      <c r="BO264" s="99">
        <v>773</v>
      </c>
      <c r="BP264" s="99">
        <v>121</v>
      </c>
      <c r="BQ264" s="99">
        <v>6</v>
      </c>
      <c r="BR264" s="99">
        <v>2</v>
      </c>
      <c r="BS264" s="99">
        <v>2</v>
      </c>
      <c r="BT264" s="99">
        <v>1958</v>
      </c>
      <c r="BU264" s="99">
        <v>666</v>
      </c>
      <c r="BV264" s="99"/>
      <c r="BW264" s="99"/>
      <c r="BX264" s="99"/>
      <c r="BY264" s="99"/>
      <c r="BZ264" s="99"/>
      <c r="CA264" s="99"/>
      <c r="CB264" s="99">
        <v>1353</v>
      </c>
      <c r="CC264" s="99">
        <v>1558</v>
      </c>
      <c r="CD264" s="99">
        <v>133</v>
      </c>
      <c r="CE264" s="99">
        <v>847</v>
      </c>
      <c r="CF264" s="99">
        <v>39</v>
      </c>
      <c r="CG264" s="99">
        <v>16</v>
      </c>
      <c r="CH264" s="99">
        <v>74</v>
      </c>
      <c r="CI264" s="99"/>
      <c r="CJ264" s="99"/>
      <c r="CK264" s="99">
        <v>1</v>
      </c>
      <c r="CL264" s="99">
        <v>3</v>
      </c>
      <c r="CM264" s="99">
        <v>61</v>
      </c>
      <c r="CN264" s="99">
        <v>58</v>
      </c>
      <c r="CO264" s="99">
        <v>620</v>
      </c>
      <c r="CP264" s="99">
        <v>574</v>
      </c>
      <c r="CQ264" s="99">
        <v>5</v>
      </c>
      <c r="CR264" s="99">
        <v>200</v>
      </c>
      <c r="CS264" s="99"/>
      <c r="CT264" s="99">
        <v>249</v>
      </c>
      <c r="CU264" s="99">
        <v>393</v>
      </c>
      <c r="CV264" s="99">
        <v>137</v>
      </c>
      <c r="CW264" s="99">
        <v>36</v>
      </c>
      <c r="CX264" s="99">
        <v>189</v>
      </c>
      <c r="CY264" s="99">
        <v>48</v>
      </c>
      <c r="CZ264" s="99">
        <v>6</v>
      </c>
      <c r="DA264" s="99">
        <v>540</v>
      </c>
      <c r="DB264" s="99">
        <v>101</v>
      </c>
      <c r="DC264" s="99">
        <v>124</v>
      </c>
      <c r="DD264" s="99">
        <v>357</v>
      </c>
      <c r="DE264" s="99">
        <v>308</v>
      </c>
      <c r="DF264" s="99">
        <v>12</v>
      </c>
      <c r="DG264" s="99">
        <v>95</v>
      </c>
      <c r="DH264" s="99">
        <v>529</v>
      </c>
      <c r="DI264" s="99">
        <v>256</v>
      </c>
      <c r="DJ264" s="99"/>
      <c r="DK264" s="99">
        <v>23</v>
      </c>
      <c r="DL264" s="99">
        <v>149</v>
      </c>
      <c r="DM264" s="99"/>
      <c r="DN264" s="99">
        <v>204</v>
      </c>
      <c r="DO264" s="99">
        <v>8</v>
      </c>
      <c r="DP264" s="99">
        <v>2294</v>
      </c>
      <c r="DQ264" s="99">
        <v>20</v>
      </c>
      <c r="DR264" s="99">
        <v>49</v>
      </c>
      <c r="DS264" s="99">
        <v>9</v>
      </c>
      <c r="DT264" s="99">
        <v>125</v>
      </c>
      <c r="DU264" s="99">
        <v>8</v>
      </c>
      <c r="DV264" s="99"/>
      <c r="DW264" s="99"/>
      <c r="DX264" s="99"/>
      <c r="DY264" s="99"/>
      <c r="DZ264" s="99">
        <v>252</v>
      </c>
      <c r="EA264" s="99"/>
      <c r="EB264" s="99"/>
      <c r="EC264" s="99"/>
      <c r="ED264" s="99">
        <v>28</v>
      </c>
      <c r="EE264" s="99">
        <v>91</v>
      </c>
      <c r="EF264" s="99">
        <v>3</v>
      </c>
      <c r="EG264" s="99"/>
      <c r="EH264" s="99">
        <v>1</v>
      </c>
      <c r="EI264" s="99"/>
      <c r="EJ264" s="99">
        <v>16</v>
      </c>
      <c r="EK264" s="99"/>
      <c r="EL264" s="99">
        <v>2</v>
      </c>
      <c r="EM264" s="99">
        <v>3657</v>
      </c>
      <c r="EN264" s="99">
        <v>11</v>
      </c>
      <c r="EO264" s="99">
        <v>205</v>
      </c>
      <c r="EP264" s="99">
        <v>7</v>
      </c>
      <c r="EQ264" s="99"/>
      <c r="ER264" s="99"/>
      <c r="ES264" s="99">
        <v>15718</v>
      </c>
    </row>
    <row r="265" spans="1:149" ht="14.4" x14ac:dyDescent="0.3">
      <c r="A265" s="98">
        <v>106332172</v>
      </c>
      <c r="B265" s="98" t="s">
        <v>2410</v>
      </c>
      <c r="C265" s="98" t="s">
        <v>825</v>
      </c>
      <c r="D265" s="98" t="s">
        <v>743</v>
      </c>
      <c r="E265" s="98" t="s">
        <v>744</v>
      </c>
      <c r="F265" s="98" t="s">
        <v>1123</v>
      </c>
      <c r="G265" s="98" t="s">
        <v>2872</v>
      </c>
      <c r="H265" s="98" t="s">
        <v>2122</v>
      </c>
      <c r="I265" s="98" t="s">
        <v>2169</v>
      </c>
      <c r="J265" s="98" t="s">
        <v>2405</v>
      </c>
      <c r="K265" s="98" t="s">
        <v>2411</v>
      </c>
      <c r="L265" s="98" t="s">
        <v>2065</v>
      </c>
      <c r="M265" s="98" t="s">
        <v>2105</v>
      </c>
      <c r="N265" s="98" t="s">
        <v>1809</v>
      </c>
      <c r="O265" s="99">
        <v>326</v>
      </c>
      <c r="P265" s="99"/>
      <c r="Q265" s="99"/>
      <c r="R265" s="99"/>
      <c r="S265" s="99"/>
      <c r="T265" s="99"/>
      <c r="U265" s="99">
        <v>160</v>
      </c>
      <c r="V265" s="99">
        <v>166</v>
      </c>
      <c r="W265" s="99"/>
      <c r="X265" s="99"/>
      <c r="Y265" s="99">
        <v>1</v>
      </c>
      <c r="Z265" s="99">
        <v>14</v>
      </c>
      <c r="AA265" s="99">
        <v>13</v>
      </c>
      <c r="AB265" s="99">
        <v>31</v>
      </c>
      <c r="AC265" s="99">
        <v>59</v>
      </c>
      <c r="AD265" s="99">
        <v>88</v>
      </c>
      <c r="AE265" s="99">
        <v>67</v>
      </c>
      <c r="AF265" s="99">
        <v>53</v>
      </c>
      <c r="AG265" s="99"/>
      <c r="AH265" s="99"/>
      <c r="AI265" s="99"/>
      <c r="AJ265" s="99">
        <v>4</v>
      </c>
      <c r="AK265" s="99">
        <v>37</v>
      </c>
      <c r="AL265" s="99">
        <v>88</v>
      </c>
      <c r="AM265" s="99">
        <v>2</v>
      </c>
      <c r="AN265" s="99">
        <v>9</v>
      </c>
      <c r="AO265" s="99"/>
      <c r="AP265" s="99">
        <v>186</v>
      </c>
      <c r="AQ265" s="99">
        <v>326</v>
      </c>
      <c r="AR265" s="99"/>
      <c r="AS265" s="99"/>
      <c r="AT265" s="99">
        <v>326</v>
      </c>
      <c r="AU265" s="99"/>
      <c r="AV265" s="99"/>
      <c r="AW265" s="99"/>
      <c r="AX265" s="99">
        <v>255</v>
      </c>
      <c r="AY265" s="99">
        <v>71</v>
      </c>
      <c r="AZ265" s="99"/>
      <c r="BA265" s="99">
        <v>322</v>
      </c>
      <c r="BB265" s="99"/>
      <c r="BC265" s="99"/>
      <c r="BD265" s="99"/>
      <c r="BE265" s="99"/>
      <c r="BF265" s="99">
        <v>4</v>
      </c>
      <c r="BG265" s="99"/>
      <c r="BH265" s="99"/>
      <c r="BI265" s="99"/>
      <c r="BJ265" s="99"/>
      <c r="BK265" s="99">
        <v>27</v>
      </c>
      <c r="BL265" s="99">
        <v>13</v>
      </c>
      <c r="BM265" s="99"/>
      <c r="BN265" s="99">
        <v>62</v>
      </c>
      <c r="BO265" s="99">
        <v>41</v>
      </c>
      <c r="BP265" s="99">
        <v>7</v>
      </c>
      <c r="BQ265" s="99"/>
      <c r="BR265" s="99">
        <v>14</v>
      </c>
      <c r="BS265" s="99"/>
      <c r="BT265" s="99">
        <v>7</v>
      </c>
      <c r="BU265" s="99">
        <v>155</v>
      </c>
      <c r="BV265" s="99"/>
      <c r="BW265" s="99"/>
      <c r="BX265" s="99"/>
      <c r="BY265" s="99"/>
      <c r="BZ265" s="99"/>
      <c r="CA265" s="99"/>
      <c r="CB265" s="99">
        <v>51</v>
      </c>
      <c r="CC265" s="99">
        <v>204</v>
      </c>
      <c r="CD265" s="99"/>
      <c r="CE265" s="99">
        <v>68</v>
      </c>
      <c r="CF265" s="99"/>
      <c r="CG265" s="99"/>
      <c r="CH265" s="99">
        <v>3</v>
      </c>
      <c r="CI265" s="99"/>
      <c r="CJ265" s="99"/>
      <c r="CK265" s="99"/>
      <c r="CL265" s="99"/>
      <c r="CM265" s="99">
        <v>2</v>
      </c>
      <c r="CN265" s="99">
        <v>5</v>
      </c>
      <c r="CO265" s="99">
        <v>16</v>
      </c>
      <c r="CP265" s="99">
        <v>7</v>
      </c>
      <c r="CQ265" s="99"/>
      <c r="CR265" s="99">
        <v>5</v>
      </c>
      <c r="CS265" s="99"/>
      <c r="CT265" s="99">
        <v>7</v>
      </c>
      <c r="CU265" s="99">
        <v>45</v>
      </c>
      <c r="CV265" s="99">
        <v>22</v>
      </c>
      <c r="CW265" s="99">
        <v>1</v>
      </c>
      <c r="CX265" s="99">
        <v>10</v>
      </c>
      <c r="CY265" s="99">
        <v>1</v>
      </c>
      <c r="CZ265" s="99">
        <v>7</v>
      </c>
      <c r="DA265" s="99">
        <v>176</v>
      </c>
      <c r="DB265" s="99">
        <v>20</v>
      </c>
      <c r="DC265" s="99">
        <v>2</v>
      </c>
      <c r="DD265" s="99"/>
      <c r="DE265" s="99"/>
      <c r="DF265" s="99"/>
      <c r="DG265" s="99">
        <v>6</v>
      </c>
      <c r="DH265" s="99">
        <v>137</v>
      </c>
      <c r="DI265" s="99">
        <v>17</v>
      </c>
      <c r="DJ265" s="99"/>
      <c r="DK265" s="99"/>
      <c r="DL265" s="99">
        <v>2</v>
      </c>
      <c r="DM265" s="99"/>
      <c r="DN265" s="99">
        <v>12</v>
      </c>
      <c r="DO265" s="99"/>
      <c r="DP265" s="99">
        <v>110</v>
      </c>
      <c r="DQ265" s="99">
        <v>18</v>
      </c>
      <c r="DR265" s="99">
        <v>7</v>
      </c>
      <c r="DS265" s="99"/>
      <c r="DT265" s="99">
        <v>16</v>
      </c>
      <c r="DU265" s="99"/>
      <c r="DV265" s="99"/>
      <c r="DW265" s="99">
        <v>1</v>
      </c>
      <c r="DX265" s="99"/>
      <c r="DY265" s="99"/>
      <c r="DZ265" s="99"/>
      <c r="EA265" s="99"/>
      <c r="EB265" s="99"/>
      <c r="EC265" s="99"/>
      <c r="ED265" s="99">
        <v>55</v>
      </c>
      <c r="EE265" s="99">
        <v>10</v>
      </c>
      <c r="EF265" s="99">
        <v>11</v>
      </c>
      <c r="EG265" s="99">
        <v>1</v>
      </c>
      <c r="EH265" s="99"/>
      <c r="EI265" s="99"/>
      <c r="EJ265" s="99">
        <v>1</v>
      </c>
      <c r="EK265" s="99"/>
      <c r="EL265" s="99"/>
      <c r="EM265" s="99">
        <v>228</v>
      </c>
      <c r="EN265" s="99">
        <v>7</v>
      </c>
      <c r="EO265" s="99">
        <v>13</v>
      </c>
      <c r="EP265" s="99"/>
      <c r="EQ265" s="99"/>
      <c r="ER265" s="99"/>
      <c r="ES265" s="99">
        <v>10427</v>
      </c>
    </row>
    <row r="266" spans="1:149" ht="14.4" x14ac:dyDescent="0.3">
      <c r="A266" s="98">
        <v>106334018</v>
      </c>
      <c r="B266" s="98" t="s">
        <v>835</v>
      </c>
      <c r="C266" s="98" t="s">
        <v>825</v>
      </c>
      <c r="D266" s="98" t="s">
        <v>836</v>
      </c>
      <c r="E266" s="98" t="s">
        <v>837</v>
      </c>
      <c r="F266" s="98" t="s">
        <v>1124</v>
      </c>
      <c r="G266" s="98" t="s">
        <v>2873</v>
      </c>
      <c r="H266" s="98" t="s">
        <v>2114</v>
      </c>
      <c r="I266" s="98" t="s">
        <v>2166</v>
      </c>
      <c r="J266" s="98" t="s">
        <v>2412</v>
      </c>
      <c r="K266" s="98" t="s">
        <v>2411</v>
      </c>
      <c r="L266" s="98" t="s">
        <v>2065</v>
      </c>
      <c r="M266" s="98" t="s">
        <v>2105</v>
      </c>
      <c r="N266" s="98" t="s">
        <v>1810</v>
      </c>
      <c r="O266" s="99">
        <v>2683</v>
      </c>
      <c r="P266" s="99"/>
      <c r="Q266" s="99"/>
      <c r="R266" s="99"/>
      <c r="S266" s="99"/>
      <c r="T266" s="99"/>
      <c r="U266" s="99">
        <v>1509</v>
      </c>
      <c r="V266" s="99">
        <v>1174</v>
      </c>
      <c r="W266" s="99"/>
      <c r="X266" s="99"/>
      <c r="Y266" s="99">
        <v>16</v>
      </c>
      <c r="Z266" s="99">
        <v>91</v>
      </c>
      <c r="AA266" s="99">
        <v>125</v>
      </c>
      <c r="AB266" s="99">
        <v>183</v>
      </c>
      <c r="AC266" s="99">
        <v>369</v>
      </c>
      <c r="AD266" s="99">
        <v>529</v>
      </c>
      <c r="AE266" s="99">
        <v>611</v>
      </c>
      <c r="AF266" s="99">
        <v>759</v>
      </c>
      <c r="AG266" s="99"/>
      <c r="AH266" s="99"/>
      <c r="AI266" s="99"/>
      <c r="AJ266" s="99">
        <v>39</v>
      </c>
      <c r="AK266" s="99">
        <v>201</v>
      </c>
      <c r="AL266" s="99">
        <v>615</v>
      </c>
      <c r="AM266" s="99">
        <v>7</v>
      </c>
      <c r="AN266" s="99"/>
      <c r="AO266" s="99">
        <v>1</v>
      </c>
      <c r="AP266" s="99">
        <v>1820</v>
      </c>
      <c r="AQ266" s="99">
        <v>437</v>
      </c>
      <c r="AR266" s="99">
        <v>2246</v>
      </c>
      <c r="AS266" s="99"/>
      <c r="AT266" s="99">
        <v>412</v>
      </c>
      <c r="AU266" s="99">
        <v>2270</v>
      </c>
      <c r="AV266" s="99"/>
      <c r="AW266" s="99">
        <v>1</v>
      </c>
      <c r="AX266" s="99">
        <v>2536</v>
      </c>
      <c r="AY266" s="99">
        <v>147</v>
      </c>
      <c r="AZ266" s="99"/>
      <c r="BA266" s="99">
        <v>156</v>
      </c>
      <c r="BB266" s="99">
        <v>3</v>
      </c>
      <c r="BC266" s="99">
        <v>2464</v>
      </c>
      <c r="BD266" s="99">
        <v>1</v>
      </c>
      <c r="BE266" s="99">
        <v>7</v>
      </c>
      <c r="BF266" s="99">
        <v>28</v>
      </c>
      <c r="BG266" s="99"/>
      <c r="BH266" s="99">
        <v>24</v>
      </c>
      <c r="BI266" s="99"/>
      <c r="BJ266" s="99"/>
      <c r="BK266" s="99">
        <v>159</v>
      </c>
      <c r="BL266" s="99">
        <v>107</v>
      </c>
      <c r="BM266" s="99"/>
      <c r="BN266" s="99">
        <v>107</v>
      </c>
      <c r="BO266" s="99">
        <v>123</v>
      </c>
      <c r="BP266" s="99">
        <v>77</v>
      </c>
      <c r="BQ266" s="99">
        <v>6</v>
      </c>
      <c r="BR266" s="99">
        <v>3</v>
      </c>
      <c r="BS266" s="99">
        <v>20</v>
      </c>
      <c r="BT266" s="99">
        <v>1536</v>
      </c>
      <c r="BU266" s="99">
        <v>536</v>
      </c>
      <c r="BV266" s="99"/>
      <c r="BW266" s="99">
        <v>5</v>
      </c>
      <c r="BX266" s="99"/>
      <c r="BY266" s="99"/>
      <c r="BZ266" s="99">
        <v>4</v>
      </c>
      <c r="CA266" s="99"/>
      <c r="CB266" s="99">
        <v>643</v>
      </c>
      <c r="CC266" s="99">
        <v>1765</v>
      </c>
      <c r="CD266" s="99"/>
      <c r="CE266" s="99">
        <v>261</v>
      </c>
      <c r="CF266" s="99">
        <v>14</v>
      </c>
      <c r="CG266" s="99"/>
      <c r="CH266" s="99"/>
      <c r="CI266" s="99"/>
      <c r="CJ266" s="99"/>
      <c r="CK266" s="99"/>
      <c r="CL266" s="99">
        <v>1</v>
      </c>
      <c r="CM266" s="99">
        <v>61</v>
      </c>
      <c r="CN266" s="99">
        <v>95</v>
      </c>
      <c r="CO266" s="99">
        <v>522</v>
      </c>
      <c r="CP266" s="99">
        <v>524</v>
      </c>
      <c r="CQ266" s="99">
        <v>4</v>
      </c>
      <c r="CR266" s="99">
        <v>120</v>
      </c>
      <c r="CS266" s="99"/>
      <c r="CT266" s="99">
        <v>202</v>
      </c>
      <c r="CU266" s="99">
        <v>153</v>
      </c>
      <c r="CV266" s="99">
        <v>224</v>
      </c>
      <c r="CW266" s="99">
        <v>22</v>
      </c>
      <c r="CX266" s="99">
        <v>112</v>
      </c>
      <c r="CY266" s="99">
        <v>46</v>
      </c>
      <c r="CZ266" s="99">
        <v>5</v>
      </c>
      <c r="DA266" s="99">
        <v>367</v>
      </c>
      <c r="DB266" s="99">
        <v>84</v>
      </c>
      <c r="DC266" s="99">
        <v>139</v>
      </c>
      <c r="DD266" s="99">
        <v>2</v>
      </c>
      <c r="DE266" s="99"/>
      <c r="DF266" s="99"/>
      <c r="DG266" s="99">
        <v>28</v>
      </c>
      <c r="DH266" s="99">
        <v>183</v>
      </c>
      <c r="DI266" s="99">
        <v>339</v>
      </c>
      <c r="DJ266" s="99"/>
      <c r="DK266" s="99">
        <v>13</v>
      </c>
      <c r="DL266" s="99">
        <v>77</v>
      </c>
      <c r="DM266" s="99">
        <v>2</v>
      </c>
      <c r="DN266" s="99">
        <v>195</v>
      </c>
      <c r="DO266" s="99">
        <v>4</v>
      </c>
      <c r="DP266" s="99">
        <v>1584</v>
      </c>
      <c r="DQ266" s="99">
        <v>41</v>
      </c>
      <c r="DR266" s="99">
        <v>55</v>
      </c>
      <c r="DS266" s="99">
        <v>20</v>
      </c>
      <c r="DT266" s="99">
        <v>131</v>
      </c>
      <c r="DU266" s="99">
        <v>1</v>
      </c>
      <c r="DV266" s="99"/>
      <c r="DW266" s="99">
        <v>7</v>
      </c>
      <c r="DX266" s="99">
        <v>2</v>
      </c>
      <c r="DY266" s="99"/>
      <c r="DZ266" s="99">
        <v>1</v>
      </c>
      <c r="EA266" s="99"/>
      <c r="EB266" s="99"/>
      <c r="EC266" s="99"/>
      <c r="ED266" s="99">
        <v>41</v>
      </c>
      <c r="EE266" s="99">
        <v>174</v>
      </c>
      <c r="EF266" s="99">
        <v>11</v>
      </c>
      <c r="EG266" s="99">
        <v>2</v>
      </c>
      <c r="EH266" s="99">
        <v>1</v>
      </c>
      <c r="EI266" s="99"/>
      <c r="EJ266" s="99">
        <v>3</v>
      </c>
      <c r="EK266" s="99">
        <v>2</v>
      </c>
      <c r="EL266" s="99">
        <v>1</v>
      </c>
      <c r="EM266" s="99">
        <v>2335</v>
      </c>
      <c r="EN266" s="99">
        <v>16</v>
      </c>
      <c r="EO266" s="99">
        <v>90</v>
      </c>
      <c r="EP266" s="99">
        <v>7</v>
      </c>
      <c r="EQ266" s="99"/>
      <c r="ER266" s="99"/>
      <c r="ES266" s="99">
        <v>10909</v>
      </c>
    </row>
    <row r="267" spans="1:149" ht="14.4" x14ac:dyDescent="0.3">
      <c r="A267" s="98">
        <v>106334025</v>
      </c>
      <c r="B267" s="98" t="s">
        <v>2414</v>
      </c>
      <c r="C267" s="98" t="s">
        <v>825</v>
      </c>
      <c r="D267" s="98" t="s">
        <v>1280</v>
      </c>
      <c r="E267" s="98" t="s">
        <v>825</v>
      </c>
      <c r="F267" s="98" t="s">
        <v>1125</v>
      </c>
      <c r="G267" s="98" t="s">
        <v>2871</v>
      </c>
      <c r="H267" s="98" t="s">
        <v>2120</v>
      </c>
      <c r="I267" s="98" t="s">
        <v>2169</v>
      </c>
      <c r="J267" s="98" t="s">
        <v>2399</v>
      </c>
      <c r="K267" s="98" t="s">
        <v>2400</v>
      </c>
      <c r="L267" s="98" t="s">
        <v>2065</v>
      </c>
      <c r="M267" s="98" t="s">
        <v>2105</v>
      </c>
      <c r="N267" s="98" t="s">
        <v>1811</v>
      </c>
      <c r="O267" s="99">
        <v>13748</v>
      </c>
      <c r="P267" s="99"/>
      <c r="Q267" s="99"/>
      <c r="R267" s="99"/>
      <c r="S267" s="99"/>
      <c r="T267" s="99"/>
      <c r="U267" s="99">
        <v>8643</v>
      </c>
      <c r="V267" s="99">
        <v>5103</v>
      </c>
      <c r="W267" s="99">
        <v>2</v>
      </c>
      <c r="X267" s="99"/>
      <c r="Y267" s="99">
        <v>218</v>
      </c>
      <c r="Z267" s="99">
        <v>1917</v>
      </c>
      <c r="AA267" s="99">
        <v>1942</v>
      </c>
      <c r="AB267" s="99">
        <v>729</v>
      </c>
      <c r="AC267" s="99">
        <v>1175</v>
      </c>
      <c r="AD267" s="99">
        <v>1566</v>
      </c>
      <c r="AE267" s="99">
        <v>1473</v>
      </c>
      <c r="AF267" s="99">
        <v>1122</v>
      </c>
      <c r="AG267" s="99">
        <v>5</v>
      </c>
      <c r="AH267" s="99">
        <v>3451</v>
      </c>
      <c r="AI267" s="99">
        <v>150</v>
      </c>
      <c r="AJ267" s="99">
        <v>728</v>
      </c>
      <c r="AK267" s="99">
        <v>1252</v>
      </c>
      <c r="AL267" s="99">
        <v>4700</v>
      </c>
      <c r="AM267" s="99">
        <v>33</v>
      </c>
      <c r="AN267" s="99">
        <v>62</v>
      </c>
      <c r="AO267" s="99">
        <v>370</v>
      </c>
      <c r="AP267" s="99">
        <v>6603</v>
      </c>
      <c r="AQ267" s="99">
        <v>9633</v>
      </c>
      <c r="AR267" s="99">
        <v>4115</v>
      </c>
      <c r="AS267" s="99"/>
      <c r="AT267" s="99">
        <v>1602</v>
      </c>
      <c r="AU267" s="99">
        <v>8857</v>
      </c>
      <c r="AV267" s="99">
        <v>3289</v>
      </c>
      <c r="AW267" s="99"/>
      <c r="AX267" s="99">
        <v>13271</v>
      </c>
      <c r="AY267" s="99">
        <v>476</v>
      </c>
      <c r="AZ267" s="99">
        <v>1</v>
      </c>
      <c r="BA267" s="99">
        <v>311</v>
      </c>
      <c r="BB267" s="99">
        <v>80</v>
      </c>
      <c r="BC267" s="99">
        <v>9638</v>
      </c>
      <c r="BD267" s="99">
        <v>56</v>
      </c>
      <c r="BE267" s="99">
        <v>40</v>
      </c>
      <c r="BF267" s="99">
        <v>95</v>
      </c>
      <c r="BG267" s="99">
        <v>3277</v>
      </c>
      <c r="BH267" s="99">
        <v>251</v>
      </c>
      <c r="BI267" s="99"/>
      <c r="BJ267" s="99"/>
      <c r="BK267" s="99">
        <v>255</v>
      </c>
      <c r="BL267" s="99">
        <v>57</v>
      </c>
      <c r="BM267" s="99">
        <v>1</v>
      </c>
      <c r="BN267" s="99">
        <v>220</v>
      </c>
      <c r="BO267" s="99">
        <v>1267</v>
      </c>
      <c r="BP267" s="99">
        <v>171</v>
      </c>
      <c r="BQ267" s="99">
        <v>21</v>
      </c>
      <c r="BR267" s="99">
        <v>11</v>
      </c>
      <c r="BS267" s="99">
        <v>2</v>
      </c>
      <c r="BT267" s="99">
        <v>11099</v>
      </c>
      <c r="BU267" s="99">
        <v>619</v>
      </c>
      <c r="BV267" s="99">
        <v>2</v>
      </c>
      <c r="BW267" s="99">
        <v>15</v>
      </c>
      <c r="BX267" s="99">
        <v>2</v>
      </c>
      <c r="BY267" s="99">
        <v>1</v>
      </c>
      <c r="BZ267" s="99"/>
      <c r="CA267" s="99">
        <v>5</v>
      </c>
      <c r="CB267" s="99">
        <v>1522</v>
      </c>
      <c r="CC267" s="99">
        <v>3607</v>
      </c>
      <c r="CD267" s="99"/>
      <c r="CE267" s="99">
        <v>8432</v>
      </c>
      <c r="CF267" s="99">
        <v>168</v>
      </c>
      <c r="CG267" s="99">
        <v>16</v>
      </c>
      <c r="CH267" s="99">
        <v>3</v>
      </c>
      <c r="CI267" s="99"/>
      <c r="CJ267" s="99"/>
      <c r="CK267" s="99"/>
      <c r="CL267" s="99">
        <v>13</v>
      </c>
      <c r="CM267" s="99">
        <v>110</v>
      </c>
      <c r="CN267" s="99">
        <v>428</v>
      </c>
      <c r="CO267" s="99">
        <v>1011</v>
      </c>
      <c r="CP267" s="99">
        <v>1104</v>
      </c>
      <c r="CQ267" s="99">
        <v>3</v>
      </c>
      <c r="CR267" s="99">
        <v>332</v>
      </c>
      <c r="CS267" s="99">
        <v>3</v>
      </c>
      <c r="CT267" s="99">
        <v>344</v>
      </c>
      <c r="CU267" s="99">
        <v>1335</v>
      </c>
      <c r="CV267" s="99">
        <v>569</v>
      </c>
      <c r="CW267" s="99">
        <v>46</v>
      </c>
      <c r="CX267" s="99">
        <v>525</v>
      </c>
      <c r="CY267" s="99">
        <v>145</v>
      </c>
      <c r="CZ267" s="99">
        <v>127</v>
      </c>
      <c r="DA267" s="99">
        <v>585</v>
      </c>
      <c r="DB267" s="99">
        <v>101</v>
      </c>
      <c r="DC267" s="99">
        <v>148</v>
      </c>
      <c r="DD267" s="99">
        <v>3399</v>
      </c>
      <c r="DE267" s="99">
        <v>3279</v>
      </c>
      <c r="DF267" s="99">
        <v>141</v>
      </c>
      <c r="DG267" s="99">
        <v>280</v>
      </c>
      <c r="DH267" s="99">
        <v>3085</v>
      </c>
      <c r="DI267" s="99">
        <v>885</v>
      </c>
      <c r="DJ267" s="99">
        <v>6</v>
      </c>
      <c r="DK267" s="99">
        <v>127</v>
      </c>
      <c r="DL267" s="99">
        <v>518</v>
      </c>
      <c r="DM267" s="99">
        <v>39</v>
      </c>
      <c r="DN267" s="99">
        <v>817</v>
      </c>
      <c r="DO267" s="99">
        <v>59</v>
      </c>
      <c r="DP267" s="99">
        <v>2883</v>
      </c>
      <c r="DQ267" s="99">
        <v>215</v>
      </c>
      <c r="DR267" s="99">
        <v>185</v>
      </c>
      <c r="DS267" s="99">
        <v>205</v>
      </c>
      <c r="DT267" s="99">
        <v>266</v>
      </c>
      <c r="DU267" s="99">
        <v>12</v>
      </c>
      <c r="DV267" s="99">
        <v>2</v>
      </c>
      <c r="DW267" s="99">
        <v>116</v>
      </c>
      <c r="DX267" s="99">
        <v>835</v>
      </c>
      <c r="DY267" s="99">
        <v>162</v>
      </c>
      <c r="DZ267" s="99">
        <v>3027</v>
      </c>
      <c r="EA267" s="99">
        <v>1</v>
      </c>
      <c r="EB267" s="99">
        <v>23</v>
      </c>
      <c r="EC267" s="99"/>
      <c r="ED267" s="99">
        <v>438</v>
      </c>
      <c r="EE267" s="99">
        <v>316</v>
      </c>
      <c r="EF267" s="99">
        <v>65</v>
      </c>
      <c r="EG267" s="99">
        <v>3</v>
      </c>
      <c r="EH267" s="99">
        <v>2</v>
      </c>
      <c r="EI267" s="99"/>
      <c r="EJ267" s="99">
        <v>47</v>
      </c>
      <c r="EK267" s="99">
        <v>9</v>
      </c>
      <c r="EL267" s="99">
        <v>5</v>
      </c>
      <c r="EM267" s="99">
        <v>12346</v>
      </c>
      <c r="EN267" s="99">
        <v>44</v>
      </c>
      <c r="EO267" s="99">
        <v>450</v>
      </c>
      <c r="EP267" s="99">
        <v>23</v>
      </c>
      <c r="EQ267" s="99"/>
      <c r="ER267" s="99"/>
      <c r="ES267" s="99">
        <v>48687</v>
      </c>
    </row>
    <row r="268" spans="1:149" ht="14.4" x14ac:dyDescent="0.3">
      <c r="A268" s="98">
        <v>106334048</v>
      </c>
      <c r="B268" s="98" t="s">
        <v>2415</v>
      </c>
      <c r="C268" s="98" t="s">
        <v>825</v>
      </c>
      <c r="D268" s="98" t="s">
        <v>1281</v>
      </c>
      <c r="E268" s="98" t="s">
        <v>1282</v>
      </c>
      <c r="F268" s="98" t="s">
        <v>1126</v>
      </c>
      <c r="G268" s="98" t="s">
        <v>2871</v>
      </c>
      <c r="H268" s="98" t="s">
        <v>2114</v>
      </c>
      <c r="I268" s="98" t="s">
        <v>2169</v>
      </c>
      <c r="J268" s="98" t="s">
        <v>2405</v>
      </c>
      <c r="K268" s="98" t="s">
        <v>2409</v>
      </c>
      <c r="L268" s="98" t="s">
        <v>2065</v>
      </c>
      <c r="M268" s="98" t="s">
        <v>2105</v>
      </c>
      <c r="N268" s="98" t="s">
        <v>1812</v>
      </c>
      <c r="O268" s="99">
        <v>5470</v>
      </c>
      <c r="P268" s="99"/>
      <c r="Q268" s="99"/>
      <c r="R268" s="99"/>
      <c r="S268" s="99"/>
      <c r="T268" s="99"/>
      <c r="U268" s="99">
        <v>3485</v>
      </c>
      <c r="V268" s="99">
        <v>1985</v>
      </c>
      <c r="W268" s="99"/>
      <c r="X268" s="99"/>
      <c r="Y268" s="99">
        <v>98</v>
      </c>
      <c r="Z268" s="99">
        <v>898</v>
      </c>
      <c r="AA268" s="99">
        <v>649</v>
      </c>
      <c r="AB268" s="99">
        <v>274</v>
      </c>
      <c r="AC268" s="99">
        <v>387</v>
      </c>
      <c r="AD268" s="99">
        <v>618</v>
      </c>
      <c r="AE268" s="99">
        <v>649</v>
      </c>
      <c r="AF268" s="99">
        <v>547</v>
      </c>
      <c r="AG268" s="99">
        <v>2</v>
      </c>
      <c r="AH268" s="99">
        <v>1331</v>
      </c>
      <c r="AI268" s="99">
        <v>17</v>
      </c>
      <c r="AJ268" s="99">
        <v>217</v>
      </c>
      <c r="AK268" s="99">
        <v>978</v>
      </c>
      <c r="AL268" s="99">
        <v>2142</v>
      </c>
      <c r="AM268" s="99">
        <v>13</v>
      </c>
      <c r="AN268" s="99">
        <v>43</v>
      </c>
      <c r="AO268" s="99">
        <v>145</v>
      </c>
      <c r="AP268" s="99">
        <v>1932</v>
      </c>
      <c r="AQ268" s="99">
        <v>3543</v>
      </c>
      <c r="AR268" s="99">
        <v>1927</v>
      </c>
      <c r="AS268" s="99"/>
      <c r="AT268" s="99">
        <v>668</v>
      </c>
      <c r="AU268" s="99">
        <v>3461</v>
      </c>
      <c r="AV268" s="99">
        <v>1332</v>
      </c>
      <c r="AW268" s="99">
        <v>9</v>
      </c>
      <c r="AX268" s="99">
        <v>5237</v>
      </c>
      <c r="AY268" s="99">
        <v>233</v>
      </c>
      <c r="AZ268" s="99"/>
      <c r="BA268" s="99">
        <v>254</v>
      </c>
      <c r="BB268" s="99">
        <v>36</v>
      </c>
      <c r="BC268" s="99">
        <v>3480</v>
      </c>
      <c r="BD268" s="99">
        <v>81</v>
      </c>
      <c r="BE268" s="99">
        <v>4</v>
      </c>
      <c r="BF268" s="99">
        <v>12</v>
      </c>
      <c r="BG268" s="99">
        <v>1329</v>
      </c>
      <c r="BH268" s="99">
        <v>274</v>
      </c>
      <c r="BI268" s="99"/>
      <c r="BJ268" s="99"/>
      <c r="BK268" s="99">
        <v>251</v>
      </c>
      <c r="BL268" s="99">
        <v>28</v>
      </c>
      <c r="BM268" s="99"/>
      <c r="BN268" s="99">
        <v>98</v>
      </c>
      <c r="BO268" s="99">
        <v>518</v>
      </c>
      <c r="BP268" s="99">
        <v>90</v>
      </c>
      <c r="BQ268" s="99">
        <v>8</v>
      </c>
      <c r="BR268" s="99">
        <v>5</v>
      </c>
      <c r="BS268" s="99">
        <v>1</v>
      </c>
      <c r="BT268" s="99">
        <v>4217</v>
      </c>
      <c r="BU268" s="99">
        <v>232</v>
      </c>
      <c r="BV268" s="99">
        <v>11</v>
      </c>
      <c r="BW268" s="99">
        <v>11</v>
      </c>
      <c r="BX268" s="99"/>
      <c r="BY268" s="99"/>
      <c r="BZ268" s="99"/>
      <c r="CA268" s="99"/>
      <c r="CB268" s="99">
        <v>782</v>
      </c>
      <c r="CC268" s="99">
        <v>1575</v>
      </c>
      <c r="CD268" s="99"/>
      <c r="CE268" s="99">
        <v>2996</v>
      </c>
      <c r="CF268" s="99">
        <v>112</v>
      </c>
      <c r="CG268" s="99">
        <v>2</v>
      </c>
      <c r="CH268" s="99">
        <v>3</v>
      </c>
      <c r="CI268" s="99"/>
      <c r="CJ268" s="99"/>
      <c r="CK268" s="99"/>
      <c r="CL268" s="99">
        <v>1</v>
      </c>
      <c r="CM268" s="99">
        <v>44</v>
      </c>
      <c r="CN268" s="99">
        <v>52</v>
      </c>
      <c r="CO268" s="99">
        <v>561</v>
      </c>
      <c r="CP268" s="99">
        <v>436</v>
      </c>
      <c r="CQ268" s="99">
        <v>1</v>
      </c>
      <c r="CR268" s="99">
        <v>122</v>
      </c>
      <c r="CS268" s="99"/>
      <c r="CT268" s="99">
        <v>116</v>
      </c>
      <c r="CU268" s="99">
        <v>575</v>
      </c>
      <c r="CV268" s="99">
        <v>154</v>
      </c>
      <c r="CW268" s="99">
        <v>19</v>
      </c>
      <c r="CX268" s="99">
        <v>150</v>
      </c>
      <c r="CY268" s="99">
        <v>78</v>
      </c>
      <c r="CZ268" s="99">
        <v>9</v>
      </c>
      <c r="DA268" s="99">
        <v>317</v>
      </c>
      <c r="DB268" s="99">
        <v>45</v>
      </c>
      <c r="DC268" s="99">
        <v>51</v>
      </c>
      <c r="DD268" s="99">
        <v>1407</v>
      </c>
      <c r="DE268" s="99">
        <v>1332</v>
      </c>
      <c r="DF268" s="99"/>
      <c r="DG268" s="99">
        <v>109</v>
      </c>
      <c r="DH268" s="99">
        <v>1449</v>
      </c>
      <c r="DI268" s="99">
        <v>268</v>
      </c>
      <c r="DJ268" s="99">
        <v>1</v>
      </c>
      <c r="DK268" s="99">
        <v>35</v>
      </c>
      <c r="DL268" s="99">
        <v>117</v>
      </c>
      <c r="DM268" s="99">
        <v>8</v>
      </c>
      <c r="DN268" s="99">
        <v>196</v>
      </c>
      <c r="DO268" s="99">
        <v>18</v>
      </c>
      <c r="DP268" s="99">
        <v>1429</v>
      </c>
      <c r="DQ268" s="99">
        <v>77</v>
      </c>
      <c r="DR268" s="99">
        <v>61</v>
      </c>
      <c r="DS268" s="99">
        <v>24</v>
      </c>
      <c r="DT268" s="99">
        <v>35</v>
      </c>
      <c r="DU268" s="99"/>
      <c r="DV268" s="99"/>
      <c r="DW268" s="99">
        <v>75</v>
      </c>
      <c r="DX268" s="99">
        <v>288</v>
      </c>
      <c r="DY268" s="99">
        <v>21</v>
      </c>
      <c r="DZ268" s="99">
        <v>1252</v>
      </c>
      <c r="EA268" s="99"/>
      <c r="EB268" s="99">
        <v>7</v>
      </c>
      <c r="EC268" s="99"/>
      <c r="ED268" s="99">
        <v>115</v>
      </c>
      <c r="EE268" s="99">
        <v>111</v>
      </c>
      <c r="EF268" s="99">
        <v>17</v>
      </c>
      <c r="EG268" s="99">
        <v>2</v>
      </c>
      <c r="EH268" s="99">
        <v>1</v>
      </c>
      <c r="EI268" s="99"/>
      <c r="EJ268" s="99">
        <v>6</v>
      </c>
      <c r="EK268" s="99">
        <v>1</v>
      </c>
      <c r="EL268" s="99">
        <v>3</v>
      </c>
      <c r="EM268" s="99">
        <v>5034</v>
      </c>
      <c r="EN268" s="99">
        <v>26</v>
      </c>
      <c r="EO268" s="99">
        <v>148</v>
      </c>
      <c r="EP268" s="99">
        <v>6</v>
      </c>
      <c r="EQ268" s="99"/>
      <c r="ER268" s="99"/>
      <c r="ES268" s="99">
        <v>14343</v>
      </c>
    </row>
    <row r="269" spans="1:149" ht="14.4" x14ac:dyDescent="0.3">
      <c r="A269" s="98">
        <v>106334068</v>
      </c>
      <c r="B269" s="98" t="s">
        <v>1283</v>
      </c>
      <c r="C269" s="98" t="s">
        <v>825</v>
      </c>
      <c r="D269" s="98" t="s">
        <v>1284</v>
      </c>
      <c r="E269" s="98" t="s">
        <v>1285</v>
      </c>
      <c r="F269" s="98" t="s">
        <v>1127</v>
      </c>
      <c r="G269" s="98" t="s">
        <v>2872</v>
      </c>
      <c r="H269" s="98" t="s">
        <v>2101</v>
      </c>
      <c r="I269" s="98" t="s">
        <v>2396</v>
      </c>
      <c r="J269" s="98" t="s">
        <v>2412</v>
      </c>
      <c r="K269" s="98" t="s">
        <v>2413</v>
      </c>
      <c r="L269" s="98" t="s">
        <v>2065</v>
      </c>
      <c r="M269" s="98" t="s">
        <v>2105</v>
      </c>
      <c r="N269" s="98" t="s">
        <v>1813</v>
      </c>
      <c r="O269" s="99">
        <v>19477</v>
      </c>
      <c r="P269" s="99"/>
      <c r="Q269" s="99"/>
      <c r="R269" s="99"/>
      <c r="S269" s="99"/>
      <c r="T269" s="99"/>
      <c r="U269" s="99">
        <v>12101</v>
      </c>
      <c r="V269" s="99">
        <v>7376</v>
      </c>
      <c r="W269" s="99"/>
      <c r="X269" s="99"/>
      <c r="Y269" s="99">
        <v>355</v>
      </c>
      <c r="Z269" s="99">
        <v>2843</v>
      </c>
      <c r="AA269" s="99">
        <v>2645</v>
      </c>
      <c r="AB269" s="99">
        <v>1466</v>
      </c>
      <c r="AC269" s="99">
        <v>2151</v>
      </c>
      <c r="AD269" s="99">
        <v>2309</v>
      </c>
      <c r="AE269" s="99">
        <v>1996</v>
      </c>
      <c r="AF269" s="99">
        <v>2119</v>
      </c>
      <c r="AG269" s="99"/>
      <c r="AH269" s="99">
        <v>3593</v>
      </c>
      <c r="AI269" s="99"/>
      <c r="AJ269" s="99">
        <v>793</v>
      </c>
      <c r="AK269" s="99">
        <v>1097</v>
      </c>
      <c r="AL269" s="99">
        <v>4926</v>
      </c>
      <c r="AM269" s="99">
        <v>79</v>
      </c>
      <c r="AN269" s="99">
        <v>1136</v>
      </c>
      <c r="AO269" s="99">
        <v>122</v>
      </c>
      <c r="AP269" s="99">
        <v>11324</v>
      </c>
      <c r="AQ269" s="99">
        <v>7109</v>
      </c>
      <c r="AR269" s="99">
        <v>12368</v>
      </c>
      <c r="AS269" s="99"/>
      <c r="AT269" s="99">
        <v>1893</v>
      </c>
      <c r="AU269" s="99">
        <v>14028</v>
      </c>
      <c r="AV269" s="99">
        <v>3556</v>
      </c>
      <c r="AW269" s="99"/>
      <c r="AX269" s="99">
        <v>19427</v>
      </c>
      <c r="AY269" s="99">
        <v>50</v>
      </c>
      <c r="AZ269" s="99"/>
      <c r="BA269" s="99">
        <v>50</v>
      </c>
      <c r="BB269" s="99">
        <v>276</v>
      </c>
      <c r="BC269" s="99">
        <v>15486</v>
      </c>
      <c r="BD269" s="99">
        <v>1</v>
      </c>
      <c r="BE269" s="99">
        <v>22</v>
      </c>
      <c r="BF269" s="99">
        <v>69</v>
      </c>
      <c r="BG269" s="99">
        <v>3536</v>
      </c>
      <c r="BH269" s="99">
        <v>37</v>
      </c>
      <c r="BI269" s="99"/>
      <c r="BJ269" s="99"/>
      <c r="BK269" s="99">
        <v>734</v>
      </c>
      <c r="BL269" s="99">
        <v>355</v>
      </c>
      <c r="BM269" s="99">
        <v>364</v>
      </c>
      <c r="BN269" s="99">
        <v>263</v>
      </c>
      <c r="BO269" s="99">
        <v>2286</v>
      </c>
      <c r="BP269" s="99">
        <v>290</v>
      </c>
      <c r="BQ269" s="99">
        <v>73</v>
      </c>
      <c r="BR269" s="99">
        <v>142</v>
      </c>
      <c r="BS269" s="99"/>
      <c r="BT269" s="99">
        <v>13623</v>
      </c>
      <c r="BU269" s="99">
        <v>1307</v>
      </c>
      <c r="BV269" s="99"/>
      <c r="BW269" s="99">
        <v>35</v>
      </c>
      <c r="BX269" s="99"/>
      <c r="BY269" s="99">
        <v>5</v>
      </c>
      <c r="BZ269" s="99"/>
      <c r="CA269" s="99"/>
      <c r="CB269" s="99">
        <v>6566</v>
      </c>
      <c r="CC269" s="99">
        <v>5731</v>
      </c>
      <c r="CD269" s="99"/>
      <c r="CE269" s="99">
        <v>5929</v>
      </c>
      <c r="CF269" s="99">
        <v>433</v>
      </c>
      <c r="CG269" s="99">
        <v>69</v>
      </c>
      <c r="CH269" s="99">
        <v>729</v>
      </c>
      <c r="CI269" s="99">
        <v>20</v>
      </c>
      <c r="CJ269" s="99"/>
      <c r="CK269" s="99"/>
      <c r="CL269" s="99">
        <v>11</v>
      </c>
      <c r="CM269" s="99">
        <v>149</v>
      </c>
      <c r="CN269" s="99">
        <v>444</v>
      </c>
      <c r="CO269" s="99">
        <v>1603</v>
      </c>
      <c r="CP269" s="99">
        <v>2062</v>
      </c>
      <c r="CQ269" s="99">
        <v>26</v>
      </c>
      <c r="CR269" s="99">
        <v>982</v>
      </c>
      <c r="CS269" s="99">
        <v>7</v>
      </c>
      <c r="CT269" s="99">
        <v>794</v>
      </c>
      <c r="CU269" s="99">
        <v>819</v>
      </c>
      <c r="CV269" s="99">
        <v>1913</v>
      </c>
      <c r="CW269" s="99">
        <v>168</v>
      </c>
      <c r="CX269" s="99">
        <v>986</v>
      </c>
      <c r="CY269" s="99">
        <v>313</v>
      </c>
      <c r="CZ269" s="99">
        <v>56</v>
      </c>
      <c r="DA269" s="99">
        <v>1059</v>
      </c>
      <c r="DB269" s="99">
        <v>242</v>
      </c>
      <c r="DC269" s="99">
        <v>520</v>
      </c>
      <c r="DD269" s="99">
        <v>3734</v>
      </c>
      <c r="DE269" s="99">
        <v>3556</v>
      </c>
      <c r="DF269" s="99">
        <v>33</v>
      </c>
      <c r="DG269" s="99">
        <v>240</v>
      </c>
      <c r="DH269" s="99">
        <v>1802</v>
      </c>
      <c r="DI269" s="99">
        <v>1921</v>
      </c>
      <c r="DJ269" s="99">
        <v>5</v>
      </c>
      <c r="DK269" s="99">
        <v>178</v>
      </c>
      <c r="DL269" s="99">
        <v>423</v>
      </c>
      <c r="DM269" s="99">
        <v>28</v>
      </c>
      <c r="DN269" s="99">
        <v>1391</v>
      </c>
      <c r="DO269" s="99">
        <v>209</v>
      </c>
      <c r="DP269" s="99">
        <v>7032</v>
      </c>
      <c r="DQ269" s="99">
        <v>335</v>
      </c>
      <c r="DR269" s="99">
        <v>339</v>
      </c>
      <c r="DS269" s="99">
        <v>143</v>
      </c>
      <c r="DT269" s="99">
        <v>206</v>
      </c>
      <c r="DU269" s="99">
        <v>24</v>
      </c>
      <c r="DV269" s="99">
        <v>4</v>
      </c>
      <c r="DW269" s="99">
        <v>1599</v>
      </c>
      <c r="DX269" s="99">
        <v>166</v>
      </c>
      <c r="DY269" s="99">
        <v>19</v>
      </c>
      <c r="DZ269" s="99">
        <v>3404</v>
      </c>
      <c r="EA269" s="99"/>
      <c r="EB269" s="99">
        <v>9</v>
      </c>
      <c r="EC269" s="99"/>
      <c r="ED269" s="99">
        <v>408</v>
      </c>
      <c r="EE269" s="99">
        <v>1067</v>
      </c>
      <c r="EF269" s="99">
        <v>620</v>
      </c>
      <c r="EG269" s="99">
        <v>61</v>
      </c>
      <c r="EH269" s="99">
        <v>15</v>
      </c>
      <c r="EI269" s="99">
        <v>1</v>
      </c>
      <c r="EJ269" s="99">
        <v>40</v>
      </c>
      <c r="EK269" s="99">
        <v>6</v>
      </c>
      <c r="EL269" s="99">
        <v>5</v>
      </c>
      <c r="EM269" s="99">
        <v>16639</v>
      </c>
      <c r="EN269" s="99">
        <v>40</v>
      </c>
      <c r="EO269" s="99">
        <v>498</v>
      </c>
      <c r="EP269" s="99">
        <v>74</v>
      </c>
      <c r="EQ269" s="99">
        <v>2</v>
      </c>
      <c r="ER269" s="99">
        <v>1</v>
      </c>
      <c r="ES269" s="99">
        <v>64877</v>
      </c>
    </row>
    <row r="270" spans="1:149" ht="14.4" x14ac:dyDescent="0.3">
      <c r="A270" s="98">
        <v>106334457</v>
      </c>
      <c r="B270" s="98" t="s">
        <v>1533</v>
      </c>
      <c r="C270" s="98" t="s">
        <v>825</v>
      </c>
      <c r="D270" s="98" t="s">
        <v>1286</v>
      </c>
      <c r="E270" s="98" t="s">
        <v>823</v>
      </c>
      <c r="F270" s="98" t="s">
        <v>1117</v>
      </c>
      <c r="G270" s="98" t="s">
        <v>2872</v>
      </c>
      <c r="H270" s="98" t="s">
        <v>2122</v>
      </c>
      <c r="I270" s="98" t="s">
        <v>2396</v>
      </c>
      <c r="J270" s="98" t="s">
        <v>2182</v>
      </c>
      <c r="K270" s="98" t="s">
        <v>2403</v>
      </c>
      <c r="L270" s="98" t="s">
        <v>2065</v>
      </c>
      <c r="M270" s="98" t="s">
        <v>2105</v>
      </c>
      <c r="N270" s="98" t="s">
        <v>1814</v>
      </c>
      <c r="O270" s="99"/>
      <c r="P270" s="99"/>
      <c r="Q270" s="99"/>
      <c r="R270" s="99"/>
      <c r="S270" s="99">
        <v>606</v>
      </c>
      <c r="T270" s="99"/>
      <c r="U270" s="99">
        <v>245</v>
      </c>
      <c r="V270" s="99">
        <v>361</v>
      </c>
      <c r="W270" s="99"/>
      <c r="X270" s="99"/>
      <c r="Y270" s="99">
        <v>20</v>
      </c>
      <c r="Z270" s="99">
        <v>180</v>
      </c>
      <c r="AA270" s="99">
        <v>125</v>
      </c>
      <c r="AB270" s="99">
        <v>134</v>
      </c>
      <c r="AC270" s="99">
        <v>127</v>
      </c>
      <c r="AD270" s="99">
        <v>20</v>
      </c>
      <c r="AE270" s="99"/>
      <c r="AF270" s="99"/>
      <c r="AG270" s="99"/>
      <c r="AH270" s="99"/>
      <c r="AI270" s="99"/>
      <c r="AJ270" s="99"/>
      <c r="AK270" s="99">
        <v>57</v>
      </c>
      <c r="AL270" s="99">
        <v>238</v>
      </c>
      <c r="AM270" s="99">
        <v>4</v>
      </c>
      <c r="AN270" s="99">
        <v>13</v>
      </c>
      <c r="AO270" s="99">
        <v>25</v>
      </c>
      <c r="AP270" s="99">
        <v>269</v>
      </c>
      <c r="AQ270" s="99">
        <v>606</v>
      </c>
      <c r="AR270" s="99"/>
      <c r="AS270" s="99"/>
      <c r="AT270" s="99"/>
      <c r="AU270" s="99">
        <v>606</v>
      </c>
      <c r="AV270" s="99"/>
      <c r="AW270" s="99"/>
      <c r="AX270" s="99">
        <v>606</v>
      </c>
      <c r="AY270" s="99"/>
      <c r="AZ270" s="99"/>
      <c r="BA270" s="99"/>
      <c r="BB270" s="99"/>
      <c r="BC270" s="99">
        <v>603</v>
      </c>
      <c r="BD270" s="99">
        <v>1</v>
      </c>
      <c r="BE270" s="99"/>
      <c r="BF270" s="99">
        <v>1</v>
      </c>
      <c r="BG270" s="99"/>
      <c r="BH270" s="99">
        <v>1</v>
      </c>
      <c r="BI270" s="99"/>
      <c r="BJ270" s="99"/>
      <c r="BK270" s="99">
        <v>5</v>
      </c>
      <c r="BL270" s="99">
        <v>7</v>
      </c>
      <c r="BM270" s="99"/>
      <c r="BN270" s="99">
        <v>1</v>
      </c>
      <c r="BO270" s="99"/>
      <c r="BP270" s="99"/>
      <c r="BQ270" s="99">
        <v>3</v>
      </c>
      <c r="BR270" s="99"/>
      <c r="BS270" s="99">
        <v>3</v>
      </c>
      <c r="BT270" s="99">
        <v>370</v>
      </c>
      <c r="BU270" s="99"/>
      <c r="BV270" s="99"/>
      <c r="BW270" s="99">
        <v>215</v>
      </c>
      <c r="BX270" s="99"/>
      <c r="BY270" s="99">
        <v>2</v>
      </c>
      <c r="BZ270" s="99"/>
      <c r="CA270" s="99"/>
      <c r="CB270" s="99">
        <v>448</v>
      </c>
      <c r="CC270" s="99">
        <v>10</v>
      </c>
      <c r="CD270" s="99">
        <v>67</v>
      </c>
      <c r="CE270" s="99">
        <v>35</v>
      </c>
      <c r="CF270" s="99">
        <v>41</v>
      </c>
      <c r="CG270" s="99"/>
      <c r="CH270" s="99"/>
      <c r="CI270" s="99"/>
      <c r="CJ270" s="99">
        <v>3</v>
      </c>
      <c r="CK270" s="99">
        <v>2</v>
      </c>
      <c r="CL270" s="99"/>
      <c r="CM270" s="99"/>
      <c r="CN270" s="99"/>
      <c r="CO270" s="99"/>
      <c r="CP270" s="99"/>
      <c r="CQ270" s="99"/>
      <c r="CR270" s="99"/>
      <c r="CS270" s="99"/>
      <c r="CT270" s="99"/>
      <c r="CU270" s="99"/>
      <c r="CV270" s="99"/>
      <c r="CW270" s="99">
        <v>604</v>
      </c>
      <c r="CX270" s="99"/>
      <c r="CY270" s="99"/>
      <c r="CZ270" s="99">
        <v>1</v>
      </c>
      <c r="DA270" s="99"/>
      <c r="DB270" s="99"/>
      <c r="DC270" s="99">
        <v>1</v>
      </c>
      <c r="DD270" s="99"/>
      <c r="DE270" s="99"/>
      <c r="DF270" s="99"/>
      <c r="DG270" s="99"/>
      <c r="DH270" s="99"/>
      <c r="DI270" s="99"/>
      <c r="DJ270" s="99"/>
      <c r="DK270" s="99"/>
      <c r="DL270" s="99"/>
      <c r="DM270" s="99"/>
      <c r="DN270" s="99"/>
      <c r="DO270" s="99"/>
      <c r="DP270" s="99">
        <v>606</v>
      </c>
      <c r="DQ270" s="99"/>
      <c r="DR270" s="99"/>
      <c r="DS270" s="99"/>
      <c r="DT270" s="99"/>
      <c r="DU270" s="99"/>
      <c r="DV270" s="99"/>
      <c r="DW270" s="99"/>
      <c r="DX270" s="99"/>
      <c r="DY270" s="99"/>
      <c r="DZ270" s="99"/>
      <c r="EA270" s="99"/>
      <c r="EB270" s="99"/>
      <c r="EC270" s="99"/>
      <c r="ED270" s="99"/>
      <c r="EE270" s="99"/>
      <c r="EF270" s="99"/>
      <c r="EG270" s="99"/>
      <c r="EH270" s="99"/>
      <c r="EI270" s="99"/>
      <c r="EJ270" s="99"/>
      <c r="EK270" s="99"/>
      <c r="EL270" s="99"/>
      <c r="EM270" s="99">
        <v>606</v>
      </c>
      <c r="EN270" s="99"/>
      <c r="EO270" s="99"/>
      <c r="EP270" s="99"/>
      <c r="EQ270" s="99"/>
      <c r="ER270" s="99"/>
      <c r="ES270" s="99">
        <v>5736</v>
      </c>
    </row>
    <row r="271" spans="1:149" ht="14.4" x14ac:dyDescent="0.3">
      <c r="A271" s="98">
        <v>106334487</v>
      </c>
      <c r="B271" s="98" t="s">
        <v>2416</v>
      </c>
      <c r="C271" s="98" t="s">
        <v>825</v>
      </c>
      <c r="D271" s="98" t="s">
        <v>1287</v>
      </c>
      <c r="E271" s="98" t="s">
        <v>1282</v>
      </c>
      <c r="F271" s="98" t="s">
        <v>1126</v>
      </c>
      <c r="G271" s="98" t="s">
        <v>2870</v>
      </c>
      <c r="H271" s="98" t="s">
        <v>2108</v>
      </c>
      <c r="I271" s="98" t="s">
        <v>2169</v>
      </c>
      <c r="J271" s="98" t="s">
        <v>2405</v>
      </c>
      <c r="K271" s="98" t="s">
        <v>2409</v>
      </c>
      <c r="L271" s="98" t="s">
        <v>2065</v>
      </c>
      <c r="M271" s="98" t="s">
        <v>2074</v>
      </c>
      <c r="N271" s="98" t="s">
        <v>1815</v>
      </c>
      <c r="O271" s="99">
        <v>15843</v>
      </c>
      <c r="P271" s="99"/>
      <c r="Q271" s="99"/>
      <c r="R271" s="99"/>
      <c r="S271" s="99">
        <v>3160</v>
      </c>
      <c r="T271" s="99"/>
      <c r="U271" s="99">
        <v>9524</v>
      </c>
      <c r="V271" s="99">
        <v>9479</v>
      </c>
      <c r="W271" s="99"/>
      <c r="X271" s="99"/>
      <c r="Y271" s="99">
        <v>1507</v>
      </c>
      <c r="Z271" s="99">
        <v>3014</v>
      </c>
      <c r="AA271" s="99">
        <v>2731</v>
      </c>
      <c r="AB271" s="99">
        <v>2181</v>
      </c>
      <c r="AC271" s="99">
        <v>2791</v>
      </c>
      <c r="AD271" s="99">
        <v>2052</v>
      </c>
      <c r="AE271" s="99">
        <v>1189</v>
      </c>
      <c r="AF271" s="99">
        <v>1042</v>
      </c>
      <c r="AG271" s="99"/>
      <c r="AH271" s="99">
        <v>1833</v>
      </c>
      <c r="AI271" s="99">
        <v>663</v>
      </c>
      <c r="AJ271" s="99">
        <v>468</v>
      </c>
      <c r="AK271" s="99">
        <v>3293</v>
      </c>
      <c r="AL271" s="99">
        <v>9516</v>
      </c>
      <c r="AM271" s="99">
        <v>39</v>
      </c>
      <c r="AN271" s="99">
        <v>283</v>
      </c>
      <c r="AO271" s="99">
        <v>100</v>
      </c>
      <c r="AP271" s="99">
        <v>5304</v>
      </c>
      <c r="AQ271" s="99">
        <v>7914</v>
      </c>
      <c r="AR271" s="99">
        <v>11089</v>
      </c>
      <c r="AS271" s="99"/>
      <c r="AT271" s="99">
        <v>1225</v>
      </c>
      <c r="AU271" s="99">
        <v>16283</v>
      </c>
      <c r="AV271" s="99">
        <v>1487</v>
      </c>
      <c r="AW271" s="99">
        <v>8</v>
      </c>
      <c r="AX271" s="99">
        <v>18340</v>
      </c>
      <c r="AY271" s="99">
        <v>663</v>
      </c>
      <c r="AZ271" s="99"/>
      <c r="BA271" s="99">
        <v>170</v>
      </c>
      <c r="BB271" s="99">
        <v>172</v>
      </c>
      <c r="BC271" s="99">
        <v>14739</v>
      </c>
      <c r="BD271" s="99">
        <v>35</v>
      </c>
      <c r="BE271" s="99">
        <v>147</v>
      </c>
      <c r="BF271" s="99">
        <v>168</v>
      </c>
      <c r="BG271" s="99">
        <v>1434</v>
      </c>
      <c r="BH271" s="99">
        <v>756</v>
      </c>
      <c r="BI271" s="99">
        <v>1382</v>
      </c>
      <c r="BJ271" s="99"/>
      <c r="BK271" s="99">
        <v>516</v>
      </c>
      <c r="BL271" s="99">
        <v>375</v>
      </c>
      <c r="BM271" s="99">
        <v>23</v>
      </c>
      <c r="BN271" s="99">
        <v>285</v>
      </c>
      <c r="BO271" s="99">
        <v>883</v>
      </c>
      <c r="BP271" s="99">
        <v>40</v>
      </c>
      <c r="BQ271" s="99">
        <v>206</v>
      </c>
      <c r="BR271" s="99">
        <v>43</v>
      </c>
      <c r="BS271" s="99">
        <v>16</v>
      </c>
      <c r="BT271" s="99">
        <v>13957</v>
      </c>
      <c r="BU271" s="99">
        <v>1131</v>
      </c>
      <c r="BV271" s="99">
        <v>3</v>
      </c>
      <c r="BW271" s="99">
        <v>29</v>
      </c>
      <c r="BX271" s="99">
        <v>1</v>
      </c>
      <c r="BY271" s="99">
        <v>1495</v>
      </c>
      <c r="BZ271" s="99"/>
      <c r="CA271" s="99"/>
      <c r="CB271" s="99">
        <v>11263</v>
      </c>
      <c r="CC271" s="99">
        <v>3908</v>
      </c>
      <c r="CD271" s="99"/>
      <c r="CE271" s="99">
        <v>1131</v>
      </c>
      <c r="CF271" s="99">
        <v>766</v>
      </c>
      <c r="CG271" s="99">
        <v>47</v>
      </c>
      <c r="CH271" s="99">
        <v>1779</v>
      </c>
      <c r="CI271" s="99">
        <v>34</v>
      </c>
      <c r="CJ271" s="99">
        <v>75</v>
      </c>
      <c r="CK271" s="99"/>
      <c r="CL271" s="99">
        <v>25</v>
      </c>
      <c r="CM271" s="99">
        <v>217</v>
      </c>
      <c r="CN271" s="99">
        <v>409</v>
      </c>
      <c r="CO271" s="99">
        <v>1600</v>
      </c>
      <c r="CP271" s="99">
        <v>1585</v>
      </c>
      <c r="CQ271" s="99">
        <v>22</v>
      </c>
      <c r="CR271" s="99">
        <v>737</v>
      </c>
      <c r="CS271" s="99">
        <v>52</v>
      </c>
      <c r="CT271" s="99">
        <v>650</v>
      </c>
      <c r="CU271" s="99">
        <v>1196</v>
      </c>
      <c r="CV271" s="99">
        <v>1993</v>
      </c>
      <c r="CW271" s="99">
        <v>3964</v>
      </c>
      <c r="CX271" s="99">
        <v>577</v>
      </c>
      <c r="CY271" s="99">
        <v>764</v>
      </c>
      <c r="CZ271" s="99">
        <v>129</v>
      </c>
      <c r="DA271" s="99">
        <v>1090</v>
      </c>
      <c r="DB271" s="99">
        <v>328</v>
      </c>
      <c r="DC271" s="99">
        <v>325</v>
      </c>
      <c r="DD271" s="99">
        <v>1746</v>
      </c>
      <c r="DE271" s="99">
        <v>1445</v>
      </c>
      <c r="DF271" s="99">
        <v>149</v>
      </c>
      <c r="DG271" s="99">
        <v>132</v>
      </c>
      <c r="DH271" s="99">
        <v>5007</v>
      </c>
      <c r="DI271" s="99">
        <v>1054</v>
      </c>
      <c r="DJ271" s="99">
        <v>6</v>
      </c>
      <c r="DK271" s="99">
        <v>136</v>
      </c>
      <c r="DL271" s="99">
        <v>479</v>
      </c>
      <c r="DM271" s="99">
        <v>53</v>
      </c>
      <c r="DN271" s="99">
        <v>1062</v>
      </c>
      <c r="DO271" s="99">
        <v>226</v>
      </c>
      <c r="DP271" s="99">
        <v>6504</v>
      </c>
      <c r="DQ271" s="99">
        <v>206</v>
      </c>
      <c r="DR271" s="99">
        <v>458</v>
      </c>
      <c r="DS271" s="99">
        <v>225</v>
      </c>
      <c r="DT271" s="99">
        <v>247</v>
      </c>
      <c r="DU271" s="99">
        <v>24</v>
      </c>
      <c r="DV271" s="99">
        <v>45</v>
      </c>
      <c r="DW271" s="99">
        <v>1611</v>
      </c>
      <c r="DX271" s="99">
        <v>31</v>
      </c>
      <c r="DY271" s="99">
        <v>44</v>
      </c>
      <c r="DZ271" s="99">
        <v>1398</v>
      </c>
      <c r="EA271" s="99">
        <v>1</v>
      </c>
      <c r="EB271" s="99">
        <v>54</v>
      </c>
      <c r="EC271" s="99"/>
      <c r="ED271" s="99">
        <v>411</v>
      </c>
      <c r="EE271" s="99">
        <v>729</v>
      </c>
      <c r="EF271" s="99">
        <v>608</v>
      </c>
      <c r="EG271" s="99">
        <v>227</v>
      </c>
      <c r="EH271" s="99">
        <v>147</v>
      </c>
      <c r="EI271" s="99">
        <v>32</v>
      </c>
      <c r="EJ271" s="99">
        <v>50</v>
      </c>
      <c r="EK271" s="99">
        <v>3</v>
      </c>
      <c r="EL271" s="99">
        <v>12</v>
      </c>
      <c r="EM271" s="99">
        <v>15083</v>
      </c>
      <c r="EN271" s="99">
        <v>177</v>
      </c>
      <c r="EO271" s="99">
        <v>1361</v>
      </c>
      <c r="EP271" s="99">
        <v>138</v>
      </c>
      <c r="EQ271" s="99">
        <v>16</v>
      </c>
      <c r="ER271" s="99">
        <v>9</v>
      </c>
      <c r="ES271" s="99">
        <v>108281</v>
      </c>
    </row>
    <row r="272" spans="1:149" ht="14.4" x14ac:dyDescent="0.3">
      <c r="A272" s="98">
        <v>106334564</v>
      </c>
      <c r="B272" s="98" t="s">
        <v>1485</v>
      </c>
      <c r="C272" s="98" t="s">
        <v>825</v>
      </c>
      <c r="D272" s="98" t="s">
        <v>1486</v>
      </c>
      <c r="E272" s="98" t="s">
        <v>1487</v>
      </c>
      <c r="F272" s="98" t="s">
        <v>1488</v>
      </c>
      <c r="G272" s="98" t="s">
        <v>2872</v>
      </c>
      <c r="H272" s="98" t="s">
        <v>2101</v>
      </c>
      <c r="I272" s="98" t="s">
        <v>2396</v>
      </c>
      <c r="J272" s="98" t="s">
        <v>2417</v>
      </c>
      <c r="K272" s="98" t="s">
        <v>2418</v>
      </c>
      <c r="L272" s="98" t="s">
        <v>2065</v>
      </c>
      <c r="M272" s="98" t="s">
        <v>2105</v>
      </c>
      <c r="N272" s="98" t="s">
        <v>1816</v>
      </c>
      <c r="O272" s="99">
        <v>7469</v>
      </c>
      <c r="P272" s="99"/>
      <c r="Q272" s="99"/>
      <c r="R272" s="99"/>
      <c r="S272" s="99"/>
      <c r="T272" s="99"/>
      <c r="U272" s="99">
        <v>3755</v>
      </c>
      <c r="V272" s="99">
        <v>3714</v>
      </c>
      <c r="W272" s="99"/>
      <c r="X272" s="99"/>
      <c r="Y272" s="99">
        <v>58</v>
      </c>
      <c r="Z272" s="99">
        <v>309</v>
      </c>
      <c r="AA272" s="99">
        <v>408</v>
      </c>
      <c r="AB272" s="99">
        <v>703</v>
      </c>
      <c r="AC272" s="99">
        <v>1304</v>
      </c>
      <c r="AD272" s="99">
        <v>1540</v>
      </c>
      <c r="AE272" s="99">
        <v>1545</v>
      </c>
      <c r="AF272" s="99">
        <v>1602</v>
      </c>
      <c r="AG272" s="99"/>
      <c r="AH272" s="99"/>
      <c r="AI272" s="99"/>
      <c r="AJ272" s="99">
        <v>346</v>
      </c>
      <c r="AK272" s="99">
        <v>354</v>
      </c>
      <c r="AL272" s="99">
        <v>977</v>
      </c>
      <c r="AM272" s="99">
        <v>51</v>
      </c>
      <c r="AN272" s="99">
        <v>366</v>
      </c>
      <c r="AO272" s="99">
        <v>15</v>
      </c>
      <c r="AP272" s="99">
        <v>5360</v>
      </c>
      <c r="AQ272" s="99">
        <v>1051</v>
      </c>
      <c r="AR272" s="99">
        <v>6418</v>
      </c>
      <c r="AS272" s="99"/>
      <c r="AT272" s="99">
        <v>862</v>
      </c>
      <c r="AU272" s="99">
        <v>6605</v>
      </c>
      <c r="AV272" s="99"/>
      <c r="AW272" s="99">
        <v>2</v>
      </c>
      <c r="AX272" s="99">
        <v>7424</v>
      </c>
      <c r="AY272" s="99">
        <v>45</v>
      </c>
      <c r="AZ272" s="99"/>
      <c r="BA272" s="99">
        <v>242</v>
      </c>
      <c r="BB272" s="99">
        <v>4</v>
      </c>
      <c r="BC272" s="99">
        <v>7129</v>
      </c>
      <c r="BD272" s="99">
        <v>3</v>
      </c>
      <c r="BE272" s="99">
        <v>12</v>
      </c>
      <c r="BF272" s="99">
        <v>25</v>
      </c>
      <c r="BG272" s="99"/>
      <c r="BH272" s="99">
        <v>54</v>
      </c>
      <c r="BI272" s="99"/>
      <c r="BJ272" s="99"/>
      <c r="BK272" s="99">
        <v>335</v>
      </c>
      <c r="BL272" s="99">
        <v>144</v>
      </c>
      <c r="BM272" s="99">
        <v>2</v>
      </c>
      <c r="BN272" s="99">
        <v>141</v>
      </c>
      <c r="BO272" s="99">
        <v>1567</v>
      </c>
      <c r="BP272" s="99">
        <v>186</v>
      </c>
      <c r="BQ272" s="99">
        <v>35</v>
      </c>
      <c r="BR272" s="99">
        <v>48</v>
      </c>
      <c r="BS272" s="99"/>
      <c r="BT272" s="99">
        <v>4131</v>
      </c>
      <c r="BU272" s="99">
        <v>860</v>
      </c>
      <c r="BV272" s="99"/>
      <c r="BW272" s="99">
        <v>17</v>
      </c>
      <c r="BX272" s="99"/>
      <c r="BY272" s="99">
        <v>3</v>
      </c>
      <c r="BZ272" s="99"/>
      <c r="CA272" s="99"/>
      <c r="CB272" s="99">
        <v>1386</v>
      </c>
      <c r="CC272" s="99">
        <v>4191</v>
      </c>
      <c r="CD272" s="99"/>
      <c r="CE272" s="99">
        <v>1531</v>
      </c>
      <c r="CF272" s="99">
        <v>144</v>
      </c>
      <c r="CG272" s="99">
        <v>22</v>
      </c>
      <c r="CH272" s="99">
        <v>186</v>
      </c>
      <c r="CI272" s="99">
        <v>9</v>
      </c>
      <c r="CJ272" s="99"/>
      <c r="CK272" s="99"/>
      <c r="CL272" s="99">
        <v>7</v>
      </c>
      <c r="CM272" s="99">
        <v>116</v>
      </c>
      <c r="CN272" s="99">
        <v>177</v>
      </c>
      <c r="CO272" s="99">
        <v>2282</v>
      </c>
      <c r="CP272" s="99">
        <v>1135</v>
      </c>
      <c r="CQ272" s="99">
        <v>11</v>
      </c>
      <c r="CR272" s="99">
        <v>270</v>
      </c>
      <c r="CS272" s="99">
        <v>6</v>
      </c>
      <c r="CT272" s="99">
        <v>425</v>
      </c>
      <c r="CU272" s="99">
        <v>574</v>
      </c>
      <c r="CV272" s="99">
        <v>528</v>
      </c>
      <c r="CW272" s="99">
        <v>105</v>
      </c>
      <c r="CX272" s="99">
        <v>453</v>
      </c>
      <c r="CY272" s="99">
        <v>203</v>
      </c>
      <c r="CZ272" s="99">
        <v>10</v>
      </c>
      <c r="DA272" s="99">
        <v>612</v>
      </c>
      <c r="DB272" s="99">
        <v>152</v>
      </c>
      <c r="DC272" s="99">
        <v>389</v>
      </c>
      <c r="DD272" s="99">
        <v>14</v>
      </c>
      <c r="DE272" s="99"/>
      <c r="DF272" s="99"/>
      <c r="DG272" s="99">
        <v>565</v>
      </c>
      <c r="DH272" s="99">
        <v>1232</v>
      </c>
      <c r="DI272" s="99">
        <v>787</v>
      </c>
      <c r="DJ272" s="99">
        <v>3</v>
      </c>
      <c r="DK272" s="99">
        <v>3</v>
      </c>
      <c r="DL272" s="99">
        <v>217</v>
      </c>
      <c r="DM272" s="99">
        <v>21</v>
      </c>
      <c r="DN272" s="99">
        <v>532</v>
      </c>
      <c r="DO272" s="99">
        <v>72</v>
      </c>
      <c r="DP272" s="99">
        <v>2259</v>
      </c>
      <c r="DQ272" s="99">
        <v>247</v>
      </c>
      <c r="DR272" s="99">
        <v>175</v>
      </c>
      <c r="DS272" s="99">
        <v>55</v>
      </c>
      <c r="DT272" s="99">
        <v>108</v>
      </c>
      <c r="DU272" s="99">
        <v>3</v>
      </c>
      <c r="DV272" s="99">
        <v>1</v>
      </c>
      <c r="DW272" s="99">
        <v>1173</v>
      </c>
      <c r="DX272" s="99">
        <v>5</v>
      </c>
      <c r="DY272" s="99">
        <v>6</v>
      </c>
      <c r="DZ272" s="99">
        <v>1</v>
      </c>
      <c r="EA272" s="99"/>
      <c r="EB272" s="99">
        <v>4</v>
      </c>
      <c r="EC272" s="99"/>
      <c r="ED272" s="99">
        <v>270</v>
      </c>
      <c r="EE272" s="99">
        <v>418</v>
      </c>
      <c r="EF272" s="99">
        <v>34</v>
      </c>
      <c r="EG272" s="99">
        <v>3</v>
      </c>
      <c r="EH272" s="99">
        <v>1</v>
      </c>
      <c r="EI272" s="99">
        <v>3</v>
      </c>
      <c r="EJ272" s="99">
        <v>33</v>
      </c>
      <c r="EK272" s="99">
        <v>3</v>
      </c>
      <c r="EL272" s="99">
        <v>6</v>
      </c>
      <c r="EM272" s="99">
        <v>6419</v>
      </c>
      <c r="EN272" s="99">
        <v>26</v>
      </c>
      <c r="EO272" s="99">
        <v>226</v>
      </c>
      <c r="EP272" s="99">
        <v>26</v>
      </c>
      <c r="EQ272" s="99"/>
      <c r="ER272" s="99">
        <v>1</v>
      </c>
      <c r="ES272" s="99">
        <v>28846</v>
      </c>
    </row>
    <row r="273" spans="1:149" ht="14.4" x14ac:dyDescent="0.3">
      <c r="A273" s="98">
        <v>106334589</v>
      </c>
      <c r="B273" s="98" t="s">
        <v>1438</v>
      </c>
      <c r="C273" s="98" t="s">
        <v>825</v>
      </c>
      <c r="D273" s="98" t="s">
        <v>1439</v>
      </c>
      <c r="E273" s="98" t="s">
        <v>1285</v>
      </c>
      <c r="F273" s="98" t="s">
        <v>1440</v>
      </c>
      <c r="G273" s="98" t="s">
        <v>2871</v>
      </c>
      <c r="H273" s="98" t="s">
        <v>2101</v>
      </c>
      <c r="I273" s="98" t="s">
        <v>2396</v>
      </c>
      <c r="J273" s="98" t="s">
        <v>2412</v>
      </c>
      <c r="K273" s="98" t="s">
        <v>2419</v>
      </c>
      <c r="L273" s="98" t="s">
        <v>2065</v>
      </c>
      <c r="M273" s="98" t="s">
        <v>2105</v>
      </c>
      <c r="N273" s="98" t="s">
        <v>1817</v>
      </c>
      <c r="O273" s="99">
        <v>8844</v>
      </c>
      <c r="P273" s="99"/>
      <c r="Q273" s="99"/>
      <c r="R273" s="99"/>
      <c r="S273" s="99"/>
      <c r="T273" s="99"/>
      <c r="U273" s="99">
        <v>4903</v>
      </c>
      <c r="V273" s="99">
        <v>3941</v>
      </c>
      <c r="W273" s="99"/>
      <c r="X273" s="99"/>
      <c r="Y273" s="99">
        <v>67</v>
      </c>
      <c r="Z273" s="99">
        <v>698</v>
      </c>
      <c r="AA273" s="99">
        <v>759</v>
      </c>
      <c r="AB273" s="99">
        <v>573</v>
      </c>
      <c r="AC273" s="99">
        <v>1123</v>
      </c>
      <c r="AD273" s="99">
        <v>1569</v>
      </c>
      <c r="AE273" s="99">
        <v>1625</v>
      </c>
      <c r="AF273" s="99">
        <v>1488</v>
      </c>
      <c r="AG273" s="99"/>
      <c r="AH273" s="99">
        <v>941</v>
      </c>
      <c r="AI273" s="99">
        <v>1</v>
      </c>
      <c r="AJ273" s="99">
        <v>391</v>
      </c>
      <c r="AK273" s="99">
        <v>474</v>
      </c>
      <c r="AL273" s="99">
        <v>1823</v>
      </c>
      <c r="AM273" s="99">
        <v>30</v>
      </c>
      <c r="AN273" s="99">
        <v>71</v>
      </c>
      <c r="AO273" s="99"/>
      <c r="AP273" s="99">
        <v>6055</v>
      </c>
      <c r="AQ273" s="99">
        <v>3154</v>
      </c>
      <c r="AR273" s="99">
        <v>5690</v>
      </c>
      <c r="AS273" s="99"/>
      <c r="AT273" s="99">
        <v>1376</v>
      </c>
      <c r="AU273" s="99">
        <v>6527</v>
      </c>
      <c r="AV273" s="99">
        <v>941</v>
      </c>
      <c r="AW273" s="99"/>
      <c r="AX273" s="99">
        <v>7527</v>
      </c>
      <c r="AY273" s="99">
        <v>1317</v>
      </c>
      <c r="AZ273" s="99"/>
      <c r="BA273" s="99">
        <v>69</v>
      </c>
      <c r="BB273" s="99">
        <v>89</v>
      </c>
      <c r="BC273" s="99">
        <v>7660</v>
      </c>
      <c r="BD273" s="99">
        <v>39</v>
      </c>
      <c r="BE273" s="99">
        <v>11</v>
      </c>
      <c r="BF273" s="99">
        <v>21</v>
      </c>
      <c r="BG273" s="99">
        <v>937</v>
      </c>
      <c r="BH273" s="99">
        <v>18</v>
      </c>
      <c r="BI273" s="99"/>
      <c r="BJ273" s="99"/>
      <c r="BK273" s="99">
        <v>324</v>
      </c>
      <c r="BL273" s="99">
        <v>76</v>
      </c>
      <c r="BM273" s="99">
        <v>36</v>
      </c>
      <c r="BN273" s="99">
        <v>177</v>
      </c>
      <c r="BO273" s="99">
        <v>1200</v>
      </c>
      <c r="BP273" s="99">
        <v>165</v>
      </c>
      <c r="BQ273" s="99">
        <v>3</v>
      </c>
      <c r="BR273" s="99">
        <v>44</v>
      </c>
      <c r="BS273" s="99">
        <v>11</v>
      </c>
      <c r="BT273" s="99">
        <v>5838</v>
      </c>
      <c r="BU273" s="99">
        <v>958</v>
      </c>
      <c r="BV273" s="99"/>
      <c r="BW273" s="99"/>
      <c r="BX273" s="99">
        <v>11</v>
      </c>
      <c r="BY273" s="99">
        <v>1</v>
      </c>
      <c r="BZ273" s="99"/>
      <c r="CA273" s="99"/>
      <c r="CB273" s="99">
        <v>1568</v>
      </c>
      <c r="CC273" s="99">
        <v>4328</v>
      </c>
      <c r="CD273" s="99">
        <v>1</v>
      </c>
      <c r="CE273" s="99">
        <v>2602</v>
      </c>
      <c r="CF273" s="99">
        <v>50</v>
      </c>
      <c r="CG273" s="99">
        <v>17</v>
      </c>
      <c r="CH273" s="99">
        <v>278</v>
      </c>
      <c r="CI273" s="99"/>
      <c r="CJ273" s="99"/>
      <c r="CK273" s="99"/>
      <c r="CL273" s="99">
        <v>7</v>
      </c>
      <c r="CM273" s="99">
        <v>76</v>
      </c>
      <c r="CN273" s="99">
        <v>325</v>
      </c>
      <c r="CO273" s="99">
        <v>1702</v>
      </c>
      <c r="CP273" s="99">
        <v>1099</v>
      </c>
      <c r="CQ273" s="99">
        <v>6</v>
      </c>
      <c r="CR273" s="99">
        <v>356</v>
      </c>
      <c r="CS273" s="99">
        <v>2</v>
      </c>
      <c r="CT273" s="99">
        <v>315</v>
      </c>
      <c r="CU273" s="99">
        <v>450</v>
      </c>
      <c r="CV273" s="99">
        <v>465</v>
      </c>
      <c r="CW273" s="99">
        <v>21</v>
      </c>
      <c r="CX273" s="99">
        <v>637</v>
      </c>
      <c r="CY273" s="99">
        <v>195</v>
      </c>
      <c r="CZ273" s="99">
        <v>41</v>
      </c>
      <c r="DA273" s="99">
        <v>600</v>
      </c>
      <c r="DB273" s="99">
        <v>149</v>
      </c>
      <c r="DC273" s="99">
        <v>481</v>
      </c>
      <c r="DD273" s="99">
        <v>975</v>
      </c>
      <c r="DE273" s="99">
        <v>942</v>
      </c>
      <c r="DF273" s="99"/>
      <c r="DG273" s="99">
        <v>634</v>
      </c>
      <c r="DH273" s="99">
        <v>1327</v>
      </c>
      <c r="DI273" s="99">
        <v>732</v>
      </c>
      <c r="DJ273" s="99">
        <v>2</v>
      </c>
      <c r="DK273" s="99">
        <v>33</v>
      </c>
      <c r="DL273" s="99">
        <v>401</v>
      </c>
      <c r="DM273" s="99">
        <v>18</v>
      </c>
      <c r="DN273" s="99">
        <v>714</v>
      </c>
      <c r="DO273" s="99">
        <v>169</v>
      </c>
      <c r="DP273" s="99">
        <v>2987</v>
      </c>
      <c r="DQ273" s="99">
        <v>192</v>
      </c>
      <c r="DR273" s="99">
        <v>214</v>
      </c>
      <c r="DS273" s="99">
        <v>129</v>
      </c>
      <c r="DT273" s="99">
        <v>240</v>
      </c>
      <c r="DU273" s="99">
        <v>12</v>
      </c>
      <c r="DV273" s="99">
        <v>1</v>
      </c>
      <c r="DW273" s="99">
        <v>66</v>
      </c>
      <c r="DX273" s="99">
        <v>46</v>
      </c>
      <c r="DY273" s="99">
        <v>19</v>
      </c>
      <c r="DZ273" s="99">
        <v>906</v>
      </c>
      <c r="EA273" s="99">
        <v>1</v>
      </c>
      <c r="EB273" s="99">
        <v>1</v>
      </c>
      <c r="EC273" s="99"/>
      <c r="ED273" s="99">
        <v>422</v>
      </c>
      <c r="EE273" s="99">
        <v>254</v>
      </c>
      <c r="EF273" s="99">
        <v>24</v>
      </c>
      <c r="EG273" s="99">
        <v>3</v>
      </c>
      <c r="EH273" s="99">
        <v>1</v>
      </c>
      <c r="EI273" s="99"/>
      <c r="EJ273" s="99">
        <v>13</v>
      </c>
      <c r="EK273" s="99"/>
      <c r="EL273" s="99">
        <v>5</v>
      </c>
      <c r="EM273" s="99">
        <v>7755</v>
      </c>
      <c r="EN273" s="99">
        <v>60</v>
      </c>
      <c r="EO273" s="99">
        <v>289</v>
      </c>
      <c r="EP273" s="99">
        <v>17</v>
      </c>
      <c r="EQ273" s="99">
        <v>1</v>
      </c>
      <c r="ER273" s="99"/>
      <c r="ES273" s="99">
        <v>33519</v>
      </c>
    </row>
    <row r="274" spans="1:149" ht="14.4" x14ac:dyDescent="0.3">
      <c r="A274" s="98">
        <v>106340913</v>
      </c>
      <c r="B274" s="98" t="s">
        <v>2421</v>
      </c>
      <c r="C274" s="98" t="s">
        <v>1289</v>
      </c>
      <c r="D274" s="98" t="s">
        <v>1288</v>
      </c>
      <c r="E274" s="98" t="s">
        <v>1289</v>
      </c>
      <c r="F274" s="98" t="s">
        <v>1128</v>
      </c>
      <c r="G274" s="98" t="s">
        <v>2871</v>
      </c>
      <c r="H274" s="98" t="s">
        <v>2120</v>
      </c>
      <c r="I274" s="98" t="s">
        <v>2387</v>
      </c>
      <c r="J274" s="98" t="s">
        <v>2138</v>
      </c>
      <c r="K274" s="98" t="s">
        <v>2422</v>
      </c>
      <c r="L274" s="98" t="s">
        <v>2065</v>
      </c>
      <c r="M274" s="98" t="s">
        <v>2105</v>
      </c>
      <c r="N274" s="98" t="s">
        <v>1818</v>
      </c>
      <c r="O274" s="99">
        <v>11005</v>
      </c>
      <c r="P274" s="99"/>
      <c r="Q274" s="99"/>
      <c r="R274" s="99"/>
      <c r="S274" s="99"/>
      <c r="T274" s="99"/>
      <c r="U274" s="99">
        <v>5760</v>
      </c>
      <c r="V274" s="99">
        <v>5245</v>
      </c>
      <c r="W274" s="99"/>
      <c r="X274" s="99"/>
      <c r="Y274" s="99">
        <v>63</v>
      </c>
      <c r="Z274" s="99">
        <v>402</v>
      </c>
      <c r="AA274" s="99">
        <v>626</v>
      </c>
      <c r="AB274" s="99">
        <v>995</v>
      </c>
      <c r="AC274" s="99">
        <v>2022</v>
      </c>
      <c r="AD274" s="99">
        <v>2658</v>
      </c>
      <c r="AE274" s="99">
        <v>2210</v>
      </c>
      <c r="AF274" s="99">
        <v>2029</v>
      </c>
      <c r="AG274" s="99"/>
      <c r="AH274" s="99"/>
      <c r="AI274" s="99"/>
      <c r="AJ274" s="99">
        <v>790</v>
      </c>
      <c r="AK274" s="99">
        <v>1295</v>
      </c>
      <c r="AL274" s="99">
        <v>1230</v>
      </c>
      <c r="AM274" s="99">
        <v>61</v>
      </c>
      <c r="AN274" s="99">
        <v>109</v>
      </c>
      <c r="AO274" s="99">
        <v>46</v>
      </c>
      <c r="AP274" s="99">
        <v>7474</v>
      </c>
      <c r="AQ274" s="99">
        <v>4175</v>
      </c>
      <c r="AR274" s="99">
        <v>6830</v>
      </c>
      <c r="AS274" s="99"/>
      <c r="AT274" s="99">
        <v>2882</v>
      </c>
      <c r="AU274" s="99">
        <v>8122</v>
      </c>
      <c r="AV274" s="99"/>
      <c r="AW274" s="99">
        <v>1</v>
      </c>
      <c r="AX274" s="99">
        <v>9638</v>
      </c>
      <c r="AY274" s="99">
        <v>1367</v>
      </c>
      <c r="AZ274" s="99"/>
      <c r="BA274" s="99">
        <v>339</v>
      </c>
      <c r="BB274" s="99"/>
      <c r="BC274" s="99">
        <v>9656</v>
      </c>
      <c r="BD274" s="99">
        <v>73</v>
      </c>
      <c r="BE274" s="99">
        <v>45</v>
      </c>
      <c r="BF274" s="99">
        <v>171</v>
      </c>
      <c r="BG274" s="99"/>
      <c r="BH274" s="99">
        <v>719</v>
      </c>
      <c r="BI274" s="99">
        <v>2</v>
      </c>
      <c r="BJ274" s="99"/>
      <c r="BK274" s="99">
        <v>271</v>
      </c>
      <c r="BL274" s="99">
        <v>151</v>
      </c>
      <c r="BM274" s="99"/>
      <c r="BN274" s="99">
        <v>420</v>
      </c>
      <c r="BO274" s="99">
        <v>1757</v>
      </c>
      <c r="BP274" s="99">
        <v>298</v>
      </c>
      <c r="BQ274" s="99">
        <v>22</v>
      </c>
      <c r="BR274" s="99">
        <v>88</v>
      </c>
      <c r="BS274" s="99">
        <v>16</v>
      </c>
      <c r="BT274" s="99">
        <v>6515</v>
      </c>
      <c r="BU274" s="99">
        <v>1411</v>
      </c>
      <c r="BV274" s="99">
        <v>1</v>
      </c>
      <c r="BW274" s="99">
        <v>49</v>
      </c>
      <c r="BX274" s="99"/>
      <c r="BY274" s="99">
        <v>5</v>
      </c>
      <c r="BZ274" s="99"/>
      <c r="CA274" s="99">
        <v>1</v>
      </c>
      <c r="CB274" s="99">
        <v>1404</v>
      </c>
      <c r="CC274" s="99">
        <v>6158</v>
      </c>
      <c r="CD274" s="99"/>
      <c r="CE274" s="99">
        <v>3236</v>
      </c>
      <c r="CF274" s="99">
        <v>155</v>
      </c>
      <c r="CG274" s="99">
        <v>32</v>
      </c>
      <c r="CH274" s="99">
        <v>20</v>
      </c>
      <c r="CI274" s="99"/>
      <c r="CJ274" s="99"/>
      <c r="CK274" s="99"/>
      <c r="CL274" s="99">
        <v>28</v>
      </c>
      <c r="CM274" s="99">
        <v>98</v>
      </c>
      <c r="CN274" s="99">
        <v>887</v>
      </c>
      <c r="CO274" s="99">
        <v>1815</v>
      </c>
      <c r="CP274" s="99">
        <v>1262</v>
      </c>
      <c r="CQ274" s="99">
        <v>8</v>
      </c>
      <c r="CR274" s="99">
        <v>341</v>
      </c>
      <c r="CS274" s="99">
        <v>2</v>
      </c>
      <c r="CT274" s="99">
        <v>332</v>
      </c>
      <c r="CU274" s="99">
        <v>1711</v>
      </c>
      <c r="CV274" s="99">
        <v>1089</v>
      </c>
      <c r="CW274" s="99">
        <v>92</v>
      </c>
      <c r="CX274" s="99">
        <v>1776</v>
      </c>
      <c r="CY274" s="99">
        <v>373</v>
      </c>
      <c r="CZ274" s="99">
        <v>95</v>
      </c>
      <c r="DA274" s="99">
        <v>646</v>
      </c>
      <c r="DB274" s="99">
        <v>165</v>
      </c>
      <c r="DC274" s="99">
        <v>271</v>
      </c>
      <c r="DD274" s="99">
        <v>14</v>
      </c>
      <c r="DE274" s="99"/>
      <c r="DF274" s="99"/>
      <c r="DG274" s="99">
        <v>155</v>
      </c>
      <c r="DH274" s="99">
        <v>1508</v>
      </c>
      <c r="DI274" s="99">
        <v>1236</v>
      </c>
      <c r="DJ274" s="99">
        <v>12</v>
      </c>
      <c r="DK274" s="99">
        <v>225</v>
      </c>
      <c r="DL274" s="99">
        <v>405</v>
      </c>
      <c r="DM274" s="99">
        <v>39</v>
      </c>
      <c r="DN274" s="99">
        <v>2072</v>
      </c>
      <c r="DO274" s="99">
        <v>672</v>
      </c>
      <c r="DP274" s="99">
        <v>3193</v>
      </c>
      <c r="DQ274" s="99">
        <v>219</v>
      </c>
      <c r="DR274" s="99">
        <v>364</v>
      </c>
      <c r="DS274" s="99">
        <v>244</v>
      </c>
      <c r="DT274" s="99">
        <v>385</v>
      </c>
      <c r="DU274" s="99">
        <v>50</v>
      </c>
      <c r="DV274" s="99">
        <v>3</v>
      </c>
      <c r="DW274" s="99">
        <v>154</v>
      </c>
      <c r="DX274" s="99">
        <v>7</v>
      </c>
      <c r="DY274" s="99">
        <v>40</v>
      </c>
      <c r="DZ274" s="99">
        <v>6</v>
      </c>
      <c r="EA274" s="99"/>
      <c r="EB274" s="99">
        <v>16</v>
      </c>
      <c r="EC274" s="99"/>
      <c r="ED274" s="99">
        <v>400</v>
      </c>
      <c r="EE274" s="99">
        <v>585</v>
      </c>
      <c r="EF274" s="99">
        <v>79</v>
      </c>
      <c r="EG274" s="99">
        <v>24</v>
      </c>
      <c r="EH274" s="99">
        <v>5</v>
      </c>
      <c r="EI274" s="99"/>
      <c r="EJ274" s="99">
        <v>131</v>
      </c>
      <c r="EK274" s="99">
        <v>45</v>
      </c>
      <c r="EL274" s="99">
        <v>11</v>
      </c>
      <c r="EM274" s="99">
        <v>8825</v>
      </c>
      <c r="EN274" s="99">
        <v>264</v>
      </c>
      <c r="EO274" s="99">
        <v>587</v>
      </c>
      <c r="EP274" s="99">
        <v>40</v>
      </c>
      <c r="EQ274" s="99">
        <v>9</v>
      </c>
      <c r="ER274" s="99"/>
      <c r="ES274" s="99">
        <v>45835</v>
      </c>
    </row>
    <row r="275" spans="1:149" ht="14.4" x14ac:dyDescent="0.3">
      <c r="A275" s="98">
        <v>106340947</v>
      </c>
      <c r="B275" s="98" t="s">
        <v>1290</v>
      </c>
      <c r="C275" s="98" t="s">
        <v>1289</v>
      </c>
      <c r="D275" s="98" t="s">
        <v>1291</v>
      </c>
      <c r="E275" s="98" t="s">
        <v>1289</v>
      </c>
      <c r="F275" s="98" t="s">
        <v>1129</v>
      </c>
      <c r="G275" s="98" t="s">
        <v>2871</v>
      </c>
      <c r="H275" s="98" t="s">
        <v>2108</v>
      </c>
      <c r="I275" s="98" t="s">
        <v>2387</v>
      </c>
      <c r="J275" s="98" t="s">
        <v>2125</v>
      </c>
      <c r="K275" s="98" t="s">
        <v>2420</v>
      </c>
      <c r="L275" s="98" t="s">
        <v>2065</v>
      </c>
      <c r="M275" s="98" t="s">
        <v>2105</v>
      </c>
      <c r="N275" s="98" t="s">
        <v>1819</v>
      </c>
      <c r="O275" s="99">
        <v>15136</v>
      </c>
      <c r="P275" s="99"/>
      <c r="Q275" s="99">
        <v>465</v>
      </c>
      <c r="R275" s="99"/>
      <c r="S275" s="99"/>
      <c r="T275" s="99"/>
      <c r="U275" s="99">
        <v>8128</v>
      </c>
      <c r="V275" s="99">
        <v>7466</v>
      </c>
      <c r="W275" s="99">
        <v>7</v>
      </c>
      <c r="X275" s="99"/>
      <c r="Y275" s="99">
        <v>117</v>
      </c>
      <c r="Z275" s="99">
        <v>963</v>
      </c>
      <c r="AA275" s="99">
        <v>1082</v>
      </c>
      <c r="AB275" s="99">
        <v>1287</v>
      </c>
      <c r="AC275" s="99">
        <v>2785</v>
      </c>
      <c r="AD275" s="99">
        <v>3420</v>
      </c>
      <c r="AE275" s="99">
        <v>2540</v>
      </c>
      <c r="AF275" s="99">
        <v>2431</v>
      </c>
      <c r="AG275" s="99"/>
      <c r="AH275" s="99">
        <v>976</v>
      </c>
      <c r="AI275" s="99"/>
      <c r="AJ275" s="99">
        <v>1901</v>
      </c>
      <c r="AK275" s="99">
        <v>2105</v>
      </c>
      <c r="AL275" s="99">
        <v>2190</v>
      </c>
      <c r="AM275" s="99">
        <v>34</v>
      </c>
      <c r="AN275" s="99">
        <v>264</v>
      </c>
      <c r="AO275" s="99">
        <v>204</v>
      </c>
      <c r="AP275" s="99">
        <v>8903</v>
      </c>
      <c r="AQ275" s="99">
        <v>8094</v>
      </c>
      <c r="AR275" s="99">
        <v>7507</v>
      </c>
      <c r="AS275" s="99"/>
      <c r="AT275" s="99">
        <v>4742</v>
      </c>
      <c r="AU275" s="99">
        <v>9883</v>
      </c>
      <c r="AV275" s="99">
        <v>976</v>
      </c>
      <c r="AW275" s="99"/>
      <c r="AX275" s="99">
        <v>14391</v>
      </c>
      <c r="AY275" s="99">
        <v>1210</v>
      </c>
      <c r="AZ275" s="99"/>
      <c r="BA275" s="99">
        <v>1831</v>
      </c>
      <c r="BB275" s="99">
        <v>22</v>
      </c>
      <c r="BC275" s="99">
        <v>11528</v>
      </c>
      <c r="BD275" s="99">
        <v>300</v>
      </c>
      <c r="BE275" s="99">
        <v>361</v>
      </c>
      <c r="BF275" s="99">
        <v>63</v>
      </c>
      <c r="BG275" s="99">
        <v>972</v>
      </c>
      <c r="BH275" s="99">
        <v>522</v>
      </c>
      <c r="BI275" s="99">
        <v>2</v>
      </c>
      <c r="BJ275" s="99"/>
      <c r="BK275" s="99">
        <v>307</v>
      </c>
      <c r="BL275" s="99">
        <v>127</v>
      </c>
      <c r="BM275" s="99"/>
      <c r="BN275" s="99">
        <v>341</v>
      </c>
      <c r="BO275" s="99">
        <v>2566</v>
      </c>
      <c r="BP275" s="99">
        <v>171</v>
      </c>
      <c r="BQ275" s="99">
        <v>23</v>
      </c>
      <c r="BR275" s="99">
        <v>124</v>
      </c>
      <c r="BS275" s="99">
        <v>113</v>
      </c>
      <c r="BT275" s="99">
        <v>10218</v>
      </c>
      <c r="BU275" s="99">
        <v>1597</v>
      </c>
      <c r="BV275" s="99"/>
      <c r="BW275" s="99">
        <v>3</v>
      </c>
      <c r="BX275" s="99"/>
      <c r="BY275" s="99">
        <v>11</v>
      </c>
      <c r="BZ275" s="99"/>
      <c r="CA275" s="99"/>
      <c r="CB275" s="99">
        <v>4504</v>
      </c>
      <c r="CC275" s="99">
        <v>7535</v>
      </c>
      <c r="CD275" s="99">
        <v>4</v>
      </c>
      <c r="CE275" s="99">
        <v>3207</v>
      </c>
      <c r="CF275" s="99">
        <v>75</v>
      </c>
      <c r="CG275" s="99">
        <v>136</v>
      </c>
      <c r="CH275" s="99">
        <v>138</v>
      </c>
      <c r="CI275" s="99"/>
      <c r="CJ275" s="99"/>
      <c r="CK275" s="99">
        <v>2</v>
      </c>
      <c r="CL275" s="99">
        <v>79</v>
      </c>
      <c r="CM275" s="99">
        <v>118</v>
      </c>
      <c r="CN275" s="99">
        <v>633</v>
      </c>
      <c r="CO275" s="99">
        <v>4410</v>
      </c>
      <c r="CP275" s="99">
        <v>1155</v>
      </c>
      <c r="CQ275" s="99">
        <v>8</v>
      </c>
      <c r="CR275" s="99">
        <v>421</v>
      </c>
      <c r="CS275" s="99">
        <v>7</v>
      </c>
      <c r="CT275" s="99">
        <v>525</v>
      </c>
      <c r="CU275" s="99">
        <v>1265</v>
      </c>
      <c r="CV275" s="99">
        <v>997</v>
      </c>
      <c r="CW275" s="99">
        <v>121</v>
      </c>
      <c r="CX275" s="99">
        <v>1404</v>
      </c>
      <c r="CY275" s="99">
        <v>332</v>
      </c>
      <c r="CZ275" s="99">
        <v>588</v>
      </c>
      <c r="DA275" s="99">
        <v>825</v>
      </c>
      <c r="DB275" s="99">
        <v>272</v>
      </c>
      <c r="DC275" s="99">
        <v>378</v>
      </c>
      <c r="DD275" s="99">
        <v>1087</v>
      </c>
      <c r="DE275" s="99">
        <v>975</v>
      </c>
      <c r="DF275" s="99">
        <v>1</v>
      </c>
      <c r="DG275" s="99">
        <v>2468</v>
      </c>
      <c r="DH275" s="99">
        <v>2658</v>
      </c>
      <c r="DI275" s="99">
        <v>947</v>
      </c>
      <c r="DJ275" s="99">
        <v>2</v>
      </c>
      <c r="DK275" s="99">
        <v>254</v>
      </c>
      <c r="DL275" s="99">
        <v>461</v>
      </c>
      <c r="DM275" s="99">
        <v>55</v>
      </c>
      <c r="DN275" s="99">
        <v>1595</v>
      </c>
      <c r="DO275" s="99">
        <v>280</v>
      </c>
      <c r="DP275" s="99">
        <v>4468</v>
      </c>
      <c r="DQ275" s="99">
        <v>164</v>
      </c>
      <c r="DR275" s="99">
        <v>478</v>
      </c>
      <c r="DS275" s="99">
        <v>175</v>
      </c>
      <c r="DT275" s="99">
        <v>358</v>
      </c>
      <c r="DU275" s="99">
        <v>42</v>
      </c>
      <c r="DV275" s="99">
        <v>4</v>
      </c>
      <c r="DW275" s="99">
        <v>167</v>
      </c>
      <c r="DX275" s="99">
        <v>20</v>
      </c>
      <c r="DY275" s="99">
        <v>14</v>
      </c>
      <c r="DZ275" s="99">
        <v>982</v>
      </c>
      <c r="EA275" s="99">
        <v>1</v>
      </c>
      <c r="EB275" s="99"/>
      <c r="EC275" s="99">
        <v>8</v>
      </c>
      <c r="ED275" s="99">
        <v>882</v>
      </c>
      <c r="EE275" s="99">
        <v>460</v>
      </c>
      <c r="EF275" s="99">
        <v>57</v>
      </c>
      <c r="EG275" s="99">
        <v>13</v>
      </c>
      <c r="EH275" s="99">
        <v>5</v>
      </c>
      <c r="EI275" s="99"/>
      <c r="EJ275" s="99">
        <v>120</v>
      </c>
      <c r="EK275" s="99">
        <v>1</v>
      </c>
      <c r="EL275" s="99">
        <v>11</v>
      </c>
      <c r="EM275" s="99">
        <v>13176</v>
      </c>
      <c r="EN275" s="99">
        <v>101</v>
      </c>
      <c r="EO275" s="99">
        <v>724</v>
      </c>
      <c r="EP275" s="99">
        <v>45</v>
      </c>
      <c r="EQ275" s="99">
        <v>6</v>
      </c>
      <c r="ER275" s="99"/>
      <c r="ES275" s="99">
        <v>68628</v>
      </c>
    </row>
    <row r="276" spans="1:149" ht="14.4" x14ac:dyDescent="0.3">
      <c r="A276" s="98">
        <v>106340950</v>
      </c>
      <c r="B276" s="98" t="s">
        <v>1292</v>
      </c>
      <c r="C276" s="98" t="s">
        <v>1289</v>
      </c>
      <c r="D276" s="98" t="s">
        <v>1293</v>
      </c>
      <c r="E276" s="98" t="s">
        <v>1294</v>
      </c>
      <c r="F276" s="98" t="s">
        <v>1130</v>
      </c>
      <c r="G276" s="98" t="s">
        <v>2871</v>
      </c>
      <c r="H276" s="98" t="s">
        <v>2108</v>
      </c>
      <c r="I276" s="98" t="s">
        <v>2141</v>
      </c>
      <c r="J276" s="98" t="s">
        <v>2138</v>
      </c>
      <c r="K276" s="98" t="s">
        <v>2423</v>
      </c>
      <c r="L276" s="98" t="s">
        <v>2065</v>
      </c>
      <c r="M276" s="98" t="s">
        <v>2105</v>
      </c>
      <c r="N276" s="98" t="s">
        <v>1820</v>
      </c>
      <c r="O276" s="99">
        <v>21221</v>
      </c>
      <c r="P276" s="99"/>
      <c r="Q276" s="99"/>
      <c r="R276" s="99"/>
      <c r="S276" s="99"/>
      <c r="T276" s="99"/>
      <c r="U276" s="99">
        <v>11788</v>
      </c>
      <c r="V276" s="99">
        <v>9432</v>
      </c>
      <c r="W276" s="99">
        <v>1</v>
      </c>
      <c r="X276" s="99"/>
      <c r="Y276" s="99">
        <v>318</v>
      </c>
      <c r="Z276" s="99">
        <v>1958</v>
      </c>
      <c r="AA276" s="99">
        <v>2002</v>
      </c>
      <c r="AB276" s="99">
        <v>1826</v>
      </c>
      <c r="AC276" s="99">
        <v>3351</v>
      </c>
      <c r="AD276" s="99">
        <v>3508</v>
      </c>
      <c r="AE276" s="99">
        <v>2685</v>
      </c>
      <c r="AF276" s="99">
        <v>3065</v>
      </c>
      <c r="AG276" s="99"/>
      <c r="AH276" s="99">
        <v>2262</v>
      </c>
      <c r="AI276" s="99">
        <v>246</v>
      </c>
      <c r="AJ276" s="99">
        <v>1323</v>
      </c>
      <c r="AK276" s="99">
        <v>1841</v>
      </c>
      <c r="AL276" s="99">
        <v>2187</v>
      </c>
      <c r="AM276" s="99">
        <v>39</v>
      </c>
      <c r="AN276" s="99">
        <v>304</v>
      </c>
      <c r="AO276" s="99">
        <v>270</v>
      </c>
      <c r="AP276" s="99">
        <v>15257</v>
      </c>
      <c r="AQ276" s="99">
        <v>7876</v>
      </c>
      <c r="AR276" s="99">
        <v>13345</v>
      </c>
      <c r="AS276" s="99"/>
      <c r="AT276" s="99">
        <v>2892</v>
      </c>
      <c r="AU276" s="99">
        <v>16329</v>
      </c>
      <c r="AV276" s="99">
        <v>1999</v>
      </c>
      <c r="AW276" s="99">
        <v>1</v>
      </c>
      <c r="AX276" s="99">
        <v>19091</v>
      </c>
      <c r="AY276" s="99">
        <v>2130</v>
      </c>
      <c r="AZ276" s="99"/>
      <c r="BA276" s="99">
        <v>750</v>
      </c>
      <c r="BB276" s="99">
        <v>9</v>
      </c>
      <c r="BC276" s="99">
        <v>16761</v>
      </c>
      <c r="BD276" s="99">
        <v>205</v>
      </c>
      <c r="BE276" s="99">
        <v>792</v>
      </c>
      <c r="BF276" s="99">
        <v>112</v>
      </c>
      <c r="BG276" s="99">
        <v>1943</v>
      </c>
      <c r="BH276" s="99">
        <v>647</v>
      </c>
      <c r="BI276" s="99">
        <v>2</v>
      </c>
      <c r="BJ276" s="99"/>
      <c r="BK276" s="99">
        <v>536</v>
      </c>
      <c r="BL276" s="99">
        <v>391</v>
      </c>
      <c r="BM276" s="99"/>
      <c r="BN276" s="99">
        <v>778</v>
      </c>
      <c r="BO276" s="99">
        <v>2496</v>
      </c>
      <c r="BP276" s="99">
        <v>357</v>
      </c>
      <c r="BQ276" s="99">
        <v>128</v>
      </c>
      <c r="BR276" s="99">
        <v>227</v>
      </c>
      <c r="BS276" s="99">
        <v>190</v>
      </c>
      <c r="BT276" s="99">
        <v>13588</v>
      </c>
      <c r="BU276" s="99">
        <v>2507</v>
      </c>
      <c r="BV276" s="99"/>
      <c r="BW276" s="99">
        <v>9</v>
      </c>
      <c r="BX276" s="99"/>
      <c r="BY276" s="99">
        <v>14</v>
      </c>
      <c r="BZ276" s="99"/>
      <c r="CA276" s="99"/>
      <c r="CB276" s="99">
        <v>8163</v>
      </c>
      <c r="CC276" s="99">
        <v>8731</v>
      </c>
      <c r="CD276" s="99">
        <v>1</v>
      </c>
      <c r="CE276" s="99">
        <v>3712</v>
      </c>
      <c r="CF276" s="99">
        <v>151</v>
      </c>
      <c r="CG276" s="99">
        <v>60</v>
      </c>
      <c r="CH276" s="99">
        <v>402</v>
      </c>
      <c r="CI276" s="99"/>
      <c r="CJ276" s="99"/>
      <c r="CK276" s="99">
        <v>1</v>
      </c>
      <c r="CL276" s="99">
        <v>15</v>
      </c>
      <c r="CM276" s="99">
        <v>161</v>
      </c>
      <c r="CN276" s="99">
        <v>921</v>
      </c>
      <c r="CO276" s="99">
        <v>3520</v>
      </c>
      <c r="CP276" s="99">
        <v>1699</v>
      </c>
      <c r="CQ276" s="99">
        <v>16</v>
      </c>
      <c r="CR276" s="99">
        <v>931</v>
      </c>
      <c r="CS276" s="99">
        <v>20</v>
      </c>
      <c r="CT276" s="99">
        <v>851</v>
      </c>
      <c r="CU276" s="99">
        <v>2069</v>
      </c>
      <c r="CV276" s="99">
        <v>2207</v>
      </c>
      <c r="CW276" s="99">
        <v>289</v>
      </c>
      <c r="CX276" s="99">
        <v>834</v>
      </c>
      <c r="CY276" s="99">
        <v>521</v>
      </c>
      <c r="CZ276" s="99">
        <v>96</v>
      </c>
      <c r="DA276" s="99">
        <v>1811</v>
      </c>
      <c r="DB276" s="99">
        <v>499</v>
      </c>
      <c r="DC276" s="99">
        <v>505</v>
      </c>
      <c r="DD276" s="99">
        <v>2136</v>
      </c>
      <c r="DE276" s="99">
        <v>1947</v>
      </c>
      <c r="DF276" s="99">
        <v>173</v>
      </c>
      <c r="DG276" s="99">
        <v>680</v>
      </c>
      <c r="DH276" s="99">
        <v>3373</v>
      </c>
      <c r="DI276" s="99">
        <v>1548</v>
      </c>
      <c r="DJ276" s="99">
        <v>7</v>
      </c>
      <c r="DK276" s="99">
        <v>339</v>
      </c>
      <c r="DL276" s="99">
        <v>622</v>
      </c>
      <c r="DM276" s="99">
        <v>75</v>
      </c>
      <c r="DN276" s="99">
        <v>1470</v>
      </c>
      <c r="DO276" s="99">
        <v>305</v>
      </c>
      <c r="DP276" s="99">
        <v>8283</v>
      </c>
      <c r="DQ276" s="99">
        <v>704</v>
      </c>
      <c r="DR276" s="99">
        <v>557</v>
      </c>
      <c r="DS276" s="99">
        <v>233</v>
      </c>
      <c r="DT276" s="99">
        <v>783</v>
      </c>
      <c r="DU276" s="99">
        <v>15</v>
      </c>
      <c r="DV276" s="99">
        <v>18</v>
      </c>
      <c r="DW276" s="99">
        <v>190</v>
      </c>
      <c r="DX276" s="99">
        <v>59</v>
      </c>
      <c r="DY276" s="99">
        <v>34</v>
      </c>
      <c r="DZ276" s="99">
        <v>1906</v>
      </c>
      <c r="EA276" s="99">
        <v>19</v>
      </c>
      <c r="EB276" s="99"/>
      <c r="EC276" s="99">
        <v>1</v>
      </c>
      <c r="ED276" s="99">
        <v>706</v>
      </c>
      <c r="EE276" s="99">
        <v>944</v>
      </c>
      <c r="EF276" s="99">
        <v>463</v>
      </c>
      <c r="EG276" s="99">
        <v>153</v>
      </c>
      <c r="EH276" s="99">
        <v>23</v>
      </c>
      <c r="EI276" s="99">
        <v>2</v>
      </c>
      <c r="EJ276" s="99">
        <v>103</v>
      </c>
      <c r="EK276" s="99">
        <v>7</v>
      </c>
      <c r="EL276" s="99">
        <v>15</v>
      </c>
      <c r="EM276" s="99">
        <v>17455</v>
      </c>
      <c r="EN276" s="99">
        <v>101</v>
      </c>
      <c r="EO276" s="99">
        <v>1133</v>
      </c>
      <c r="EP276" s="99">
        <v>109</v>
      </c>
      <c r="EQ276" s="99">
        <v>7</v>
      </c>
      <c r="ER276" s="99"/>
      <c r="ES276" s="99">
        <v>103108</v>
      </c>
    </row>
    <row r="277" spans="1:149" ht="14.4" x14ac:dyDescent="0.3">
      <c r="A277" s="98">
        <v>106340951</v>
      </c>
      <c r="B277" s="98" t="s">
        <v>1295</v>
      </c>
      <c r="C277" s="98" t="s">
        <v>1289</v>
      </c>
      <c r="D277" s="98" t="s">
        <v>1296</v>
      </c>
      <c r="E277" s="98" t="s">
        <v>1289</v>
      </c>
      <c r="F277" s="98" t="s">
        <v>1131</v>
      </c>
      <c r="G277" s="98" t="s">
        <v>2871</v>
      </c>
      <c r="H277" s="98" t="s">
        <v>2108</v>
      </c>
      <c r="I277" s="98" t="s">
        <v>2387</v>
      </c>
      <c r="J277" s="98" t="s">
        <v>2102</v>
      </c>
      <c r="K277" s="98" t="s">
        <v>2424</v>
      </c>
      <c r="L277" s="98" t="s">
        <v>2065</v>
      </c>
      <c r="M277" s="98" t="s">
        <v>2105</v>
      </c>
      <c r="N277" s="98" t="s">
        <v>1821</v>
      </c>
      <c r="O277" s="99">
        <v>11602</v>
      </c>
      <c r="P277" s="99">
        <v>638</v>
      </c>
      <c r="Q277" s="99"/>
      <c r="R277" s="99"/>
      <c r="S277" s="99"/>
      <c r="T277" s="99"/>
      <c r="U277" s="99">
        <v>7546</v>
      </c>
      <c r="V277" s="99">
        <v>4694</v>
      </c>
      <c r="W277" s="99"/>
      <c r="X277" s="99"/>
      <c r="Y277" s="99">
        <v>162</v>
      </c>
      <c r="Z277" s="99">
        <v>1326</v>
      </c>
      <c r="AA277" s="99">
        <v>1323</v>
      </c>
      <c r="AB277" s="99">
        <v>994</v>
      </c>
      <c r="AC277" s="99">
        <v>1710</v>
      </c>
      <c r="AD277" s="99">
        <v>1965</v>
      </c>
      <c r="AE277" s="99">
        <v>1483</v>
      </c>
      <c r="AF277" s="99">
        <v>1460</v>
      </c>
      <c r="AG277" s="99"/>
      <c r="AH277" s="99">
        <v>1817</v>
      </c>
      <c r="AI277" s="99"/>
      <c r="AJ277" s="99">
        <v>2488</v>
      </c>
      <c r="AK277" s="99">
        <v>2211</v>
      </c>
      <c r="AL277" s="99">
        <v>2511</v>
      </c>
      <c r="AM277" s="99">
        <v>35</v>
      </c>
      <c r="AN277" s="99">
        <v>422</v>
      </c>
      <c r="AO277" s="99">
        <v>55</v>
      </c>
      <c r="AP277" s="99">
        <v>4518</v>
      </c>
      <c r="AQ277" s="99">
        <v>5640</v>
      </c>
      <c r="AR277" s="99">
        <v>6600</v>
      </c>
      <c r="AS277" s="99"/>
      <c r="AT277" s="99">
        <v>2456</v>
      </c>
      <c r="AU277" s="99">
        <v>8023</v>
      </c>
      <c r="AV277" s="99">
        <v>1760</v>
      </c>
      <c r="AW277" s="99">
        <v>1</v>
      </c>
      <c r="AX277" s="99">
        <v>11316</v>
      </c>
      <c r="AY277" s="99">
        <v>924</v>
      </c>
      <c r="AZ277" s="99"/>
      <c r="BA277" s="99">
        <v>656</v>
      </c>
      <c r="BB277" s="99">
        <v>4</v>
      </c>
      <c r="BC277" s="99">
        <v>9249</v>
      </c>
      <c r="BD277" s="99">
        <v>17</v>
      </c>
      <c r="BE277" s="99">
        <v>362</v>
      </c>
      <c r="BF277" s="99">
        <v>123</v>
      </c>
      <c r="BG277" s="99">
        <v>1745</v>
      </c>
      <c r="BH277" s="99">
        <v>76</v>
      </c>
      <c r="BI277" s="99">
        <v>8</v>
      </c>
      <c r="BJ277" s="99"/>
      <c r="BK277" s="99">
        <v>158</v>
      </c>
      <c r="BL277" s="99">
        <v>124</v>
      </c>
      <c r="BM277" s="99">
        <v>386</v>
      </c>
      <c r="BN277" s="99">
        <v>296</v>
      </c>
      <c r="BO277" s="99">
        <v>1757</v>
      </c>
      <c r="BP277" s="99">
        <v>100</v>
      </c>
      <c r="BQ277" s="99">
        <v>44</v>
      </c>
      <c r="BR277" s="99">
        <v>34</v>
      </c>
      <c r="BS277" s="99">
        <v>126</v>
      </c>
      <c r="BT277" s="99">
        <v>8135</v>
      </c>
      <c r="BU277" s="99">
        <v>1068</v>
      </c>
      <c r="BV277" s="99"/>
      <c r="BW277" s="99">
        <v>4</v>
      </c>
      <c r="BX277" s="99"/>
      <c r="BY277" s="99">
        <v>8</v>
      </c>
      <c r="BZ277" s="99"/>
      <c r="CA277" s="99"/>
      <c r="CB277" s="99">
        <v>5552</v>
      </c>
      <c r="CC277" s="99">
        <v>4268</v>
      </c>
      <c r="CD277" s="99">
        <v>1</v>
      </c>
      <c r="CE277" s="99">
        <v>2148</v>
      </c>
      <c r="CF277" s="99">
        <v>82</v>
      </c>
      <c r="CG277" s="99">
        <v>52</v>
      </c>
      <c r="CH277" s="99">
        <v>137</v>
      </c>
      <c r="CI277" s="99"/>
      <c r="CJ277" s="99"/>
      <c r="CK277" s="99"/>
      <c r="CL277" s="99">
        <v>3</v>
      </c>
      <c r="CM277" s="99">
        <v>87</v>
      </c>
      <c r="CN277" s="99">
        <v>279</v>
      </c>
      <c r="CO277" s="99">
        <v>1104</v>
      </c>
      <c r="CP277" s="99">
        <v>1120</v>
      </c>
      <c r="CQ277" s="99">
        <v>7</v>
      </c>
      <c r="CR277" s="99">
        <v>667</v>
      </c>
      <c r="CS277" s="99">
        <v>4</v>
      </c>
      <c r="CT277" s="99">
        <v>451</v>
      </c>
      <c r="CU277" s="99">
        <v>1153</v>
      </c>
      <c r="CV277" s="99">
        <v>598</v>
      </c>
      <c r="CW277" s="99">
        <v>99</v>
      </c>
      <c r="CX277" s="99">
        <v>934</v>
      </c>
      <c r="CY277" s="99">
        <v>221</v>
      </c>
      <c r="CZ277" s="99">
        <v>514</v>
      </c>
      <c r="DA277" s="99">
        <v>828</v>
      </c>
      <c r="DB277" s="99">
        <v>227</v>
      </c>
      <c r="DC277" s="99">
        <v>245</v>
      </c>
      <c r="DD277" s="99">
        <v>1883</v>
      </c>
      <c r="DE277" s="99">
        <v>1750</v>
      </c>
      <c r="DF277" s="99">
        <v>66</v>
      </c>
      <c r="DG277" s="99">
        <v>190</v>
      </c>
      <c r="DH277" s="99">
        <v>2445</v>
      </c>
      <c r="DI277" s="99">
        <v>1029</v>
      </c>
      <c r="DJ277" s="99">
        <v>1</v>
      </c>
      <c r="DK277" s="99">
        <v>213</v>
      </c>
      <c r="DL277" s="99">
        <v>288</v>
      </c>
      <c r="DM277" s="99">
        <v>36</v>
      </c>
      <c r="DN277" s="99">
        <v>1118</v>
      </c>
      <c r="DO277" s="99">
        <v>68</v>
      </c>
      <c r="DP277" s="99">
        <v>4539</v>
      </c>
      <c r="DQ277" s="99">
        <v>132</v>
      </c>
      <c r="DR277" s="99">
        <v>182</v>
      </c>
      <c r="DS277" s="99">
        <v>65</v>
      </c>
      <c r="DT277" s="99">
        <v>100</v>
      </c>
      <c r="DU277" s="99">
        <v>5</v>
      </c>
      <c r="DV277" s="99">
        <v>3</v>
      </c>
      <c r="DW277" s="99">
        <v>43</v>
      </c>
      <c r="DX277" s="99">
        <v>54</v>
      </c>
      <c r="DY277" s="99">
        <v>13</v>
      </c>
      <c r="DZ277" s="99">
        <v>1714</v>
      </c>
      <c r="EA277" s="99"/>
      <c r="EB277" s="99">
        <v>2</v>
      </c>
      <c r="EC277" s="99"/>
      <c r="ED277" s="99">
        <v>267</v>
      </c>
      <c r="EE277" s="99">
        <v>354</v>
      </c>
      <c r="EF277" s="99">
        <v>28</v>
      </c>
      <c r="EG277" s="99">
        <v>4</v>
      </c>
      <c r="EH277" s="99">
        <v>1</v>
      </c>
      <c r="EI277" s="99"/>
      <c r="EJ277" s="99">
        <v>44</v>
      </c>
      <c r="EK277" s="99">
        <v>2</v>
      </c>
      <c r="EL277" s="99">
        <v>11</v>
      </c>
      <c r="EM277" s="99">
        <v>10933</v>
      </c>
      <c r="EN277" s="99">
        <v>54</v>
      </c>
      <c r="EO277" s="99">
        <v>504</v>
      </c>
      <c r="EP277" s="99">
        <v>34</v>
      </c>
      <c r="EQ277" s="99">
        <v>4</v>
      </c>
      <c r="ER277" s="99"/>
      <c r="ES277" s="99">
        <v>97983</v>
      </c>
    </row>
    <row r="278" spans="1:149" ht="14.4" x14ac:dyDescent="0.3">
      <c r="A278" s="98">
        <v>106341006</v>
      </c>
      <c r="B278" s="98" t="s">
        <v>1297</v>
      </c>
      <c r="C278" s="98" t="s">
        <v>1289</v>
      </c>
      <c r="D278" s="98" t="s">
        <v>1298</v>
      </c>
      <c r="E278" s="98" t="s">
        <v>1289</v>
      </c>
      <c r="F278" s="98" t="s">
        <v>1132</v>
      </c>
      <c r="G278" s="98" t="s">
        <v>2876</v>
      </c>
      <c r="H278" s="98" t="s">
        <v>2152</v>
      </c>
      <c r="I278" s="98" t="s">
        <v>2387</v>
      </c>
      <c r="J278" s="98" t="s">
        <v>2125</v>
      </c>
      <c r="K278" s="98" t="s">
        <v>2425</v>
      </c>
      <c r="L278" s="98" t="s">
        <v>2065</v>
      </c>
      <c r="M278" s="98" t="s">
        <v>2074</v>
      </c>
      <c r="N278" s="98" t="s">
        <v>1822</v>
      </c>
      <c r="O278" s="99">
        <v>31803</v>
      </c>
      <c r="P278" s="99"/>
      <c r="Q278" s="99">
        <v>348</v>
      </c>
      <c r="R278" s="99"/>
      <c r="S278" s="99"/>
      <c r="T278" s="99"/>
      <c r="U278" s="99">
        <v>15894</v>
      </c>
      <c r="V278" s="99">
        <v>16257</v>
      </c>
      <c r="W278" s="99"/>
      <c r="X278" s="99"/>
      <c r="Y278" s="99">
        <v>2126</v>
      </c>
      <c r="Z278" s="99">
        <v>2817</v>
      </c>
      <c r="AA278" s="99">
        <v>3275</v>
      </c>
      <c r="AB278" s="99">
        <v>2877</v>
      </c>
      <c r="AC278" s="99">
        <v>4837</v>
      </c>
      <c r="AD278" s="99">
        <v>5049</v>
      </c>
      <c r="AE278" s="99">
        <v>3207</v>
      </c>
      <c r="AF278" s="99">
        <v>2310</v>
      </c>
      <c r="AG278" s="99"/>
      <c r="AH278" s="99">
        <v>2977</v>
      </c>
      <c r="AI278" s="99">
        <v>2676</v>
      </c>
      <c r="AJ278" s="99">
        <v>2727</v>
      </c>
      <c r="AK278" s="99">
        <v>4155</v>
      </c>
      <c r="AL278" s="99">
        <v>6490</v>
      </c>
      <c r="AM278" s="99">
        <v>278</v>
      </c>
      <c r="AN278" s="99"/>
      <c r="AO278" s="99">
        <v>576</v>
      </c>
      <c r="AP278" s="99">
        <v>17925</v>
      </c>
      <c r="AQ278" s="99">
        <v>14312</v>
      </c>
      <c r="AR278" s="99">
        <v>17839</v>
      </c>
      <c r="AS278" s="99"/>
      <c r="AT278" s="99">
        <v>6329</v>
      </c>
      <c r="AU278" s="99">
        <v>24106</v>
      </c>
      <c r="AV278" s="99">
        <v>1716</v>
      </c>
      <c r="AW278" s="99"/>
      <c r="AX278" s="99">
        <v>31039</v>
      </c>
      <c r="AY278" s="99">
        <v>1112</v>
      </c>
      <c r="AZ278" s="99"/>
      <c r="BA278" s="99">
        <v>2038</v>
      </c>
      <c r="BB278" s="99">
        <v>265</v>
      </c>
      <c r="BC278" s="99">
        <v>25511</v>
      </c>
      <c r="BD278" s="99">
        <v>936</v>
      </c>
      <c r="BE278" s="99">
        <v>278</v>
      </c>
      <c r="BF278" s="99">
        <v>684</v>
      </c>
      <c r="BG278" s="99">
        <v>1599</v>
      </c>
      <c r="BH278" s="99">
        <v>612</v>
      </c>
      <c r="BI278" s="99">
        <v>228</v>
      </c>
      <c r="BJ278" s="99"/>
      <c r="BK278" s="99">
        <v>432</v>
      </c>
      <c r="BL278" s="99">
        <v>382</v>
      </c>
      <c r="BM278" s="99">
        <v>5</v>
      </c>
      <c r="BN278" s="99">
        <v>673</v>
      </c>
      <c r="BO278" s="99">
        <v>3189</v>
      </c>
      <c r="BP278" s="99">
        <v>264</v>
      </c>
      <c r="BQ278" s="99">
        <v>132</v>
      </c>
      <c r="BR278" s="99">
        <v>396</v>
      </c>
      <c r="BS278" s="99">
        <v>252</v>
      </c>
      <c r="BT278" s="99">
        <v>23976</v>
      </c>
      <c r="BU278" s="99">
        <v>2234</v>
      </c>
      <c r="BV278" s="99"/>
      <c r="BW278" s="99">
        <v>3</v>
      </c>
      <c r="BX278" s="99"/>
      <c r="BY278" s="99">
        <v>213</v>
      </c>
      <c r="BZ278" s="99"/>
      <c r="CA278" s="99"/>
      <c r="CB278" s="99">
        <v>11753</v>
      </c>
      <c r="CC278" s="99">
        <v>10078</v>
      </c>
      <c r="CD278" s="99"/>
      <c r="CE278" s="99">
        <v>9202</v>
      </c>
      <c r="CF278" s="99">
        <v>62</v>
      </c>
      <c r="CG278" s="99">
        <v>193</v>
      </c>
      <c r="CH278" s="99">
        <v>787</v>
      </c>
      <c r="CI278" s="99"/>
      <c r="CJ278" s="99">
        <v>76</v>
      </c>
      <c r="CK278" s="99"/>
      <c r="CL278" s="99">
        <v>425</v>
      </c>
      <c r="CM278" s="99">
        <v>595</v>
      </c>
      <c r="CN278" s="99">
        <v>2063</v>
      </c>
      <c r="CO278" s="99">
        <v>3983</v>
      </c>
      <c r="CP278" s="99">
        <v>2642</v>
      </c>
      <c r="CQ278" s="99">
        <v>41</v>
      </c>
      <c r="CR278" s="99">
        <v>1209</v>
      </c>
      <c r="CS278" s="99">
        <v>47</v>
      </c>
      <c r="CT278" s="99">
        <v>1079</v>
      </c>
      <c r="CU278" s="99">
        <v>2327</v>
      </c>
      <c r="CV278" s="99">
        <v>5866</v>
      </c>
      <c r="CW278" s="99">
        <v>310</v>
      </c>
      <c r="CX278" s="99">
        <v>1659</v>
      </c>
      <c r="CY278" s="99">
        <v>971</v>
      </c>
      <c r="CZ278" s="99">
        <v>965</v>
      </c>
      <c r="DA278" s="99">
        <v>2308</v>
      </c>
      <c r="DB278" s="99">
        <v>622</v>
      </c>
      <c r="DC278" s="99">
        <v>1066</v>
      </c>
      <c r="DD278" s="99">
        <v>2040</v>
      </c>
      <c r="DE278" s="99">
        <v>1610</v>
      </c>
      <c r="DF278" s="99">
        <v>323</v>
      </c>
      <c r="DG278" s="99">
        <v>1565</v>
      </c>
      <c r="DH278" s="99">
        <v>4317</v>
      </c>
      <c r="DI278" s="99">
        <v>2528</v>
      </c>
      <c r="DJ278" s="99">
        <v>77</v>
      </c>
      <c r="DK278" s="99">
        <v>300</v>
      </c>
      <c r="DL278" s="99">
        <v>1067</v>
      </c>
      <c r="DM278" s="99">
        <v>263</v>
      </c>
      <c r="DN278" s="99">
        <v>3122</v>
      </c>
      <c r="DO278" s="99">
        <v>979</v>
      </c>
      <c r="DP278" s="99">
        <v>10001</v>
      </c>
      <c r="DQ278" s="99">
        <v>702</v>
      </c>
      <c r="DR278" s="99">
        <v>1365</v>
      </c>
      <c r="DS278" s="99">
        <v>1125</v>
      </c>
      <c r="DT278" s="99">
        <v>678</v>
      </c>
      <c r="DU278" s="99">
        <v>79</v>
      </c>
      <c r="DV278" s="99">
        <v>84</v>
      </c>
      <c r="DW278" s="99">
        <v>1651</v>
      </c>
      <c r="DX278" s="99">
        <v>146</v>
      </c>
      <c r="DY278" s="99">
        <v>409</v>
      </c>
      <c r="DZ278" s="99">
        <v>1629</v>
      </c>
      <c r="EA278" s="99">
        <v>32</v>
      </c>
      <c r="EB278" s="99">
        <v>30</v>
      </c>
      <c r="EC278" s="99">
        <v>2</v>
      </c>
      <c r="ED278" s="99">
        <v>2778</v>
      </c>
      <c r="EE278" s="99">
        <v>1662</v>
      </c>
      <c r="EF278" s="99">
        <v>1309</v>
      </c>
      <c r="EG278" s="99">
        <v>424</v>
      </c>
      <c r="EH278" s="99">
        <v>86</v>
      </c>
      <c r="EI278" s="99">
        <v>7</v>
      </c>
      <c r="EJ278" s="99">
        <v>42</v>
      </c>
      <c r="EK278" s="99">
        <v>21</v>
      </c>
      <c r="EL278" s="99">
        <v>292</v>
      </c>
      <c r="EM278" s="99">
        <v>22552</v>
      </c>
      <c r="EN278" s="99">
        <v>216</v>
      </c>
      <c r="EO278" s="99">
        <v>2318</v>
      </c>
      <c r="EP278" s="99">
        <v>418</v>
      </c>
      <c r="EQ278" s="99">
        <v>14</v>
      </c>
      <c r="ER278" s="99">
        <v>12</v>
      </c>
      <c r="ES278" s="99">
        <v>187465</v>
      </c>
    </row>
    <row r="279" spans="1:149" ht="14.4" x14ac:dyDescent="0.3">
      <c r="A279" s="98">
        <v>106341051</v>
      </c>
      <c r="B279" s="98" t="s">
        <v>2426</v>
      </c>
      <c r="C279" s="98" t="s">
        <v>1289</v>
      </c>
      <c r="D279" s="98" t="s">
        <v>2427</v>
      </c>
      <c r="E279" s="98" t="s">
        <v>1289</v>
      </c>
      <c r="F279" s="98" t="s">
        <v>1133</v>
      </c>
      <c r="G279" s="98" t="s">
        <v>2871</v>
      </c>
      <c r="H279" s="98" t="s">
        <v>2152</v>
      </c>
      <c r="I279" s="98" t="s">
        <v>2387</v>
      </c>
      <c r="J279" s="98" t="s">
        <v>2125</v>
      </c>
      <c r="K279" s="98" t="s">
        <v>2420</v>
      </c>
      <c r="L279" s="98" t="s">
        <v>2065</v>
      </c>
      <c r="M279" s="98" t="s">
        <v>2105</v>
      </c>
      <c r="N279" s="98" t="s">
        <v>1823</v>
      </c>
      <c r="O279" s="99">
        <v>35848</v>
      </c>
      <c r="P279" s="99"/>
      <c r="Q279" s="99"/>
      <c r="R279" s="99"/>
      <c r="S279" s="99"/>
      <c r="T279" s="99"/>
      <c r="U279" s="99">
        <v>21320</v>
      </c>
      <c r="V279" s="99">
        <v>14528</v>
      </c>
      <c r="W279" s="99"/>
      <c r="X279" s="99"/>
      <c r="Y279" s="99">
        <v>1586</v>
      </c>
      <c r="Z279" s="99">
        <v>4666</v>
      </c>
      <c r="AA279" s="99">
        <v>4269</v>
      </c>
      <c r="AB279" s="99">
        <v>1946</v>
      </c>
      <c r="AC279" s="99">
        <v>3289</v>
      </c>
      <c r="AD279" s="99">
        <v>4102</v>
      </c>
      <c r="AE279" s="99">
        <v>3435</v>
      </c>
      <c r="AF279" s="99">
        <v>3163</v>
      </c>
      <c r="AG279" s="99">
        <v>2</v>
      </c>
      <c r="AH279" s="99">
        <v>7894</v>
      </c>
      <c r="AI279" s="99">
        <v>1496</v>
      </c>
      <c r="AJ279" s="99">
        <v>4317</v>
      </c>
      <c r="AK279" s="99">
        <v>4044</v>
      </c>
      <c r="AL279" s="99">
        <v>7600</v>
      </c>
      <c r="AM279" s="99">
        <v>164</v>
      </c>
      <c r="AN279" s="99">
        <v>1683</v>
      </c>
      <c r="AO279" s="99">
        <v>453</v>
      </c>
      <c r="AP279" s="99">
        <v>17587</v>
      </c>
      <c r="AQ279" s="99">
        <v>23272</v>
      </c>
      <c r="AR279" s="99">
        <v>12576</v>
      </c>
      <c r="AS279" s="99"/>
      <c r="AT279" s="99">
        <v>9251</v>
      </c>
      <c r="AU279" s="99">
        <v>19654</v>
      </c>
      <c r="AV279" s="99">
        <v>6920</v>
      </c>
      <c r="AW279" s="99">
        <v>23</v>
      </c>
      <c r="AX279" s="99">
        <v>34502</v>
      </c>
      <c r="AY279" s="99">
        <v>1346</v>
      </c>
      <c r="AZ279" s="99"/>
      <c r="BA279" s="99">
        <v>1459</v>
      </c>
      <c r="BB279" s="99">
        <v>63</v>
      </c>
      <c r="BC279" s="99">
        <v>25959</v>
      </c>
      <c r="BD279" s="99">
        <v>186</v>
      </c>
      <c r="BE279" s="99">
        <v>229</v>
      </c>
      <c r="BF279" s="99">
        <v>382</v>
      </c>
      <c r="BG279" s="99">
        <v>6827</v>
      </c>
      <c r="BH279" s="99">
        <v>697</v>
      </c>
      <c r="BI279" s="99">
        <v>46</v>
      </c>
      <c r="BJ279" s="99"/>
      <c r="BK279" s="99">
        <v>258</v>
      </c>
      <c r="BL279" s="99">
        <v>302</v>
      </c>
      <c r="BM279" s="99">
        <v>5</v>
      </c>
      <c r="BN279" s="99">
        <v>569</v>
      </c>
      <c r="BO279" s="99">
        <v>3517</v>
      </c>
      <c r="BP279" s="99">
        <v>319</v>
      </c>
      <c r="BQ279" s="99">
        <v>113</v>
      </c>
      <c r="BR279" s="99">
        <v>357</v>
      </c>
      <c r="BS279" s="99">
        <v>50</v>
      </c>
      <c r="BT279" s="99">
        <v>28069</v>
      </c>
      <c r="BU279" s="99">
        <v>2269</v>
      </c>
      <c r="BV279" s="99">
        <v>7</v>
      </c>
      <c r="BW279" s="99">
        <v>9</v>
      </c>
      <c r="BX279" s="99"/>
      <c r="BY279" s="99">
        <v>4</v>
      </c>
      <c r="BZ279" s="99"/>
      <c r="CA279" s="99"/>
      <c r="CB279" s="99">
        <v>14115</v>
      </c>
      <c r="CC279" s="99">
        <v>9713</v>
      </c>
      <c r="CD279" s="99">
        <v>102</v>
      </c>
      <c r="CE279" s="99">
        <v>9427</v>
      </c>
      <c r="CF279" s="99">
        <v>575</v>
      </c>
      <c r="CG279" s="99">
        <v>235</v>
      </c>
      <c r="CH279" s="99">
        <v>1678</v>
      </c>
      <c r="CI279" s="99">
        <v>3</v>
      </c>
      <c r="CJ279" s="99"/>
      <c r="CK279" s="99"/>
      <c r="CL279" s="99">
        <v>305</v>
      </c>
      <c r="CM279" s="99">
        <v>302</v>
      </c>
      <c r="CN279" s="99">
        <v>1176</v>
      </c>
      <c r="CO279" s="99">
        <v>4343</v>
      </c>
      <c r="CP279" s="99">
        <v>2276</v>
      </c>
      <c r="CQ279" s="99">
        <v>24</v>
      </c>
      <c r="CR279" s="99">
        <v>910</v>
      </c>
      <c r="CS279" s="99">
        <v>20</v>
      </c>
      <c r="CT279" s="99">
        <v>930</v>
      </c>
      <c r="CU279" s="99">
        <v>2276</v>
      </c>
      <c r="CV279" s="99">
        <v>1863</v>
      </c>
      <c r="CW279" s="99">
        <v>209</v>
      </c>
      <c r="CX279" s="99">
        <v>2025</v>
      </c>
      <c r="CY279" s="99">
        <v>867</v>
      </c>
      <c r="CZ279" s="99">
        <v>522</v>
      </c>
      <c r="DA279" s="99">
        <v>1804</v>
      </c>
      <c r="DB279" s="99">
        <v>556</v>
      </c>
      <c r="DC279" s="99">
        <v>866</v>
      </c>
      <c r="DD279" s="99">
        <v>7416</v>
      </c>
      <c r="DE279" s="99">
        <v>6868</v>
      </c>
      <c r="DF279" s="99">
        <v>290</v>
      </c>
      <c r="DG279" s="99">
        <v>2313</v>
      </c>
      <c r="DH279" s="99">
        <v>2542</v>
      </c>
      <c r="DI279" s="99">
        <v>1827</v>
      </c>
      <c r="DJ279" s="99">
        <v>21</v>
      </c>
      <c r="DK279" s="99">
        <v>312</v>
      </c>
      <c r="DL279" s="99">
        <v>770</v>
      </c>
      <c r="DM279" s="99">
        <v>139</v>
      </c>
      <c r="DN279" s="99">
        <v>2412</v>
      </c>
      <c r="DO279" s="99">
        <v>701</v>
      </c>
      <c r="DP279" s="99">
        <v>15261</v>
      </c>
      <c r="DQ279" s="99">
        <v>437</v>
      </c>
      <c r="DR279" s="99">
        <v>656</v>
      </c>
      <c r="DS279" s="99">
        <v>297</v>
      </c>
      <c r="DT279" s="99">
        <v>871</v>
      </c>
      <c r="DU279" s="99">
        <v>58</v>
      </c>
      <c r="DV279" s="99">
        <v>4</v>
      </c>
      <c r="DW279" s="99">
        <v>206</v>
      </c>
      <c r="DX279" s="99">
        <v>164</v>
      </c>
      <c r="DY279" s="99">
        <v>87</v>
      </c>
      <c r="DZ279" s="99">
        <v>6761</v>
      </c>
      <c r="EA279" s="99">
        <v>1</v>
      </c>
      <c r="EB279" s="99">
        <v>1</v>
      </c>
      <c r="EC279" s="99">
        <v>7</v>
      </c>
      <c r="ED279" s="99">
        <v>1386</v>
      </c>
      <c r="EE279" s="99">
        <v>798</v>
      </c>
      <c r="EF279" s="99">
        <v>97</v>
      </c>
      <c r="EG279" s="99">
        <v>44</v>
      </c>
      <c r="EH279" s="99">
        <v>3</v>
      </c>
      <c r="EI279" s="99">
        <v>3</v>
      </c>
      <c r="EJ279" s="99">
        <v>78</v>
      </c>
      <c r="EK279" s="99">
        <v>3</v>
      </c>
      <c r="EL279" s="99">
        <v>20</v>
      </c>
      <c r="EM279" s="99">
        <v>32119</v>
      </c>
      <c r="EN279" s="99">
        <v>161</v>
      </c>
      <c r="EO279" s="99">
        <v>1007</v>
      </c>
      <c r="EP279" s="99">
        <v>104</v>
      </c>
      <c r="EQ279" s="99">
        <v>22</v>
      </c>
      <c r="ER279" s="99">
        <v>3</v>
      </c>
      <c r="ES279" s="99">
        <v>156042</v>
      </c>
    </row>
    <row r="280" spans="1:149" ht="14.4" x14ac:dyDescent="0.3">
      <c r="A280" s="98">
        <v>106342344</v>
      </c>
      <c r="B280" s="98" t="s">
        <v>2429</v>
      </c>
      <c r="C280" s="98" t="s">
        <v>1289</v>
      </c>
      <c r="D280" s="98" t="s">
        <v>1299</v>
      </c>
      <c r="E280" s="98" t="s">
        <v>1289</v>
      </c>
      <c r="F280" s="98" t="s">
        <v>1131</v>
      </c>
      <c r="G280" s="98" t="s">
        <v>2871</v>
      </c>
      <c r="H280" s="98" t="s">
        <v>2120</v>
      </c>
      <c r="I280" s="98" t="s">
        <v>2387</v>
      </c>
      <c r="J280" s="98" t="s">
        <v>2102</v>
      </c>
      <c r="K280" s="98" t="s">
        <v>2424</v>
      </c>
      <c r="L280" s="98" t="s">
        <v>2065</v>
      </c>
      <c r="M280" s="98" t="s">
        <v>2105</v>
      </c>
      <c r="N280" s="98" t="s">
        <v>1824</v>
      </c>
      <c r="O280" s="99">
        <v>16845</v>
      </c>
      <c r="P280" s="99"/>
      <c r="Q280" s="99"/>
      <c r="R280" s="99"/>
      <c r="S280" s="99"/>
      <c r="T280" s="99"/>
      <c r="U280" s="99">
        <v>9912</v>
      </c>
      <c r="V280" s="99">
        <v>6933</v>
      </c>
      <c r="W280" s="99"/>
      <c r="X280" s="99"/>
      <c r="Y280" s="99">
        <v>382</v>
      </c>
      <c r="Z280" s="99">
        <v>1836</v>
      </c>
      <c r="AA280" s="99">
        <v>2163</v>
      </c>
      <c r="AB280" s="99">
        <v>1164</v>
      </c>
      <c r="AC280" s="99">
        <v>1885</v>
      </c>
      <c r="AD280" s="99">
        <v>2548</v>
      </c>
      <c r="AE280" s="99">
        <v>1950</v>
      </c>
      <c r="AF280" s="99">
        <v>1888</v>
      </c>
      <c r="AG280" s="99">
        <v>1</v>
      </c>
      <c r="AH280" s="99">
        <v>2895</v>
      </c>
      <c r="AI280" s="99">
        <v>133</v>
      </c>
      <c r="AJ280" s="99">
        <v>3234</v>
      </c>
      <c r="AK280" s="99">
        <v>2942</v>
      </c>
      <c r="AL280" s="99">
        <v>3244</v>
      </c>
      <c r="AM280" s="99">
        <v>88</v>
      </c>
      <c r="AN280" s="99">
        <v>187</v>
      </c>
      <c r="AO280" s="99">
        <v>151</v>
      </c>
      <c r="AP280" s="99">
        <v>6999</v>
      </c>
      <c r="AQ280" s="99">
        <v>9032</v>
      </c>
      <c r="AR280" s="99">
        <v>7813</v>
      </c>
      <c r="AS280" s="99"/>
      <c r="AT280" s="99">
        <v>3264</v>
      </c>
      <c r="AU280" s="99">
        <v>10845</v>
      </c>
      <c r="AV280" s="99">
        <v>2736</v>
      </c>
      <c r="AW280" s="99"/>
      <c r="AX280" s="99">
        <v>15439</v>
      </c>
      <c r="AY280" s="99">
        <v>1406</v>
      </c>
      <c r="AZ280" s="99"/>
      <c r="BA280" s="99">
        <v>281</v>
      </c>
      <c r="BB280" s="99">
        <v>2</v>
      </c>
      <c r="BC280" s="99">
        <v>13006</v>
      </c>
      <c r="BD280" s="99">
        <v>7</v>
      </c>
      <c r="BE280" s="99">
        <v>372</v>
      </c>
      <c r="BF280" s="99">
        <v>260</v>
      </c>
      <c r="BG280" s="99">
        <v>2714</v>
      </c>
      <c r="BH280" s="99">
        <v>183</v>
      </c>
      <c r="BI280" s="99">
        <v>20</v>
      </c>
      <c r="BJ280" s="99"/>
      <c r="BK280" s="99">
        <v>381</v>
      </c>
      <c r="BL280" s="99">
        <v>79</v>
      </c>
      <c r="BM280" s="99"/>
      <c r="BN280" s="99">
        <v>431</v>
      </c>
      <c r="BO280" s="99">
        <v>2054</v>
      </c>
      <c r="BP280" s="99">
        <v>198</v>
      </c>
      <c r="BQ280" s="99">
        <v>40</v>
      </c>
      <c r="BR280" s="99">
        <v>69</v>
      </c>
      <c r="BS280" s="99">
        <v>2</v>
      </c>
      <c r="BT280" s="99">
        <v>12381</v>
      </c>
      <c r="BU280" s="99">
        <v>1168</v>
      </c>
      <c r="BV280" s="99">
        <v>2</v>
      </c>
      <c r="BW280" s="99">
        <v>16</v>
      </c>
      <c r="BX280" s="99"/>
      <c r="BY280" s="99">
        <v>22</v>
      </c>
      <c r="BZ280" s="99"/>
      <c r="CA280" s="99">
        <v>2</v>
      </c>
      <c r="CB280" s="99">
        <v>3134</v>
      </c>
      <c r="CC280" s="99">
        <v>5635</v>
      </c>
      <c r="CD280" s="99"/>
      <c r="CE280" s="99">
        <v>7784</v>
      </c>
      <c r="CF280" s="99">
        <v>212</v>
      </c>
      <c r="CG280" s="99">
        <v>55</v>
      </c>
      <c r="CH280" s="99">
        <v>25</v>
      </c>
      <c r="CI280" s="99"/>
      <c r="CJ280" s="99"/>
      <c r="CK280" s="99"/>
      <c r="CL280" s="99">
        <v>23</v>
      </c>
      <c r="CM280" s="99">
        <v>104</v>
      </c>
      <c r="CN280" s="99">
        <v>873</v>
      </c>
      <c r="CO280" s="99">
        <v>1786</v>
      </c>
      <c r="CP280" s="99">
        <v>1258</v>
      </c>
      <c r="CQ280" s="99">
        <v>13</v>
      </c>
      <c r="CR280" s="99">
        <v>904</v>
      </c>
      <c r="CS280" s="99">
        <v>3</v>
      </c>
      <c r="CT280" s="99">
        <v>366</v>
      </c>
      <c r="CU280" s="99">
        <v>1631</v>
      </c>
      <c r="CV280" s="99">
        <v>1536</v>
      </c>
      <c r="CW280" s="99">
        <v>77</v>
      </c>
      <c r="CX280" s="99">
        <v>1010</v>
      </c>
      <c r="CY280" s="99">
        <v>117</v>
      </c>
      <c r="CZ280" s="99">
        <v>71</v>
      </c>
      <c r="DA280" s="99">
        <v>892</v>
      </c>
      <c r="DB280" s="99">
        <v>189</v>
      </c>
      <c r="DC280" s="99">
        <v>214</v>
      </c>
      <c r="DD280" s="99">
        <v>2967</v>
      </c>
      <c r="DE280" s="99">
        <v>2728</v>
      </c>
      <c r="DF280" s="99">
        <v>83</v>
      </c>
      <c r="DG280" s="99">
        <v>494</v>
      </c>
      <c r="DH280" s="99">
        <v>3754</v>
      </c>
      <c r="DI280" s="99">
        <v>1678</v>
      </c>
      <c r="DJ280" s="99">
        <v>13</v>
      </c>
      <c r="DK280" s="99">
        <v>100</v>
      </c>
      <c r="DL280" s="99">
        <v>440</v>
      </c>
      <c r="DM280" s="99">
        <v>77</v>
      </c>
      <c r="DN280" s="99">
        <v>1704</v>
      </c>
      <c r="DO280" s="99">
        <v>185</v>
      </c>
      <c r="DP280" s="99">
        <v>3133</v>
      </c>
      <c r="DQ280" s="99">
        <v>419</v>
      </c>
      <c r="DR280" s="99">
        <v>316</v>
      </c>
      <c r="DS280" s="99">
        <v>436</v>
      </c>
      <c r="DT280" s="99">
        <v>283</v>
      </c>
      <c r="DU280" s="99">
        <v>12</v>
      </c>
      <c r="DV280" s="99">
        <v>6</v>
      </c>
      <c r="DW280" s="99">
        <v>136</v>
      </c>
      <c r="DX280" s="99">
        <v>847</v>
      </c>
      <c r="DY280" s="99">
        <v>90</v>
      </c>
      <c r="DZ280" s="99">
        <v>2711</v>
      </c>
      <c r="EA280" s="99">
        <v>2</v>
      </c>
      <c r="EB280" s="99">
        <v>9</v>
      </c>
      <c r="EC280" s="99"/>
      <c r="ED280" s="99">
        <v>654</v>
      </c>
      <c r="EE280" s="99">
        <v>684</v>
      </c>
      <c r="EF280" s="99">
        <v>353</v>
      </c>
      <c r="EG280" s="99">
        <v>84</v>
      </c>
      <c r="EH280" s="99">
        <v>21</v>
      </c>
      <c r="EI280" s="99">
        <v>1</v>
      </c>
      <c r="EJ280" s="99">
        <v>15</v>
      </c>
      <c r="EK280" s="99">
        <v>3</v>
      </c>
      <c r="EL280" s="99">
        <v>12</v>
      </c>
      <c r="EM280" s="99">
        <v>14060</v>
      </c>
      <c r="EN280" s="99">
        <v>157</v>
      </c>
      <c r="EO280" s="99">
        <v>646</v>
      </c>
      <c r="EP280" s="99">
        <v>140</v>
      </c>
      <c r="EQ280" s="99">
        <v>15</v>
      </c>
      <c r="ER280" s="99"/>
      <c r="ES280" s="99">
        <v>54819</v>
      </c>
    </row>
    <row r="281" spans="1:149" ht="14.4" x14ac:dyDescent="0.3">
      <c r="A281" s="98">
        <v>106342392</v>
      </c>
      <c r="B281" s="98" t="s">
        <v>1300</v>
      </c>
      <c r="C281" s="98" t="s">
        <v>1289</v>
      </c>
      <c r="D281" s="98" t="s">
        <v>1307</v>
      </c>
      <c r="E281" s="98" t="s">
        <v>1289</v>
      </c>
      <c r="F281" s="98" t="s">
        <v>1131</v>
      </c>
      <c r="G281" s="98" t="s">
        <v>2872</v>
      </c>
      <c r="H281" s="98" t="s">
        <v>2112</v>
      </c>
      <c r="I281" s="98" t="s">
        <v>2387</v>
      </c>
      <c r="J281" s="98" t="s">
        <v>2102</v>
      </c>
      <c r="K281" s="98" t="s">
        <v>2424</v>
      </c>
      <c r="L281" s="98" t="s">
        <v>2065</v>
      </c>
      <c r="M281" s="98" t="s">
        <v>2105</v>
      </c>
      <c r="N281" s="98" t="s">
        <v>1825</v>
      </c>
      <c r="O281" s="99"/>
      <c r="P281" s="99"/>
      <c r="Q281" s="99"/>
      <c r="R281" s="99"/>
      <c r="S281" s="99">
        <v>4919</v>
      </c>
      <c r="T281" s="99"/>
      <c r="U281" s="99">
        <v>2403</v>
      </c>
      <c r="V281" s="99">
        <v>2516</v>
      </c>
      <c r="W281" s="99"/>
      <c r="X281" s="99"/>
      <c r="Y281" s="99">
        <v>1124</v>
      </c>
      <c r="Z281" s="99">
        <v>1232</v>
      </c>
      <c r="AA281" s="99">
        <v>938</v>
      </c>
      <c r="AB281" s="99">
        <v>733</v>
      </c>
      <c r="AC281" s="99">
        <v>642</v>
      </c>
      <c r="AD281" s="99">
        <v>228</v>
      </c>
      <c r="AE281" s="99">
        <v>21</v>
      </c>
      <c r="AF281" s="99">
        <v>1</v>
      </c>
      <c r="AG281" s="99"/>
      <c r="AH281" s="99"/>
      <c r="AI281" s="99"/>
      <c r="AJ281" s="99">
        <v>246</v>
      </c>
      <c r="AK281" s="99">
        <v>822</v>
      </c>
      <c r="AL281" s="99">
        <v>488</v>
      </c>
      <c r="AM281" s="99">
        <v>13</v>
      </c>
      <c r="AN281" s="99">
        <v>720</v>
      </c>
      <c r="AO281" s="99"/>
      <c r="AP281" s="99">
        <v>2630</v>
      </c>
      <c r="AQ281" s="99">
        <v>4919</v>
      </c>
      <c r="AR281" s="99"/>
      <c r="AS281" s="99"/>
      <c r="AT281" s="99">
        <v>11</v>
      </c>
      <c r="AU281" s="99">
        <v>4908</v>
      </c>
      <c r="AV281" s="99"/>
      <c r="AW281" s="99"/>
      <c r="AX281" s="99">
        <v>4919</v>
      </c>
      <c r="AY281" s="99"/>
      <c r="AZ281" s="99"/>
      <c r="BA281" s="99">
        <v>6</v>
      </c>
      <c r="BB281" s="99"/>
      <c r="BC281" s="99">
        <v>4902</v>
      </c>
      <c r="BD281" s="99">
        <v>11</v>
      </c>
      <c r="BE281" s="99"/>
      <c r="BF281" s="99"/>
      <c r="BG281" s="99"/>
      <c r="BH281" s="99"/>
      <c r="BI281" s="99"/>
      <c r="BJ281" s="99"/>
      <c r="BK281" s="99"/>
      <c r="BL281" s="99">
        <v>158</v>
      </c>
      <c r="BM281" s="99"/>
      <c r="BN281" s="99"/>
      <c r="BO281" s="99">
        <v>1</v>
      </c>
      <c r="BP281" s="99"/>
      <c r="BQ281" s="99"/>
      <c r="BR281" s="99"/>
      <c r="BS281" s="99"/>
      <c r="BT281" s="99">
        <v>4760</v>
      </c>
      <c r="BU281" s="99"/>
      <c r="BV281" s="99"/>
      <c r="BW281" s="99"/>
      <c r="BX281" s="99"/>
      <c r="BY281" s="99"/>
      <c r="BZ281" s="99"/>
      <c r="CA281" s="99"/>
      <c r="CB281" s="99">
        <v>1910</v>
      </c>
      <c r="CC281" s="99">
        <v>538</v>
      </c>
      <c r="CD281" s="99"/>
      <c r="CE281" s="99">
        <v>2202</v>
      </c>
      <c r="CF281" s="99">
        <v>3</v>
      </c>
      <c r="CG281" s="99">
        <v>5</v>
      </c>
      <c r="CH281" s="99">
        <v>23</v>
      </c>
      <c r="CI281" s="99">
        <v>16</v>
      </c>
      <c r="CJ281" s="99">
        <v>222</v>
      </c>
      <c r="CK281" s="99"/>
      <c r="CL281" s="99"/>
      <c r="CM281" s="99"/>
      <c r="CN281" s="99"/>
      <c r="CO281" s="99"/>
      <c r="CP281" s="99"/>
      <c r="CQ281" s="99"/>
      <c r="CR281" s="99">
        <v>1</v>
      </c>
      <c r="CS281" s="99"/>
      <c r="CT281" s="99"/>
      <c r="CU281" s="99"/>
      <c r="CV281" s="99"/>
      <c r="CW281" s="99">
        <v>4910</v>
      </c>
      <c r="CX281" s="99"/>
      <c r="CY281" s="99"/>
      <c r="CZ281" s="99">
        <v>6</v>
      </c>
      <c r="DA281" s="99"/>
      <c r="DB281" s="99"/>
      <c r="DC281" s="99">
        <v>1</v>
      </c>
      <c r="DD281" s="99">
        <v>1</v>
      </c>
      <c r="DE281" s="99"/>
      <c r="DF281" s="99"/>
      <c r="DG281" s="99"/>
      <c r="DH281" s="99">
        <v>879</v>
      </c>
      <c r="DI281" s="99"/>
      <c r="DJ281" s="99"/>
      <c r="DK281" s="99"/>
      <c r="DL281" s="99"/>
      <c r="DM281" s="99"/>
      <c r="DN281" s="99"/>
      <c r="DO281" s="99"/>
      <c r="DP281" s="99">
        <v>4040</v>
      </c>
      <c r="DQ281" s="99"/>
      <c r="DR281" s="99"/>
      <c r="DS281" s="99"/>
      <c r="DT281" s="99"/>
      <c r="DU281" s="99"/>
      <c r="DV281" s="99"/>
      <c r="DW281" s="99"/>
      <c r="DX281" s="99"/>
      <c r="DY281" s="99"/>
      <c r="DZ281" s="99"/>
      <c r="EA281" s="99"/>
      <c r="EB281" s="99"/>
      <c r="EC281" s="99"/>
      <c r="ED281" s="99"/>
      <c r="EE281" s="99">
        <v>12</v>
      </c>
      <c r="EF281" s="99">
        <v>2</v>
      </c>
      <c r="EG281" s="99">
        <v>15</v>
      </c>
      <c r="EH281" s="99">
        <v>22</v>
      </c>
      <c r="EI281" s="99"/>
      <c r="EJ281" s="99"/>
      <c r="EK281" s="99"/>
      <c r="EL281" s="99">
        <v>1</v>
      </c>
      <c r="EM281" s="99">
        <v>4697</v>
      </c>
      <c r="EN281" s="99">
        <v>38</v>
      </c>
      <c r="EO281" s="99">
        <v>121</v>
      </c>
      <c r="EP281" s="99">
        <v>10</v>
      </c>
      <c r="EQ281" s="99">
        <v>1</v>
      </c>
      <c r="ER281" s="99"/>
      <c r="ES281" s="99">
        <v>44652</v>
      </c>
    </row>
    <row r="282" spans="1:149" ht="14.4" x14ac:dyDescent="0.3">
      <c r="A282" s="98">
        <v>106344011</v>
      </c>
      <c r="B282" s="98" t="s">
        <v>1489</v>
      </c>
      <c r="C282" s="98" t="s">
        <v>1289</v>
      </c>
      <c r="D282" s="98" t="s">
        <v>1308</v>
      </c>
      <c r="E282" s="98" t="s">
        <v>1289</v>
      </c>
      <c r="F282" s="98" t="s">
        <v>1132</v>
      </c>
      <c r="G282" s="98" t="s">
        <v>2870</v>
      </c>
      <c r="H282" s="98" t="s">
        <v>2114</v>
      </c>
      <c r="I282" s="98" t="s">
        <v>2387</v>
      </c>
      <c r="J282" s="98" t="s">
        <v>2125</v>
      </c>
      <c r="K282" s="98" t="s">
        <v>2425</v>
      </c>
      <c r="L282" s="98" t="s">
        <v>2065</v>
      </c>
      <c r="M282" s="98" t="s">
        <v>2105</v>
      </c>
      <c r="N282" s="98" t="s">
        <v>1826</v>
      </c>
      <c r="O282" s="99"/>
      <c r="P282" s="99"/>
      <c r="Q282" s="99"/>
      <c r="R282" s="99"/>
      <c r="S282" s="99">
        <v>471</v>
      </c>
      <c r="T282" s="99"/>
      <c r="U282" s="99">
        <v>179</v>
      </c>
      <c r="V282" s="99">
        <v>292</v>
      </c>
      <c r="W282" s="99"/>
      <c r="X282" s="99"/>
      <c r="Y282" s="99">
        <v>8</v>
      </c>
      <c r="Z282" s="99">
        <v>126</v>
      </c>
      <c r="AA282" s="99">
        <v>126</v>
      </c>
      <c r="AB282" s="99">
        <v>80</v>
      </c>
      <c r="AC282" s="99">
        <v>94</v>
      </c>
      <c r="AD282" s="99">
        <v>34</v>
      </c>
      <c r="AE282" s="99">
        <v>3</v>
      </c>
      <c r="AF282" s="99"/>
      <c r="AG282" s="99"/>
      <c r="AH282" s="99"/>
      <c r="AI282" s="99"/>
      <c r="AJ282" s="99">
        <v>44</v>
      </c>
      <c r="AK282" s="99">
        <v>117</v>
      </c>
      <c r="AL282" s="99">
        <v>72</v>
      </c>
      <c r="AM282" s="99">
        <v>1</v>
      </c>
      <c r="AN282" s="99">
        <v>46</v>
      </c>
      <c r="AO282" s="99"/>
      <c r="AP282" s="99">
        <v>191</v>
      </c>
      <c r="AQ282" s="99">
        <v>471</v>
      </c>
      <c r="AR282" s="99"/>
      <c r="AS282" s="99"/>
      <c r="AT282" s="99"/>
      <c r="AU282" s="99">
        <v>471</v>
      </c>
      <c r="AV282" s="99"/>
      <c r="AW282" s="99"/>
      <c r="AX282" s="99">
        <v>471</v>
      </c>
      <c r="AY282" s="99"/>
      <c r="AZ282" s="99"/>
      <c r="BA282" s="99">
        <v>2</v>
      </c>
      <c r="BB282" s="99"/>
      <c r="BC282" s="99">
        <v>10</v>
      </c>
      <c r="BD282" s="99">
        <v>3</v>
      </c>
      <c r="BE282" s="99"/>
      <c r="BF282" s="99"/>
      <c r="BG282" s="99"/>
      <c r="BH282" s="99">
        <v>397</v>
      </c>
      <c r="BI282" s="99">
        <v>59</v>
      </c>
      <c r="BJ282" s="99"/>
      <c r="BK282" s="99">
        <v>7</v>
      </c>
      <c r="BL282" s="99">
        <v>7</v>
      </c>
      <c r="BM282" s="99"/>
      <c r="BN282" s="99"/>
      <c r="BO282" s="99"/>
      <c r="BP282" s="99"/>
      <c r="BQ282" s="99">
        <v>18</v>
      </c>
      <c r="BR282" s="99"/>
      <c r="BS282" s="99">
        <v>107</v>
      </c>
      <c r="BT282" s="99">
        <v>251</v>
      </c>
      <c r="BU282" s="99">
        <v>24</v>
      </c>
      <c r="BV282" s="99">
        <v>2</v>
      </c>
      <c r="BW282" s="99">
        <v>4</v>
      </c>
      <c r="BX282" s="99"/>
      <c r="BY282" s="99">
        <v>51</v>
      </c>
      <c r="BZ282" s="99"/>
      <c r="CA282" s="99"/>
      <c r="CB282" s="99"/>
      <c r="CC282" s="99"/>
      <c r="CD282" s="99"/>
      <c r="CE282" s="99">
        <v>7</v>
      </c>
      <c r="CF282" s="99">
        <v>6</v>
      </c>
      <c r="CG282" s="99"/>
      <c r="CH282" s="99"/>
      <c r="CI282" s="99"/>
      <c r="CJ282" s="99">
        <v>458</v>
      </c>
      <c r="CK282" s="99"/>
      <c r="CL282" s="99"/>
      <c r="CM282" s="99"/>
      <c r="CN282" s="99"/>
      <c r="CO282" s="99"/>
      <c r="CP282" s="99"/>
      <c r="CQ282" s="99"/>
      <c r="CR282" s="99"/>
      <c r="CS282" s="99"/>
      <c r="CT282" s="99"/>
      <c r="CU282" s="99"/>
      <c r="CV282" s="99"/>
      <c r="CW282" s="99">
        <v>470</v>
      </c>
      <c r="CX282" s="99"/>
      <c r="CY282" s="99"/>
      <c r="CZ282" s="99">
        <v>1</v>
      </c>
      <c r="DA282" s="99"/>
      <c r="DB282" s="99"/>
      <c r="DC282" s="99"/>
      <c r="DD282" s="99"/>
      <c r="DE282" s="99"/>
      <c r="DF282" s="99"/>
      <c r="DG282" s="99"/>
      <c r="DH282" s="99">
        <v>471</v>
      </c>
      <c r="DI282" s="99"/>
      <c r="DJ282" s="99"/>
      <c r="DK282" s="99"/>
      <c r="DL282" s="99"/>
      <c r="DM282" s="99"/>
      <c r="DN282" s="99"/>
      <c r="DO282" s="99"/>
      <c r="DP282" s="99"/>
      <c r="DQ282" s="99"/>
      <c r="DR282" s="99"/>
      <c r="DS282" s="99"/>
      <c r="DT282" s="99"/>
      <c r="DU282" s="99"/>
      <c r="DV282" s="99"/>
      <c r="DW282" s="99"/>
      <c r="DX282" s="99"/>
      <c r="DY282" s="99"/>
      <c r="DZ282" s="99"/>
      <c r="EA282" s="99"/>
      <c r="EB282" s="99"/>
      <c r="EC282" s="99"/>
      <c r="ED282" s="99"/>
      <c r="EE282" s="99"/>
      <c r="EF282" s="99"/>
      <c r="EG282" s="99"/>
      <c r="EH282" s="99"/>
      <c r="EI282" s="99"/>
      <c r="EJ282" s="99"/>
      <c r="EK282" s="99"/>
      <c r="EL282" s="99"/>
      <c r="EM282" s="99">
        <v>471</v>
      </c>
      <c r="EN282" s="99"/>
      <c r="EO282" s="99"/>
      <c r="EP282" s="99"/>
      <c r="EQ282" s="99"/>
      <c r="ER282" s="99"/>
      <c r="ES282" s="99">
        <v>15696</v>
      </c>
    </row>
    <row r="283" spans="1:149" ht="14.4" x14ac:dyDescent="0.3">
      <c r="A283" s="98">
        <v>106344017</v>
      </c>
      <c r="B283" s="98" t="s">
        <v>1309</v>
      </c>
      <c r="C283" s="98" t="s">
        <v>1289</v>
      </c>
      <c r="D283" s="98" t="s">
        <v>1310</v>
      </c>
      <c r="E283" s="98" t="s">
        <v>1289</v>
      </c>
      <c r="F283" s="98" t="s">
        <v>1134</v>
      </c>
      <c r="G283" s="98" t="s">
        <v>2871</v>
      </c>
      <c r="H283" s="98" t="s">
        <v>2114</v>
      </c>
      <c r="I283" s="98" t="s">
        <v>2387</v>
      </c>
      <c r="J283" s="98" t="s">
        <v>2125</v>
      </c>
      <c r="K283" s="98" t="s">
        <v>2428</v>
      </c>
      <c r="L283" s="98" t="s">
        <v>2065</v>
      </c>
      <c r="M283" s="98" t="s">
        <v>2105</v>
      </c>
      <c r="N283" s="98" t="s">
        <v>1827</v>
      </c>
      <c r="O283" s="99"/>
      <c r="P283" s="99"/>
      <c r="Q283" s="99"/>
      <c r="R283" s="99"/>
      <c r="S283" s="99">
        <v>2843</v>
      </c>
      <c r="T283" s="99"/>
      <c r="U283" s="99">
        <v>1540</v>
      </c>
      <c r="V283" s="99">
        <v>1303</v>
      </c>
      <c r="W283" s="99"/>
      <c r="X283" s="99"/>
      <c r="Y283" s="99">
        <v>897</v>
      </c>
      <c r="Z283" s="99">
        <v>477</v>
      </c>
      <c r="AA283" s="99">
        <v>484</v>
      </c>
      <c r="AB283" s="99">
        <v>370</v>
      </c>
      <c r="AC283" s="99">
        <v>316</v>
      </c>
      <c r="AD283" s="99">
        <v>152</v>
      </c>
      <c r="AE283" s="99">
        <v>44</v>
      </c>
      <c r="AF283" s="99">
        <v>10</v>
      </c>
      <c r="AG283" s="99"/>
      <c r="AH283" s="99"/>
      <c r="AI283" s="99">
        <v>93</v>
      </c>
      <c r="AJ283" s="99">
        <v>102</v>
      </c>
      <c r="AK283" s="99">
        <v>359</v>
      </c>
      <c r="AL283" s="99">
        <v>424</v>
      </c>
      <c r="AM283" s="99">
        <v>15</v>
      </c>
      <c r="AN283" s="99">
        <v>86</v>
      </c>
      <c r="AO283" s="99">
        <v>121</v>
      </c>
      <c r="AP283" s="99">
        <v>1736</v>
      </c>
      <c r="AQ283" s="99">
        <v>2843</v>
      </c>
      <c r="AR283" s="99"/>
      <c r="AS283" s="99"/>
      <c r="AT283" s="99">
        <v>136</v>
      </c>
      <c r="AU283" s="99">
        <v>2707</v>
      </c>
      <c r="AV283" s="99"/>
      <c r="AW283" s="99"/>
      <c r="AX283" s="99">
        <v>2837</v>
      </c>
      <c r="AY283" s="99">
        <v>6</v>
      </c>
      <c r="AZ283" s="99"/>
      <c r="BA283" s="99">
        <v>164</v>
      </c>
      <c r="BB283" s="99">
        <v>1</v>
      </c>
      <c r="BC283" s="99">
        <v>1639</v>
      </c>
      <c r="BD283" s="99">
        <v>128</v>
      </c>
      <c r="BE283" s="99">
        <v>11</v>
      </c>
      <c r="BF283" s="99"/>
      <c r="BG283" s="99"/>
      <c r="BH283" s="99">
        <v>895</v>
      </c>
      <c r="BI283" s="99">
        <v>5</v>
      </c>
      <c r="BJ283" s="99"/>
      <c r="BK283" s="99">
        <v>45</v>
      </c>
      <c r="BL283" s="99">
        <v>94</v>
      </c>
      <c r="BM283" s="99"/>
      <c r="BN283" s="99"/>
      <c r="BO283" s="99">
        <v>2</v>
      </c>
      <c r="BP283" s="99"/>
      <c r="BQ283" s="99">
        <v>7</v>
      </c>
      <c r="BR283" s="99">
        <v>1</v>
      </c>
      <c r="BS283" s="99">
        <v>9</v>
      </c>
      <c r="BT283" s="99">
        <v>2676</v>
      </c>
      <c r="BU283" s="99">
        <v>1</v>
      </c>
      <c r="BV283" s="99"/>
      <c r="BW283" s="99">
        <v>4</v>
      </c>
      <c r="BX283" s="99"/>
      <c r="BY283" s="99">
        <v>4</v>
      </c>
      <c r="BZ283" s="99"/>
      <c r="CA283" s="99"/>
      <c r="CB283" s="99">
        <v>477</v>
      </c>
      <c r="CC283" s="99">
        <v>491</v>
      </c>
      <c r="CD283" s="99">
        <v>6</v>
      </c>
      <c r="CE283" s="99">
        <v>939</v>
      </c>
      <c r="CF283" s="99">
        <v>35</v>
      </c>
      <c r="CG283" s="99">
        <v>1</v>
      </c>
      <c r="CH283" s="99">
        <v>894</v>
      </c>
      <c r="CI283" s="99"/>
      <c r="CJ283" s="99"/>
      <c r="CK283" s="99"/>
      <c r="CL283" s="99">
        <v>1</v>
      </c>
      <c r="CM283" s="99"/>
      <c r="CN283" s="99"/>
      <c r="CO283" s="99"/>
      <c r="CP283" s="99"/>
      <c r="CQ283" s="99"/>
      <c r="CR283" s="99"/>
      <c r="CS283" s="99"/>
      <c r="CT283" s="99"/>
      <c r="CU283" s="99"/>
      <c r="CV283" s="99">
        <v>16</v>
      </c>
      <c r="CW283" s="99">
        <v>2801</v>
      </c>
      <c r="CX283" s="99">
        <v>1</v>
      </c>
      <c r="CY283" s="99">
        <v>2</v>
      </c>
      <c r="CZ283" s="99"/>
      <c r="DA283" s="99">
        <v>1</v>
      </c>
      <c r="DB283" s="99"/>
      <c r="DC283" s="99">
        <v>4</v>
      </c>
      <c r="DD283" s="99">
        <v>17</v>
      </c>
      <c r="DE283" s="99"/>
      <c r="DF283" s="99"/>
      <c r="DG283" s="99"/>
      <c r="DH283" s="99">
        <v>308</v>
      </c>
      <c r="DI283" s="99"/>
      <c r="DJ283" s="99"/>
      <c r="DK283" s="99"/>
      <c r="DL283" s="99"/>
      <c r="DM283" s="99"/>
      <c r="DN283" s="99"/>
      <c r="DO283" s="99"/>
      <c r="DP283" s="99">
        <v>2535</v>
      </c>
      <c r="DQ283" s="99"/>
      <c r="DR283" s="99"/>
      <c r="DS283" s="99"/>
      <c r="DT283" s="99"/>
      <c r="DU283" s="99"/>
      <c r="DV283" s="99"/>
      <c r="DW283" s="99"/>
      <c r="DX283" s="99"/>
      <c r="DY283" s="99"/>
      <c r="DZ283" s="99"/>
      <c r="EA283" s="99"/>
      <c r="EB283" s="99"/>
      <c r="EC283" s="99"/>
      <c r="ED283" s="99"/>
      <c r="EE283" s="99">
        <v>29</v>
      </c>
      <c r="EF283" s="99">
        <v>7</v>
      </c>
      <c r="EG283" s="99">
        <v>22</v>
      </c>
      <c r="EH283" s="99">
        <v>126</v>
      </c>
      <c r="EI283" s="99"/>
      <c r="EJ283" s="99"/>
      <c r="EK283" s="99"/>
      <c r="EL283" s="99">
        <v>4</v>
      </c>
      <c r="EM283" s="99">
        <v>2509</v>
      </c>
      <c r="EN283" s="99">
        <v>41</v>
      </c>
      <c r="EO283" s="99">
        <v>68</v>
      </c>
      <c r="EP283" s="99">
        <v>25</v>
      </c>
      <c r="EQ283" s="99">
        <v>12</v>
      </c>
      <c r="ER283" s="99"/>
      <c r="ES283" s="99">
        <v>20658</v>
      </c>
    </row>
    <row r="284" spans="1:149" ht="14.4" x14ac:dyDescent="0.3">
      <c r="A284" s="98">
        <v>106344021</v>
      </c>
      <c r="B284" s="98" t="s">
        <v>1311</v>
      </c>
      <c r="C284" s="98" t="s">
        <v>1289</v>
      </c>
      <c r="D284" s="98" t="s">
        <v>1312</v>
      </c>
      <c r="E284" s="98" t="s">
        <v>1289</v>
      </c>
      <c r="F284" s="98" t="s">
        <v>1135</v>
      </c>
      <c r="G284" s="98" t="s">
        <v>2873</v>
      </c>
      <c r="H284" s="98" t="s">
        <v>2101</v>
      </c>
      <c r="I284" s="98" t="s">
        <v>2387</v>
      </c>
      <c r="J284" s="98" t="s">
        <v>2125</v>
      </c>
      <c r="K284" s="98" t="s">
        <v>2422</v>
      </c>
      <c r="L284" s="98" t="s">
        <v>2065</v>
      </c>
      <c r="M284" s="98" t="s">
        <v>2105</v>
      </c>
      <c r="N284" s="98" t="s">
        <v>1828</v>
      </c>
      <c r="O284" s="99"/>
      <c r="P284" s="99"/>
      <c r="Q284" s="99"/>
      <c r="R284" s="99"/>
      <c r="S284" s="99">
        <v>3863</v>
      </c>
      <c r="T284" s="99"/>
      <c r="U284" s="99">
        <v>2017</v>
      </c>
      <c r="V284" s="99">
        <v>1846</v>
      </c>
      <c r="W284" s="99"/>
      <c r="X284" s="99"/>
      <c r="Y284" s="99">
        <v>742</v>
      </c>
      <c r="Z284" s="99">
        <v>907</v>
      </c>
      <c r="AA284" s="99">
        <v>744</v>
      </c>
      <c r="AB284" s="99">
        <v>554</v>
      </c>
      <c r="AC284" s="99">
        <v>549</v>
      </c>
      <c r="AD284" s="99">
        <v>281</v>
      </c>
      <c r="AE284" s="99">
        <v>71</v>
      </c>
      <c r="AF284" s="99">
        <v>15</v>
      </c>
      <c r="AG284" s="99"/>
      <c r="AH284" s="99"/>
      <c r="AI284" s="99"/>
      <c r="AJ284" s="99">
        <v>112</v>
      </c>
      <c r="AK284" s="99">
        <v>345</v>
      </c>
      <c r="AL284" s="99">
        <v>435</v>
      </c>
      <c r="AM284" s="99">
        <v>14</v>
      </c>
      <c r="AN284" s="99">
        <v>21</v>
      </c>
      <c r="AO284" s="99"/>
      <c r="AP284" s="99">
        <v>2936</v>
      </c>
      <c r="AQ284" s="99">
        <v>3863</v>
      </c>
      <c r="AR284" s="99"/>
      <c r="AS284" s="99"/>
      <c r="AT284" s="99"/>
      <c r="AU284" s="99">
        <v>3863</v>
      </c>
      <c r="AV284" s="99"/>
      <c r="AW284" s="99"/>
      <c r="AX284" s="99">
        <v>3863</v>
      </c>
      <c r="AY284" s="99"/>
      <c r="AZ284" s="99"/>
      <c r="BA284" s="99"/>
      <c r="BB284" s="99"/>
      <c r="BC284" s="99">
        <v>2089</v>
      </c>
      <c r="BD284" s="99"/>
      <c r="BE284" s="99"/>
      <c r="BF284" s="99"/>
      <c r="BG284" s="99"/>
      <c r="BH284" s="99">
        <v>1774</v>
      </c>
      <c r="BI284" s="99"/>
      <c r="BJ284" s="99"/>
      <c r="BK284" s="99"/>
      <c r="BL284" s="99">
        <v>115</v>
      </c>
      <c r="BM284" s="99"/>
      <c r="BN284" s="99"/>
      <c r="BO284" s="99"/>
      <c r="BP284" s="99"/>
      <c r="BQ284" s="99"/>
      <c r="BR284" s="99"/>
      <c r="BS284" s="99"/>
      <c r="BT284" s="99">
        <v>3741</v>
      </c>
      <c r="BU284" s="99"/>
      <c r="BV284" s="99"/>
      <c r="BW284" s="99"/>
      <c r="BX284" s="99"/>
      <c r="BY284" s="99"/>
      <c r="BZ284" s="99">
        <v>7</v>
      </c>
      <c r="CA284" s="99"/>
      <c r="CB284" s="99">
        <v>1573</v>
      </c>
      <c r="CC284" s="99">
        <v>1136</v>
      </c>
      <c r="CD284" s="99"/>
      <c r="CE284" s="99">
        <v>1054</v>
      </c>
      <c r="CF284" s="99">
        <v>46</v>
      </c>
      <c r="CG284" s="99">
        <v>4</v>
      </c>
      <c r="CH284" s="99">
        <v>34</v>
      </c>
      <c r="CI284" s="99">
        <v>16</v>
      </c>
      <c r="CJ284" s="99"/>
      <c r="CK284" s="99"/>
      <c r="CL284" s="99"/>
      <c r="CM284" s="99"/>
      <c r="CN284" s="99"/>
      <c r="CO284" s="99"/>
      <c r="CP284" s="99"/>
      <c r="CQ284" s="99"/>
      <c r="CR284" s="99"/>
      <c r="CS284" s="99"/>
      <c r="CT284" s="99"/>
      <c r="CU284" s="99"/>
      <c r="CV284" s="99"/>
      <c r="CW284" s="99">
        <v>3857</v>
      </c>
      <c r="CX284" s="99"/>
      <c r="CY284" s="99"/>
      <c r="CZ284" s="99"/>
      <c r="DA284" s="99"/>
      <c r="DB284" s="99"/>
      <c r="DC284" s="99"/>
      <c r="DD284" s="99">
        <v>6</v>
      </c>
      <c r="DE284" s="99"/>
      <c r="DF284" s="99"/>
      <c r="DG284" s="99"/>
      <c r="DH284" s="99">
        <v>530</v>
      </c>
      <c r="DI284" s="99"/>
      <c r="DJ284" s="99"/>
      <c r="DK284" s="99"/>
      <c r="DL284" s="99"/>
      <c r="DM284" s="99"/>
      <c r="DN284" s="99"/>
      <c r="DO284" s="99"/>
      <c r="DP284" s="99">
        <v>3333</v>
      </c>
      <c r="DQ284" s="99"/>
      <c r="DR284" s="99"/>
      <c r="DS284" s="99"/>
      <c r="DT284" s="99"/>
      <c r="DU284" s="99"/>
      <c r="DV284" s="99"/>
      <c r="DW284" s="99"/>
      <c r="DX284" s="99"/>
      <c r="DY284" s="99"/>
      <c r="DZ284" s="99"/>
      <c r="EA284" s="99"/>
      <c r="EB284" s="99"/>
      <c r="EC284" s="99"/>
      <c r="ED284" s="99"/>
      <c r="EE284" s="99">
        <v>32</v>
      </c>
      <c r="EF284" s="99">
        <v>25</v>
      </c>
      <c r="EG284" s="99">
        <v>19</v>
      </c>
      <c r="EH284" s="99">
        <v>28</v>
      </c>
      <c r="EI284" s="99"/>
      <c r="EJ284" s="99"/>
      <c r="EK284" s="99"/>
      <c r="EL284" s="99"/>
      <c r="EM284" s="99">
        <v>3680</v>
      </c>
      <c r="EN284" s="99">
        <v>6</v>
      </c>
      <c r="EO284" s="99">
        <v>25</v>
      </c>
      <c r="EP284" s="99">
        <v>46</v>
      </c>
      <c r="EQ284" s="99">
        <v>2</v>
      </c>
      <c r="ER284" s="99"/>
      <c r="ES284" s="99">
        <v>39151</v>
      </c>
    </row>
    <row r="285" spans="1:149" ht="14.4" x14ac:dyDescent="0.3">
      <c r="A285" s="98">
        <v>106344029</v>
      </c>
      <c r="B285" s="98" t="s">
        <v>2430</v>
      </c>
      <c r="C285" s="98" t="s">
        <v>1289</v>
      </c>
      <c r="D285" s="98" t="s">
        <v>1313</v>
      </c>
      <c r="E285" s="98" t="s">
        <v>1314</v>
      </c>
      <c r="F285" s="98" t="s">
        <v>1136</v>
      </c>
      <c r="G285" s="98" t="s">
        <v>2871</v>
      </c>
      <c r="H285" s="98" t="s">
        <v>2101</v>
      </c>
      <c r="I285" s="98" t="s">
        <v>2162</v>
      </c>
      <c r="J285" s="98" t="s">
        <v>2387</v>
      </c>
      <c r="K285" s="98" t="s">
        <v>2431</v>
      </c>
      <c r="L285" s="98" t="s">
        <v>2065</v>
      </c>
      <c r="M285" s="98" t="s">
        <v>2105</v>
      </c>
      <c r="N285" s="98" t="s">
        <v>1829</v>
      </c>
      <c r="O285" s="99">
        <v>7609</v>
      </c>
      <c r="P285" s="99"/>
      <c r="Q285" s="99"/>
      <c r="R285" s="99"/>
      <c r="S285" s="99"/>
      <c r="T285" s="99"/>
      <c r="U285" s="99">
        <v>4455</v>
      </c>
      <c r="V285" s="99">
        <v>3154</v>
      </c>
      <c r="W285" s="99"/>
      <c r="X285" s="99"/>
      <c r="Y285" s="99">
        <v>69</v>
      </c>
      <c r="Z285" s="99">
        <v>595</v>
      </c>
      <c r="AA285" s="99">
        <v>872</v>
      </c>
      <c r="AB285" s="99">
        <v>640</v>
      </c>
      <c r="AC285" s="99">
        <v>1045</v>
      </c>
      <c r="AD285" s="99">
        <v>1142</v>
      </c>
      <c r="AE285" s="99">
        <v>1046</v>
      </c>
      <c r="AF285" s="99">
        <v>1366</v>
      </c>
      <c r="AG285" s="99"/>
      <c r="AH285" s="99">
        <v>834</v>
      </c>
      <c r="AI285" s="99"/>
      <c r="AJ285" s="99">
        <v>628</v>
      </c>
      <c r="AK285" s="99">
        <v>165</v>
      </c>
      <c r="AL285" s="99">
        <v>478</v>
      </c>
      <c r="AM285" s="99">
        <v>16</v>
      </c>
      <c r="AN285" s="99">
        <v>65</v>
      </c>
      <c r="AO285" s="99">
        <v>30</v>
      </c>
      <c r="AP285" s="99">
        <v>6227</v>
      </c>
      <c r="AQ285" s="99">
        <v>2623</v>
      </c>
      <c r="AR285" s="99">
        <v>4985</v>
      </c>
      <c r="AS285" s="99">
        <v>1</v>
      </c>
      <c r="AT285" s="99">
        <v>1088</v>
      </c>
      <c r="AU285" s="99">
        <v>5687</v>
      </c>
      <c r="AV285" s="99">
        <v>834</v>
      </c>
      <c r="AW285" s="99"/>
      <c r="AX285" s="99">
        <v>6817</v>
      </c>
      <c r="AY285" s="99">
        <v>792</v>
      </c>
      <c r="AZ285" s="99"/>
      <c r="BA285" s="99">
        <v>38</v>
      </c>
      <c r="BB285" s="99">
        <v>5</v>
      </c>
      <c r="BC285" s="99">
        <v>6381</v>
      </c>
      <c r="BD285" s="99">
        <v>23</v>
      </c>
      <c r="BE285" s="99">
        <v>233</v>
      </c>
      <c r="BF285" s="99">
        <v>26</v>
      </c>
      <c r="BG285" s="99">
        <v>833</v>
      </c>
      <c r="BH285" s="99">
        <v>63</v>
      </c>
      <c r="BI285" s="99">
        <v>7</v>
      </c>
      <c r="BJ285" s="99"/>
      <c r="BK285" s="99">
        <v>343</v>
      </c>
      <c r="BL285" s="99">
        <v>69</v>
      </c>
      <c r="BM285" s="99"/>
      <c r="BN285" s="99">
        <v>132</v>
      </c>
      <c r="BO285" s="99">
        <v>955</v>
      </c>
      <c r="BP285" s="99">
        <v>110</v>
      </c>
      <c r="BQ285" s="99">
        <v>21</v>
      </c>
      <c r="BR285" s="99">
        <v>40</v>
      </c>
      <c r="BS285" s="99">
        <v>72</v>
      </c>
      <c r="BT285" s="99">
        <v>5079</v>
      </c>
      <c r="BU285" s="99">
        <v>781</v>
      </c>
      <c r="BV285" s="99"/>
      <c r="BW285" s="99">
        <v>2</v>
      </c>
      <c r="BX285" s="99"/>
      <c r="BY285" s="99">
        <v>5</v>
      </c>
      <c r="BZ285" s="99"/>
      <c r="CA285" s="99"/>
      <c r="CB285" s="99">
        <v>1150</v>
      </c>
      <c r="CC285" s="99">
        <v>3199</v>
      </c>
      <c r="CD285" s="99">
        <v>1</v>
      </c>
      <c r="CE285" s="99">
        <v>2975</v>
      </c>
      <c r="CF285" s="99">
        <v>80</v>
      </c>
      <c r="CG285" s="99">
        <v>21</v>
      </c>
      <c r="CH285" s="99">
        <v>183</v>
      </c>
      <c r="CI285" s="99"/>
      <c r="CJ285" s="99"/>
      <c r="CK285" s="99"/>
      <c r="CL285" s="99">
        <v>3</v>
      </c>
      <c r="CM285" s="99">
        <v>61</v>
      </c>
      <c r="CN285" s="99">
        <v>201</v>
      </c>
      <c r="CO285" s="99">
        <v>798</v>
      </c>
      <c r="CP285" s="99">
        <v>1173</v>
      </c>
      <c r="CQ285" s="99">
        <v>10</v>
      </c>
      <c r="CR285" s="99">
        <v>218</v>
      </c>
      <c r="CS285" s="99">
        <v>2</v>
      </c>
      <c r="CT285" s="99">
        <v>305</v>
      </c>
      <c r="CU285" s="99">
        <v>934</v>
      </c>
      <c r="CV285" s="99">
        <v>464</v>
      </c>
      <c r="CW285" s="99">
        <v>90</v>
      </c>
      <c r="CX285" s="99">
        <v>615</v>
      </c>
      <c r="CY285" s="99">
        <v>173</v>
      </c>
      <c r="CZ285" s="99">
        <v>17</v>
      </c>
      <c r="DA285" s="99">
        <v>462</v>
      </c>
      <c r="DB285" s="99">
        <v>197</v>
      </c>
      <c r="DC285" s="99">
        <v>173</v>
      </c>
      <c r="DD285" s="99">
        <v>879</v>
      </c>
      <c r="DE285" s="99">
        <v>834</v>
      </c>
      <c r="DF285" s="99"/>
      <c r="DG285" s="99">
        <v>115</v>
      </c>
      <c r="DH285" s="99">
        <v>731</v>
      </c>
      <c r="DI285" s="99">
        <v>974</v>
      </c>
      <c r="DJ285" s="99">
        <v>1</v>
      </c>
      <c r="DK285" s="99">
        <v>52</v>
      </c>
      <c r="DL285" s="99">
        <v>200</v>
      </c>
      <c r="DM285" s="99">
        <v>33</v>
      </c>
      <c r="DN285" s="99">
        <v>787</v>
      </c>
      <c r="DO285" s="99">
        <v>62</v>
      </c>
      <c r="DP285" s="99">
        <v>3329</v>
      </c>
      <c r="DQ285" s="99">
        <v>124</v>
      </c>
      <c r="DR285" s="99">
        <v>109</v>
      </c>
      <c r="DS285" s="99">
        <v>126</v>
      </c>
      <c r="DT285" s="99">
        <v>28</v>
      </c>
      <c r="DU285" s="99">
        <v>6</v>
      </c>
      <c r="DV285" s="99"/>
      <c r="DW285" s="99">
        <v>6</v>
      </c>
      <c r="DX285" s="99">
        <v>111</v>
      </c>
      <c r="DY285" s="99">
        <v>13</v>
      </c>
      <c r="DZ285" s="99">
        <v>802</v>
      </c>
      <c r="EA285" s="99"/>
      <c r="EB285" s="99"/>
      <c r="EC285" s="99"/>
      <c r="ED285" s="99">
        <v>206</v>
      </c>
      <c r="EE285" s="99">
        <v>311</v>
      </c>
      <c r="EF285" s="99">
        <v>25</v>
      </c>
      <c r="EG285" s="99">
        <v>7</v>
      </c>
      <c r="EH285" s="99">
        <v>1</v>
      </c>
      <c r="EI285" s="99"/>
      <c r="EJ285" s="99">
        <v>23</v>
      </c>
      <c r="EK285" s="99"/>
      <c r="EL285" s="99">
        <v>3</v>
      </c>
      <c r="EM285" s="99">
        <v>6621</v>
      </c>
      <c r="EN285" s="99">
        <v>35</v>
      </c>
      <c r="EO285" s="99">
        <v>346</v>
      </c>
      <c r="EP285" s="99">
        <v>28</v>
      </c>
      <c r="EQ285" s="99">
        <v>3</v>
      </c>
      <c r="ER285" s="99"/>
      <c r="ES285" s="99">
        <v>25667</v>
      </c>
    </row>
    <row r="286" spans="1:149" ht="14.4" x14ac:dyDescent="0.3">
      <c r="A286" s="98">
        <v>106344035</v>
      </c>
      <c r="B286" s="98" t="s">
        <v>1490</v>
      </c>
      <c r="C286" s="98" t="s">
        <v>1289</v>
      </c>
      <c r="D286" s="98" t="s">
        <v>1137</v>
      </c>
      <c r="E286" s="98" t="s">
        <v>1314</v>
      </c>
      <c r="F286" s="98" t="s">
        <v>1136</v>
      </c>
      <c r="G286" s="98" t="s">
        <v>2873</v>
      </c>
      <c r="H286" s="98" t="s">
        <v>2114</v>
      </c>
      <c r="I286" s="98" t="s">
        <v>2162</v>
      </c>
      <c r="J286" s="98" t="s">
        <v>2387</v>
      </c>
      <c r="K286" s="98" t="s">
        <v>2431</v>
      </c>
      <c r="L286" s="98" t="s">
        <v>2065</v>
      </c>
      <c r="M286" s="98" t="s">
        <v>2105</v>
      </c>
      <c r="N286" s="98" t="s">
        <v>1830</v>
      </c>
      <c r="O286" s="99">
        <v>375</v>
      </c>
      <c r="P286" s="99"/>
      <c r="Q286" s="99"/>
      <c r="R286" s="99"/>
      <c r="S286" s="99"/>
      <c r="T286" s="99"/>
      <c r="U286" s="99">
        <v>163</v>
      </c>
      <c r="V286" s="99">
        <v>212</v>
      </c>
      <c r="W286" s="99"/>
      <c r="X286" s="99"/>
      <c r="Y286" s="99">
        <v>1</v>
      </c>
      <c r="Z286" s="99">
        <v>9</v>
      </c>
      <c r="AA286" s="99">
        <v>15</v>
      </c>
      <c r="AB286" s="99">
        <v>45</v>
      </c>
      <c r="AC286" s="99">
        <v>79</v>
      </c>
      <c r="AD286" s="99">
        <v>109</v>
      </c>
      <c r="AE286" s="99">
        <v>76</v>
      </c>
      <c r="AF286" s="99">
        <v>41</v>
      </c>
      <c r="AG286" s="99"/>
      <c r="AH286" s="99"/>
      <c r="AI286" s="99"/>
      <c r="AJ286" s="99">
        <v>256</v>
      </c>
      <c r="AK286" s="99">
        <v>15</v>
      </c>
      <c r="AL286" s="99">
        <v>38</v>
      </c>
      <c r="AM286" s="99">
        <v>35</v>
      </c>
      <c r="AN286" s="99">
        <v>4</v>
      </c>
      <c r="AO286" s="99">
        <v>3</v>
      </c>
      <c r="AP286" s="99">
        <v>24</v>
      </c>
      <c r="AQ286" s="99">
        <v>375</v>
      </c>
      <c r="AR286" s="99"/>
      <c r="AS286" s="99"/>
      <c r="AT286" s="99">
        <v>375</v>
      </c>
      <c r="AU286" s="99"/>
      <c r="AV286" s="99"/>
      <c r="AW286" s="99"/>
      <c r="AX286" s="99">
        <v>342</v>
      </c>
      <c r="AY286" s="99">
        <v>33</v>
      </c>
      <c r="AZ286" s="99"/>
      <c r="BA286" s="99">
        <v>372</v>
      </c>
      <c r="BB286" s="99"/>
      <c r="BC286" s="99"/>
      <c r="BD286" s="99"/>
      <c r="BE286" s="99"/>
      <c r="BF286" s="99">
        <v>3</v>
      </c>
      <c r="BG286" s="99"/>
      <c r="BH286" s="99"/>
      <c r="BI286" s="99"/>
      <c r="BJ286" s="99"/>
      <c r="BK286" s="99">
        <v>64</v>
      </c>
      <c r="BL286" s="99">
        <v>7</v>
      </c>
      <c r="BM286" s="99"/>
      <c r="BN286" s="99">
        <v>35</v>
      </c>
      <c r="BO286" s="99">
        <v>71</v>
      </c>
      <c r="BP286" s="99">
        <v>3</v>
      </c>
      <c r="BQ286" s="99"/>
      <c r="BR286" s="99">
        <v>2</v>
      </c>
      <c r="BS286" s="99">
        <v>2</v>
      </c>
      <c r="BT286" s="99">
        <v>26</v>
      </c>
      <c r="BU286" s="99">
        <v>161</v>
      </c>
      <c r="BV286" s="99"/>
      <c r="BW286" s="99">
        <v>4</v>
      </c>
      <c r="BX286" s="99"/>
      <c r="BY286" s="99"/>
      <c r="BZ286" s="99"/>
      <c r="CA286" s="99"/>
      <c r="CB286" s="99">
        <v>72</v>
      </c>
      <c r="CC286" s="99">
        <v>222</v>
      </c>
      <c r="CD286" s="99"/>
      <c r="CE286" s="99">
        <v>79</v>
      </c>
      <c r="CF286" s="99"/>
      <c r="CG286" s="99">
        <v>1</v>
      </c>
      <c r="CH286" s="99"/>
      <c r="CI286" s="99"/>
      <c r="CJ286" s="99"/>
      <c r="CK286" s="99">
        <v>1</v>
      </c>
      <c r="CL286" s="99"/>
      <c r="CM286" s="99"/>
      <c r="CN286" s="99"/>
      <c r="CO286" s="99">
        <v>14</v>
      </c>
      <c r="CP286" s="99">
        <v>11</v>
      </c>
      <c r="CQ286" s="99"/>
      <c r="CR286" s="99">
        <v>9</v>
      </c>
      <c r="CS286" s="99"/>
      <c r="CT286" s="99">
        <v>4</v>
      </c>
      <c r="CU286" s="99">
        <v>31</v>
      </c>
      <c r="CV286" s="99">
        <v>40</v>
      </c>
      <c r="CW286" s="99"/>
      <c r="CX286" s="99">
        <v>11</v>
      </c>
      <c r="CY286" s="99">
        <v>3</v>
      </c>
      <c r="CZ286" s="99">
        <v>4</v>
      </c>
      <c r="DA286" s="99">
        <v>225</v>
      </c>
      <c r="DB286" s="99">
        <v>22</v>
      </c>
      <c r="DC286" s="99">
        <v>1</v>
      </c>
      <c r="DD286" s="99"/>
      <c r="DE286" s="99"/>
      <c r="DF286" s="99"/>
      <c r="DG286" s="99">
        <v>5</v>
      </c>
      <c r="DH286" s="99">
        <v>293</v>
      </c>
      <c r="DI286" s="99">
        <v>2</v>
      </c>
      <c r="DJ286" s="99"/>
      <c r="DK286" s="99"/>
      <c r="DL286" s="99"/>
      <c r="DM286" s="99"/>
      <c r="DN286" s="99">
        <v>3</v>
      </c>
      <c r="DO286" s="99"/>
      <c r="DP286" s="99">
        <v>55</v>
      </c>
      <c r="DQ286" s="99">
        <v>5</v>
      </c>
      <c r="DR286" s="99">
        <v>3</v>
      </c>
      <c r="DS286" s="99"/>
      <c r="DT286" s="99">
        <v>4</v>
      </c>
      <c r="DU286" s="99"/>
      <c r="DV286" s="99"/>
      <c r="DW286" s="99">
        <v>4</v>
      </c>
      <c r="DX286" s="99"/>
      <c r="DY286" s="99">
        <v>1</v>
      </c>
      <c r="DZ286" s="99"/>
      <c r="EA286" s="99"/>
      <c r="EB286" s="99"/>
      <c r="EC286" s="99"/>
      <c r="ED286" s="99">
        <v>91</v>
      </c>
      <c r="EE286" s="99">
        <v>15</v>
      </c>
      <c r="EF286" s="99">
        <v>25</v>
      </c>
      <c r="EG286" s="99">
        <v>2</v>
      </c>
      <c r="EH286" s="99"/>
      <c r="EI286" s="99"/>
      <c r="EJ286" s="99"/>
      <c r="EK286" s="99">
        <v>1</v>
      </c>
      <c r="EL286" s="99">
        <v>3</v>
      </c>
      <c r="EM286" s="99">
        <v>193</v>
      </c>
      <c r="EN286" s="99">
        <v>11</v>
      </c>
      <c r="EO286" s="99">
        <v>31</v>
      </c>
      <c r="EP286" s="99">
        <v>2</v>
      </c>
      <c r="EQ286" s="99">
        <v>1</v>
      </c>
      <c r="ER286" s="99"/>
      <c r="ES286" s="99">
        <v>13143</v>
      </c>
    </row>
    <row r="287" spans="1:149" ht="14.4" x14ac:dyDescent="0.3">
      <c r="A287" s="98">
        <v>106344114</v>
      </c>
      <c r="B287" s="98" t="s">
        <v>1315</v>
      </c>
      <c r="C287" s="98" t="s">
        <v>1289</v>
      </c>
      <c r="D287" s="98" t="s">
        <v>1316</v>
      </c>
      <c r="E287" s="98" t="s">
        <v>1289</v>
      </c>
      <c r="F287" s="98" t="s">
        <v>1132</v>
      </c>
      <c r="G287" s="98" t="s">
        <v>2871</v>
      </c>
      <c r="H287" s="98" t="s">
        <v>2114</v>
      </c>
      <c r="I287" s="98" t="s">
        <v>2387</v>
      </c>
      <c r="J287" s="98" t="s">
        <v>2125</v>
      </c>
      <c r="K287" s="98" t="s">
        <v>2425</v>
      </c>
      <c r="L287" s="98" t="s">
        <v>2065</v>
      </c>
      <c r="M287" s="98" t="s">
        <v>2105</v>
      </c>
      <c r="N287" s="98" t="s">
        <v>1831</v>
      </c>
      <c r="O287" s="99">
        <v>1251</v>
      </c>
      <c r="P287" s="99"/>
      <c r="Q287" s="99">
        <v>15</v>
      </c>
      <c r="R287" s="99"/>
      <c r="S287" s="99"/>
      <c r="T287" s="99"/>
      <c r="U287" s="99">
        <v>609</v>
      </c>
      <c r="V287" s="99">
        <v>657</v>
      </c>
      <c r="W287" s="99"/>
      <c r="X287" s="99"/>
      <c r="Y287" s="99">
        <v>681</v>
      </c>
      <c r="Z287" s="99">
        <v>22</v>
      </c>
      <c r="AA287" s="99"/>
      <c r="AB287" s="99"/>
      <c r="AC287" s="99"/>
      <c r="AD287" s="99"/>
      <c r="AE287" s="99"/>
      <c r="AF287" s="99"/>
      <c r="AG287" s="99"/>
      <c r="AH287" s="99">
        <v>51</v>
      </c>
      <c r="AI287" s="99">
        <v>512</v>
      </c>
      <c r="AJ287" s="99">
        <v>81</v>
      </c>
      <c r="AK287" s="99">
        <v>103</v>
      </c>
      <c r="AL287" s="99">
        <v>478</v>
      </c>
      <c r="AM287" s="99">
        <v>34</v>
      </c>
      <c r="AN287" s="99">
        <v>60</v>
      </c>
      <c r="AO287" s="99">
        <v>26</v>
      </c>
      <c r="AP287" s="99">
        <v>484</v>
      </c>
      <c r="AQ287" s="99">
        <v>1266</v>
      </c>
      <c r="AR287" s="99"/>
      <c r="AS287" s="99"/>
      <c r="AT287" s="99">
        <v>1165</v>
      </c>
      <c r="AU287" s="99">
        <v>100</v>
      </c>
      <c r="AV287" s="99"/>
      <c r="AW287" s="99">
        <v>1</v>
      </c>
      <c r="AX287" s="99">
        <v>1262</v>
      </c>
      <c r="AY287" s="99">
        <v>4</v>
      </c>
      <c r="AZ287" s="99"/>
      <c r="BA287" s="99">
        <v>188</v>
      </c>
      <c r="BB287" s="99"/>
      <c r="BC287" s="99">
        <v>1075</v>
      </c>
      <c r="BD287" s="99"/>
      <c r="BE287" s="99"/>
      <c r="BF287" s="99"/>
      <c r="BG287" s="99"/>
      <c r="BH287" s="99">
        <v>3</v>
      </c>
      <c r="BI287" s="99"/>
      <c r="BJ287" s="99"/>
      <c r="BK287" s="99">
        <v>1</v>
      </c>
      <c r="BL287" s="99"/>
      <c r="BM287" s="99"/>
      <c r="BN287" s="99">
        <v>3</v>
      </c>
      <c r="BO287" s="99">
        <v>11</v>
      </c>
      <c r="BP287" s="99"/>
      <c r="BQ287" s="99"/>
      <c r="BR287" s="99"/>
      <c r="BS287" s="99"/>
      <c r="BT287" s="99">
        <v>1251</v>
      </c>
      <c r="BU287" s="99"/>
      <c r="BV287" s="99"/>
      <c r="BW287" s="99"/>
      <c r="BX287" s="99"/>
      <c r="BY287" s="99"/>
      <c r="BZ287" s="99"/>
      <c r="CA287" s="99"/>
      <c r="CB287" s="99">
        <v>234</v>
      </c>
      <c r="CC287" s="99"/>
      <c r="CD287" s="99">
        <v>63</v>
      </c>
      <c r="CE287" s="99">
        <v>417</v>
      </c>
      <c r="CF287" s="99">
        <v>206</v>
      </c>
      <c r="CG287" s="99"/>
      <c r="CH287" s="99">
        <v>343</v>
      </c>
      <c r="CI287" s="99">
        <v>3</v>
      </c>
      <c r="CJ287" s="99"/>
      <c r="CK287" s="99"/>
      <c r="CL287" s="99">
        <v>216</v>
      </c>
      <c r="CM287" s="99">
        <v>2</v>
      </c>
      <c r="CN287" s="99">
        <v>11</v>
      </c>
      <c r="CO287" s="99">
        <v>2</v>
      </c>
      <c r="CP287" s="99">
        <v>27</v>
      </c>
      <c r="CQ287" s="99"/>
      <c r="CR287" s="99">
        <v>4</v>
      </c>
      <c r="CS287" s="99">
        <v>2</v>
      </c>
      <c r="CT287" s="99">
        <v>16</v>
      </c>
      <c r="CU287" s="99">
        <v>1</v>
      </c>
      <c r="CV287" s="99">
        <v>328</v>
      </c>
      <c r="CW287" s="99"/>
      <c r="CX287" s="99">
        <v>400</v>
      </c>
      <c r="CY287" s="99">
        <v>67</v>
      </c>
      <c r="CZ287" s="99">
        <v>61</v>
      </c>
      <c r="DA287" s="99">
        <v>7</v>
      </c>
      <c r="DB287" s="99">
        <v>114</v>
      </c>
      <c r="DC287" s="99">
        <v>8</v>
      </c>
      <c r="DD287" s="99"/>
      <c r="DE287" s="99"/>
      <c r="DF287" s="99"/>
      <c r="DG287" s="99"/>
      <c r="DH287" s="99">
        <v>46</v>
      </c>
      <c r="DI287" s="99">
        <v>28</v>
      </c>
      <c r="DJ287" s="99">
        <v>5</v>
      </c>
      <c r="DK287" s="99">
        <v>1</v>
      </c>
      <c r="DL287" s="99">
        <v>19</v>
      </c>
      <c r="DM287" s="99"/>
      <c r="DN287" s="99">
        <v>729</v>
      </c>
      <c r="DO287" s="99">
        <v>7</v>
      </c>
      <c r="DP287" s="99">
        <v>140</v>
      </c>
      <c r="DQ287" s="99">
        <v>11</v>
      </c>
      <c r="DR287" s="99">
        <v>248</v>
      </c>
      <c r="DS287" s="99">
        <v>14</v>
      </c>
      <c r="DT287" s="99">
        <v>4</v>
      </c>
      <c r="DU287" s="99">
        <v>1</v>
      </c>
      <c r="DV287" s="99">
        <v>5</v>
      </c>
      <c r="DW287" s="99"/>
      <c r="DX287" s="99">
        <v>2</v>
      </c>
      <c r="DY287" s="99">
        <v>6</v>
      </c>
      <c r="DZ287" s="99"/>
      <c r="EA287" s="99"/>
      <c r="EB287" s="99"/>
      <c r="EC287" s="99"/>
      <c r="ED287" s="99">
        <v>72</v>
      </c>
      <c r="EE287" s="99">
        <v>35</v>
      </c>
      <c r="EF287" s="99">
        <v>39</v>
      </c>
      <c r="EG287" s="99">
        <v>10</v>
      </c>
      <c r="EH287" s="99">
        <v>1</v>
      </c>
      <c r="EI287" s="99"/>
      <c r="EJ287" s="99"/>
      <c r="EK287" s="99"/>
      <c r="EL287" s="99">
        <v>274</v>
      </c>
      <c r="EM287" s="99">
        <v>766</v>
      </c>
      <c r="EN287" s="99">
        <v>25</v>
      </c>
      <c r="EO287" s="99">
        <v>25</v>
      </c>
      <c r="EP287" s="99">
        <v>19</v>
      </c>
      <c r="EQ287" s="99"/>
      <c r="ER287" s="99"/>
      <c r="ES287" s="99">
        <v>8750</v>
      </c>
    </row>
    <row r="288" spans="1:149" ht="14.4" x14ac:dyDescent="0.3">
      <c r="A288" s="98">
        <v>106344170</v>
      </c>
      <c r="B288" s="98" t="s">
        <v>1276</v>
      </c>
      <c r="C288" s="98" t="s">
        <v>1289</v>
      </c>
      <c r="D288" s="98" t="s">
        <v>1277</v>
      </c>
      <c r="E288" s="98" t="s">
        <v>1294</v>
      </c>
      <c r="F288" s="98" t="s">
        <v>1130</v>
      </c>
      <c r="G288" s="98" t="s">
        <v>2872</v>
      </c>
      <c r="H288" s="98" t="s">
        <v>2122</v>
      </c>
      <c r="I288" s="98" t="s">
        <v>2387</v>
      </c>
      <c r="J288" s="98" t="s">
        <v>2138</v>
      </c>
      <c r="K288" s="98" t="s">
        <v>2422</v>
      </c>
      <c r="L288" s="98" t="s">
        <v>2065</v>
      </c>
      <c r="M288" s="98" t="s">
        <v>2105</v>
      </c>
      <c r="N288" s="98" t="s">
        <v>1832</v>
      </c>
      <c r="O288" s="99"/>
      <c r="P288" s="99"/>
      <c r="Q288" s="99"/>
      <c r="R288" s="99"/>
      <c r="S288" s="99">
        <v>475</v>
      </c>
      <c r="T288" s="99"/>
      <c r="U288" s="99">
        <v>216</v>
      </c>
      <c r="V288" s="99">
        <v>259</v>
      </c>
      <c r="W288" s="99"/>
      <c r="X288" s="99"/>
      <c r="Y288" s="99">
        <v>12</v>
      </c>
      <c r="Z288" s="99">
        <v>144</v>
      </c>
      <c r="AA288" s="99">
        <v>129</v>
      </c>
      <c r="AB288" s="99">
        <v>79</v>
      </c>
      <c r="AC288" s="99">
        <v>88</v>
      </c>
      <c r="AD288" s="99">
        <v>23</v>
      </c>
      <c r="AE288" s="99"/>
      <c r="AF288" s="99"/>
      <c r="AG288" s="99"/>
      <c r="AH288" s="99"/>
      <c r="AI288" s="99"/>
      <c r="AJ288" s="99">
        <v>46</v>
      </c>
      <c r="AK288" s="99">
        <v>152</v>
      </c>
      <c r="AL288" s="99">
        <v>66</v>
      </c>
      <c r="AM288" s="99">
        <v>3</v>
      </c>
      <c r="AN288" s="99"/>
      <c r="AO288" s="99"/>
      <c r="AP288" s="99">
        <v>208</v>
      </c>
      <c r="AQ288" s="99">
        <v>475</v>
      </c>
      <c r="AR288" s="99"/>
      <c r="AS288" s="99"/>
      <c r="AT288" s="99"/>
      <c r="AU288" s="99">
        <v>475</v>
      </c>
      <c r="AV288" s="99"/>
      <c r="AW288" s="99"/>
      <c r="AX288" s="99">
        <v>475</v>
      </c>
      <c r="AY288" s="99"/>
      <c r="AZ288" s="99"/>
      <c r="BA288" s="99"/>
      <c r="BB288" s="99"/>
      <c r="BC288" s="99"/>
      <c r="BD288" s="99">
        <v>410</v>
      </c>
      <c r="BE288" s="99"/>
      <c r="BF288" s="99"/>
      <c r="BG288" s="99"/>
      <c r="BH288" s="99">
        <v>65</v>
      </c>
      <c r="BI288" s="99"/>
      <c r="BJ288" s="99"/>
      <c r="BK288" s="99">
        <v>3</v>
      </c>
      <c r="BL288" s="99">
        <v>2</v>
      </c>
      <c r="BM288" s="99"/>
      <c r="BN288" s="99"/>
      <c r="BO288" s="99">
        <v>3</v>
      </c>
      <c r="BP288" s="99"/>
      <c r="BQ288" s="99">
        <v>7</v>
      </c>
      <c r="BR288" s="99"/>
      <c r="BS288" s="99">
        <v>136</v>
      </c>
      <c r="BT288" s="99">
        <v>322</v>
      </c>
      <c r="BU288" s="99"/>
      <c r="BV288" s="99"/>
      <c r="BW288" s="99"/>
      <c r="BX288" s="99"/>
      <c r="BY288" s="99">
        <v>1</v>
      </c>
      <c r="BZ288" s="99">
        <v>1</v>
      </c>
      <c r="CA288" s="99"/>
      <c r="CB288" s="99">
        <v>474</v>
      </c>
      <c r="CC288" s="99"/>
      <c r="CD288" s="99"/>
      <c r="CE288" s="99"/>
      <c r="CF288" s="99"/>
      <c r="CG288" s="99"/>
      <c r="CH288" s="99"/>
      <c r="CI288" s="99"/>
      <c r="CJ288" s="99">
        <v>1</v>
      </c>
      <c r="CK288" s="99"/>
      <c r="CL288" s="99"/>
      <c r="CM288" s="99"/>
      <c r="CN288" s="99"/>
      <c r="CO288" s="99"/>
      <c r="CP288" s="99"/>
      <c r="CQ288" s="99"/>
      <c r="CR288" s="99"/>
      <c r="CS288" s="99"/>
      <c r="CT288" s="99"/>
      <c r="CU288" s="99"/>
      <c r="CV288" s="99"/>
      <c r="CW288" s="99">
        <v>475</v>
      </c>
      <c r="CX288" s="99"/>
      <c r="CY288" s="99"/>
      <c r="CZ288" s="99"/>
      <c r="DA288" s="99"/>
      <c r="DB288" s="99"/>
      <c r="DC288" s="99"/>
      <c r="DD288" s="99"/>
      <c r="DE288" s="99"/>
      <c r="DF288" s="99"/>
      <c r="DG288" s="99"/>
      <c r="DH288" s="99">
        <v>475</v>
      </c>
      <c r="DI288" s="99"/>
      <c r="DJ288" s="99"/>
      <c r="DK288" s="99"/>
      <c r="DL288" s="99"/>
      <c r="DM288" s="99"/>
      <c r="DN288" s="99"/>
      <c r="DO288" s="99"/>
      <c r="DP288" s="99"/>
      <c r="DQ288" s="99"/>
      <c r="DR288" s="99"/>
      <c r="DS288" s="99"/>
      <c r="DT288" s="99"/>
      <c r="DU288" s="99"/>
      <c r="DV288" s="99"/>
      <c r="DW288" s="99"/>
      <c r="DX288" s="99"/>
      <c r="DY288" s="99"/>
      <c r="DZ288" s="99"/>
      <c r="EA288" s="99"/>
      <c r="EB288" s="99"/>
      <c r="EC288" s="99"/>
      <c r="ED288" s="99"/>
      <c r="EE288" s="99"/>
      <c r="EF288" s="99"/>
      <c r="EG288" s="99"/>
      <c r="EH288" s="99"/>
      <c r="EI288" s="99"/>
      <c r="EJ288" s="99"/>
      <c r="EK288" s="99"/>
      <c r="EL288" s="99"/>
      <c r="EM288" s="99">
        <v>475</v>
      </c>
      <c r="EN288" s="99"/>
      <c r="EO288" s="99"/>
      <c r="EP288" s="99"/>
      <c r="EQ288" s="99"/>
      <c r="ER288" s="99"/>
      <c r="ES288" s="99">
        <v>5888</v>
      </c>
    </row>
    <row r="289" spans="1:149" ht="14.4" x14ac:dyDescent="0.3">
      <c r="A289" s="98">
        <v>106344188</v>
      </c>
      <c r="B289" s="98" t="s">
        <v>1448</v>
      </c>
      <c r="C289" s="98" t="s">
        <v>1289</v>
      </c>
      <c r="D289" s="98" t="s">
        <v>1449</v>
      </c>
      <c r="E289" s="98" t="s">
        <v>1289</v>
      </c>
      <c r="F289" s="98" t="s">
        <v>1132</v>
      </c>
      <c r="G289" s="98" t="s">
        <v>2872</v>
      </c>
      <c r="H289" s="98" t="s">
        <v>2122</v>
      </c>
      <c r="I289" s="98" t="s">
        <v>2387</v>
      </c>
      <c r="J289" s="98" t="s">
        <v>2125</v>
      </c>
      <c r="K289" s="98" t="s">
        <v>2425</v>
      </c>
      <c r="L289" s="98" t="s">
        <v>2065</v>
      </c>
      <c r="M289" s="98" t="s">
        <v>2105</v>
      </c>
      <c r="N289" s="98" t="s">
        <v>1833</v>
      </c>
      <c r="O289" s="99"/>
      <c r="P289" s="99"/>
      <c r="Q289" s="99"/>
      <c r="R289" s="99"/>
      <c r="S289" s="99">
        <v>437</v>
      </c>
      <c r="T289" s="99"/>
      <c r="U289" s="99">
        <v>232</v>
      </c>
      <c r="V289" s="99">
        <v>205</v>
      </c>
      <c r="W289" s="99"/>
      <c r="X289" s="99"/>
      <c r="Y289" s="99">
        <v>14</v>
      </c>
      <c r="Z289" s="99">
        <v>135</v>
      </c>
      <c r="AA289" s="99">
        <v>121</v>
      </c>
      <c r="AB289" s="99">
        <v>74</v>
      </c>
      <c r="AC289" s="99">
        <v>76</v>
      </c>
      <c r="AD289" s="99">
        <v>16</v>
      </c>
      <c r="AE289" s="99"/>
      <c r="AF289" s="99"/>
      <c r="AG289" s="99"/>
      <c r="AH289" s="99">
        <v>1</v>
      </c>
      <c r="AI289" s="99"/>
      <c r="AJ289" s="99">
        <v>35</v>
      </c>
      <c r="AK289" s="99">
        <v>142</v>
      </c>
      <c r="AL289" s="99">
        <v>42</v>
      </c>
      <c r="AM289" s="99">
        <v>6</v>
      </c>
      <c r="AN289" s="99">
        <v>19</v>
      </c>
      <c r="AO289" s="99">
        <v>1</v>
      </c>
      <c r="AP289" s="99">
        <v>192</v>
      </c>
      <c r="AQ289" s="99">
        <v>437</v>
      </c>
      <c r="AR289" s="99"/>
      <c r="AS289" s="99"/>
      <c r="AT289" s="99"/>
      <c r="AU289" s="99">
        <v>437</v>
      </c>
      <c r="AV289" s="99"/>
      <c r="AW289" s="99"/>
      <c r="AX289" s="99">
        <v>437</v>
      </c>
      <c r="AY289" s="99"/>
      <c r="AZ289" s="99"/>
      <c r="BA289" s="99"/>
      <c r="BB289" s="99"/>
      <c r="BC289" s="99">
        <v>2</v>
      </c>
      <c r="BD289" s="99">
        <v>410</v>
      </c>
      <c r="BE289" s="99"/>
      <c r="BF289" s="99"/>
      <c r="BG289" s="99"/>
      <c r="BH289" s="99">
        <v>25</v>
      </c>
      <c r="BI289" s="99"/>
      <c r="BJ289" s="99"/>
      <c r="BK289" s="99"/>
      <c r="BL289" s="99"/>
      <c r="BM289" s="99"/>
      <c r="BN289" s="99"/>
      <c r="BO289" s="99"/>
      <c r="BP289" s="99"/>
      <c r="BQ289" s="99">
        <v>6</v>
      </c>
      <c r="BR289" s="99"/>
      <c r="BS289" s="99"/>
      <c r="BT289" s="99">
        <v>430</v>
      </c>
      <c r="BU289" s="99"/>
      <c r="BV289" s="99"/>
      <c r="BW289" s="99"/>
      <c r="BX289" s="99"/>
      <c r="BY289" s="99"/>
      <c r="BZ289" s="99">
        <v>1</v>
      </c>
      <c r="CA289" s="99"/>
      <c r="CB289" s="99">
        <v>437</v>
      </c>
      <c r="CC289" s="99"/>
      <c r="CD289" s="99"/>
      <c r="CE289" s="99"/>
      <c r="CF289" s="99"/>
      <c r="CG289" s="99"/>
      <c r="CH289" s="99"/>
      <c r="CI289" s="99"/>
      <c r="CJ289" s="99"/>
      <c r="CK289" s="99"/>
      <c r="CL289" s="99"/>
      <c r="CM289" s="99"/>
      <c r="CN289" s="99"/>
      <c r="CO289" s="99"/>
      <c r="CP289" s="99"/>
      <c r="CQ289" s="99"/>
      <c r="CR289" s="99"/>
      <c r="CS289" s="99"/>
      <c r="CT289" s="99"/>
      <c r="CU289" s="99"/>
      <c r="CV289" s="99"/>
      <c r="CW289" s="99">
        <v>437</v>
      </c>
      <c r="CX289" s="99"/>
      <c r="CY289" s="99"/>
      <c r="CZ289" s="99"/>
      <c r="DA289" s="99"/>
      <c r="DB289" s="99"/>
      <c r="DC289" s="99"/>
      <c r="DD289" s="99"/>
      <c r="DE289" s="99"/>
      <c r="DF289" s="99"/>
      <c r="DG289" s="99"/>
      <c r="DH289" s="99">
        <v>437</v>
      </c>
      <c r="DI289" s="99"/>
      <c r="DJ289" s="99"/>
      <c r="DK289" s="99"/>
      <c r="DL289" s="99"/>
      <c r="DM289" s="99"/>
      <c r="DN289" s="99"/>
      <c r="DO289" s="99"/>
      <c r="DP289" s="99"/>
      <c r="DQ289" s="99"/>
      <c r="DR289" s="99"/>
      <c r="DS289" s="99"/>
      <c r="DT289" s="99"/>
      <c r="DU289" s="99"/>
      <c r="DV289" s="99"/>
      <c r="DW289" s="99"/>
      <c r="DX289" s="99"/>
      <c r="DY289" s="99"/>
      <c r="DZ289" s="99"/>
      <c r="EA289" s="99"/>
      <c r="EB289" s="99"/>
      <c r="EC289" s="99"/>
      <c r="ED289" s="99"/>
      <c r="EE289" s="99"/>
      <c r="EF289" s="99"/>
      <c r="EG289" s="99"/>
      <c r="EH289" s="99"/>
      <c r="EI289" s="99"/>
      <c r="EJ289" s="99"/>
      <c r="EK289" s="99"/>
      <c r="EL289" s="99"/>
      <c r="EM289" s="99">
        <v>437</v>
      </c>
      <c r="EN289" s="99"/>
      <c r="EO289" s="99"/>
      <c r="EP289" s="99"/>
      <c r="EQ289" s="99"/>
      <c r="ER289" s="99"/>
      <c r="ES289" s="99">
        <v>5863</v>
      </c>
    </row>
    <row r="290" spans="1:149" ht="14.4" x14ac:dyDescent="0.3">
      <c r="A290" s="98">
        <v>106350784</v>
      </c>
      <c r="B290" s="98" t="s">
        <v>1317</v>
      </c>
      <c r="C290" s="98" t="s">
        <v>1139</v>
      </c>
      <c r="D290" s="98" t="s">
        <v>1318</v>
      </c>
      <c r="E290" s="98" t="s">
        <v>1319</v>
      </c>
      <c r="F290" s="98" t="s">
        <v>1138</v>
      </c>
      <c r="G290" s="98" t="s">
        <v>371</v>
      </c>
      <c r="H290" s="98" t="s">
        <v>2101</v>
      </c>
      <c r="I290" s="98" t="s">
        <v>2168</v>
      </c>
      <c r="J290" s="98" t="s">
        <v>2223</v>
      </c>
      <c r="K290" s="98" t="s">
        <v>2432</v>
      </c>
      <c r="L290" s="98" t="s">
        <v>2007</v>
      </c>
      <c r="M290" s="98" t="s">
        <v>2136</v>
      </c>
      <c r="N290" s="98" t="s">
        <v>1834</v>
      </c>
      <c r="O290" s="99">
        <v>2617</v>
      </c>
      <c r="P290" s="99">
        <v>129</v>
      </c>
      <c r="Q290" s="99"/>
      <c r="R290" s="99"/>
      <c r="S290" s="99"/>
      <c r="T290" s="99"/>
      <c r="U290" s="99">
        <v>1705</v>
      </c>
      <c r="V290" s="99">
        <v>1041</v>
      </c>
      <c r="W290" s="99"/>
      <c r="X290" s="99"/>
      <c r="Y290" s="99">
        <v>70</v>
      </c>
      <c r="Z290" s="99">
        <v>356</v>
      </c>
      <c r="AA290" s="99">
        <v>288</v>
      </c>
      <c r="AB290" s="99">
        <v>171</v>
      </c>
      <c r="AC290" s="99">
        <v>247</v>
      </c>
      <c r="AD290" s="99">
        <v>305</v>
      </c>
      <c r="AE290" s="99">
        <v>320</v>
      </c>
      <c r="AF290" s="99">
        <v>450</v>
      </c>
      <c r="AG290" s="99"/>
      <c r="AH290" s="99">
        <v>507</v>
      </c>
      <c r="AI290" s="99">
        <v>32</v>
      </c>
      <c r="AJ290" s="99">
        <v>40</v>
      </c>
      <c r="AK290" s="99">
        <v>13</v>
      </c>
      <c r="AL290" s="99">
        <v>1451</v>
      </c>
      <c r="AM290" s="99">
        <v>1</v>
      </c>
      <c r="AN290" s="99">
        <v>22</v>
      </c>
      <c r="AO290" s="99">
        <v>16</v>
      </c>
      <c r="AP290" s="99">
        <v>1203</v>
      </c>
      <c r="AQ290" s="99">
        <v>1360</v>
      </c>
      <c r="AR290" s="99">
        <v>1386</v>
      </c>
      <c r="AS290" s="99"/>
      <c r="AT290" s="99">
        <v>743</v>
      </c>
      <c r="AU290" s="99">
        <v>1518</v>
      </c>
      <c r="AV290" s="99">
        <v>485</v>
      </c>
      <c r="AW290" s="99"/>
      <c r="AX290" s="99">
        <v>2688</v>
      </c>
      <c r="AY290" s="99">
        <v>58</v>
      </c>
      <c r="AZ290" s="99"/>
      <c r="BA290" s="99">
        <v>28</v>
      </c>
      <c r="BB290" s="99"/>
      <c r="BC290" s="99">
        <v>2204</v>
      </c>
      <c r="BD290" s="99"/>
      <c r="BE290" s="99">
        <v>2</v>
      </c>
      <c r="BF290" s="99">
        <v>22</v>
      </c>
      <c r="BG290" s="99">
        <v>486</v>
      </c>
      <c r="BH290" s="99">
        <v>4</v>
      </c>
      <c r="BI290" s="99"/>
      <c r="BJ290" s="99"/>
      <c r="BK290" s="99">
        <v>25</v>
      </c>
      <c r="BL290" s="99">
        <v>83</v>
      </c>
      <c r="BM290" s="99">
        <v>118</v>
      </c>
      <c r="BN290" s="99">
        <v>74</v>
      </c>
      <c r="BO290" s="99">
        <v>154</v>
      </c>
      <c r="BP290" s="99"/>
      <c r="BQ290" s="99"/>
      <c r="BR290" s="99"/>
      <c r="BS290" s="99">
        <v>57</v>
      </c>
      <c r="BT290" s="99">
        <v>2087</v>
      </c>
      <c r="BU290" s="99">
        <v>146</v>
      </c>
      <c r="BV290" s="99"/>
      <c r="BW290" s="99"/>
      <c r="BX290" s="99"/>
      <c r="BY290" s="99">
        <v>2</v>
      </c>
      <c r="BZ290" s="99"/>
      <c r="CA290" s="99"/>
      <c r="CB290" s="99">
        <v>1129</v>
      </c>
      <c r="CC290" s="99">
        <v>939</v>
      </c>
      <c r="CD290" s="99"/>
      <c r="CE290" s="99">
        <v>649</v>
      </c>
      <c r="CF290" s="99">
        <v>17</v>
      </c>
      <c r="CG290" s="99">
        <v>5</v>
      </c>
      <c r="CH290" s="99">
        <v>3</v>
      </c>
      <c r="CI290" s="99"/>
      <c r="CJ290" s="99">
        <v>3</v>
      </c>
      <c r="CK290" s="99">
        <v>1</v>
      </c>
      <c r="CL290" s="99">
        <v>1</v>
      </c>
      <c r="CM290" s="99">
        <v>34</v>
      </c>
      <c r="CN290" s="99">
        <v>59</v>
      </c>
      <c r="CO290" s="99">
        <v>241</v>
      </c>
      <c r="CP290" s="99">
        <v>289</v>
      </c>
      <c r="CQ290" s="99">
        <v>3</v>
      </c>
      <c r="CR290" s="99">
        <v>87</v>
      </c>
      <c r="CS290" s="99">
        <v>1</v>
      </c>
      <c r="CT290" s="99">
        <v>107</v>
      </c>
      <c r="CU290" s="99">
        <v>188</v>
      </c>
      <c r="CV290" s="99">
        <v>172</v>
      </c>
      <c r="CW290" s="99">
        <v>31</v>
      </c>
      <c r="CX290" s="99">
        <v>96</v>
      </c>
      <c r="CY290" s="99">
        <v>39</v>
      </c>
      <c r="CZ290" s="99">
        <v>10</v>
      </c>
      <c r="DA290" s="99">
        <v>215</v>
      </c>
      <c r="DB290" s="99">
        <v>72</v>
      </c>
      <c r="DC290" s="99">
        <v>90</v>
      </c>
      <c r="DD290" s="99">
        <v>513</v>
      </c>
      <c r="DE290" s="99">
        <v>484</v>
      </c>
      <c r="DF290" s="99">
        <v>14</v>
      </c>
      <c r="DG290" s="99">
        <v>3</v>
      </c>
      <c r="DH290" s="99">
        <v>637</v>
      </c>
      <c r="DI290" s="99">
        <v>172</v>
      </c>
      <c r="DJ290" s="99"/>
      <c r="DK290" s="99">
        <v>28</v>
      </c>
      <c r="DL290" s="99">
        <v>45</v>
      </c>
      <c r="DM290" s="99">
        <v>3</v>
      </c>
      <c r="DN290" s="99">
        <v>129</v>
      </c>
      <c r="DO290" s="99">
        <v>8</v>
      </c>
      <c r="DP290" s="99">
        <v>1144</v>
      </c>
      <c r="DQ290" s="99">
        <v>9</v>
      </c>
      <c r="DR290" s="99">
        <v>67</v>
      </c>
      <c r="DS290" s="99">
        <v>8</v>
      </c>
      <c r="DT290" s="99">
        <v>18</v>
      </c>
      <c r="DU290" s="99">
        <v>1</v>
      </c>
      <c r="DV290" s="99">
        <v>1</v>
      </c>
      <c r="DW290" s="99"/>
      <c r="DX290" s="99">
        <v>28</v>
      </c>
      <c r="DY290" s="99"/>
      <c r="DZ290" s="99">
        <v>445</v>
      </c>
      <c r="EA290" s="99"/>
      <c r="EB290" s="99"/>
      <c r="EC290" s="99"/>
      <c r="ED290" s="99">
        <v>20</v>
      </c>
      <c r="EE290" s="99">
        <v>107</v>
      </c>
      <c r="EF290" s="99">
        <v>9</v>
      </c>
      <c r="EG290" s="99"/>
      <c r="EH290" s="99"/>
      <c r="EI290" s="99"/>
      <c r="EJ290" s="99">
        <v>2</v>
      </c>
      <c r="EK290" s="99"/>
      <c r="EL290" s="99">
        <v>1</v>
      </c>
      <c r="EM290" s="99">
        <v>2505</v>
      </c>
      <c r="EN290" s="99">
        <v>35</v>
      </c>
      <c r="EO290" s="99">
        <v>62</v>
      </c>
      <c r="EP290" s="99">
        <v>5</v>
      </c>
      <c r="EQ290" s="99"/>
      <c r="ER290" s="99"/>
      <c r="ES290" s="99">
        <v>9560</v>
      </c>
    </row>
    <row r="291" spans="1:149" ht="14.4" x14ac:dyDescent="0.3">
      <c r="A291" s="98">
        <v>106361110</v>
      </c>
      <c r="B291" s="98" t="s">
        <v>1322</v>
      </c>
      <c r="C291" s="98" t="s">
        <v>1347</v>
      </c>
      <c r="D291" s="98" t="s">
        <v>1323</v>
      </c>
      <c r="E291" s="98" t="s">
        <v>1324</v>
      </c>
      <c r="F291" s="98" t="s">
        <v>1141</v>
      </c>
      <c r="G291" s="98" t="s">
        <v>371</v>
      </c>
      <c r="H291" s="98" t="s">
        <v>2122</v>
      </c>
      <c r="I291" s="98" t="s">
        <v>2166</v>
      </c>
      <c r="J291" s="98" t="s">
        <v>2215</v>
      </c>
      <c r="K291" s="98" t="s">
        <v>2434</v>
      </c>
      <c r="L291" s="98" t="s">
        <v>2007</v>
      </c>
      <c r="M291" s="98" t="s">
        <v>2136</v>
      </c>
      <c r="N291" s="98" t="s">
        <v>1835</v>
      </c>
      <c r="O291" s="99">
        <v>159</v>
      </c>
      <c r="P291" s="99">
        <v>20</v>
      </c>
      <c r="Q291" s="99"/>
      <c r="R291" s="99"/>
      <c r="S291" s="99"/>
      <c r="T291" s="99"/>
      <c r="U291" s="99">
        <v>112</v>
      </c>
      <c r="V291" s="99">
        <v>67</v>
      </c>
      <c r="W291" s="99"/>
      <c r="X291" s="99"/>
      <c r="Y291" s="99">
        <v>1</v>
      </c>
      <c r="Z291" s="99">
        <v>9</v>
      </c>
      <c r="AA291" s="99">
        <v>7</v>
      </c>
      <c r="AB291" s="99">
        <v>17</v>
      </c>
      <c r="AC291" s="99">
        <v>22</v>
      </c>
      <c r="AD291" s="99">
        <v>44</v>
      </c>
      <c r="AE291" s="99">
        <v>35</v>
      </c>
      <c r="AF291" s="99">
        <v>44</v>
      </c>
      <c r="AG291" s="99"/>
      <c r="AH291" s="99"/>
      <c r="AI291" s="99"/>
      <c r="AJ291" s="99"/>
      <c r="AK291" s="99">
        <v>1</v>
      </c>
      <c r="AL291" s="99">
        <v>7</v>
      </c>
      <c r="AM291" s="99"/>
      <c r="AN291" s="99">
        <v>2</v>
      </c>
      <c r="AO291" s="99"/>
      <c r="AP291" s="99">
        <v>169</v>
      </c>
      <c r="AQ291" s="99">
        <v>28</v>
      </c>
      <c r="AR291" s="99">
        <v>151</v>
      </c>
      <c r="AS291" s="99"/>
      <c r="AT291" s="99">
        <v>26</v>
      </c>
      <c r="AU291" s="99">
        <v>153</v>
      </c>
      <c r="AV291" s="99"/>
      <c r="AW291" s="99"/>
      <c r="AX291" s="99">
        <v>147</v>
      </c>
      <c r="AY291" s="99">
        <v>32</v>
      </c>
      <c r="AZ291" s="99"/>
      <c r="BA291" s="99">
        <v>14</v>
      </c>
      <c r="BB291" s="99"/>
      <c r="BC291" s="99">
        <v>158</v>
      </c>
      <c r="BD291" s="99"/>
      <c r="BE291" s="99">
        <v>6</v>
      </c>
      <c r="BF291" s="99">
        <v>1</v>
      </c>
      <c r="BG291" s="99"/>
      <c r="BH291" s="99"/>
      <c r="BI291" s="99"/>
      <c r="BJ291" s="99"/>
      <c r="BK291" s="99">
        <v>17</v>
      </c>
      <c r="BL291" s="99">
        <v>3</v>
      </c>
      <c r="BM291" s="99"/>
      <c r="BN291" s="99">
        <v>6</v>
      </c>
      <c r="BO291" s="99">
        <v>16</v>
      </c>
      <c r="BP291" s="99">
        <v>6</v>
      </c>
      <c r="BQ291" s="99"/>
      <c r="BR291" s="99">
        <v>1</v>
      </c>
      <c r="BS291" s="99">
        <v>1</v>
      </c>
      <c r="BT291" s="99">
        <v>113</v>
      </c>
      <c r="BU291" s="99">
        <v>16</v>
      </c>
      <c r="BV291" s="99"/>
      <c r="BW291" s="99"/>
      <c r="BX291" s="99"/>
      <c r="BY291" s="99"/>
      <c r="BZ291" s="99"/>
      <c r="CA291" s="99"/>
      <c r="CB291" s="99">
        <v>59</v>
      </c>
      <c r="CC291" s="99">
        <v>90</v>
      </c>
      <c r="CD291" s="99">
        <v>1</v>
      </c>
      <c r="CE291" s="99">
        <v>26</v>
      </c>
      <c r="CF291" s="99"/>
      <c r="CG291" s="99"/>
      <c r="CH291" s="99">
        <v>3</v>
      </c>
      <c r="CI291" s="99"/>
      <c r="CJ291" s="99"/>
      <c r="CK291" s="99"/>
      <c r="CL291" s="99"/>
      <c r="CM291" s="99">
        <v>2</v>
      </c>
      <c r="CN291" s="99">
        <v>6</v>
      </c>
      <c r="CO291" s="99">
        <v>24</v>
      </c>
      <c r="CP291" s="99">
        <v>20</v>
      </c>
      <c r="CQ291" s="99"/>
      <c r="CR291" s="99">
        <v>10</v>
      </c>
      <c r="CS291" s="99"/>
      <c r="CT291" s="99">
        <v>14</v>
      </c>
      <c r="CU291" s="99">
        <v>6</v>
      </c>
      <c r="CV291" s="99">
        <v>13</v>
      </c>
      <c r="CW291" s="99">
        <v>5</v>
      </c>
      <c r="CX291" s="99">
        <v>7</v>
      </c>
      <c r="CY291" s="99">
        <v>17</v>
      </c>
      <c r="CZ291" s="99">
        <v>9</v>
      </c>
      <c r="DA291" s="99">
        <v>35</v>
      </c>
      <c r="DB291" s="99">
        <v>5</v>
      </c>
      <c r="DC291" s="99">
        <v>6</v>
      </c>
      <c r="DD291" s="99"/>
      <c r="DE291" s="99"/>
      <c r="DF291" s="99"/>
      <c r="DG291" s="99"/>
      <c r="DH291" s="99">
        <v>24</v>
      </c>
      <c r="DI291" s="99"/>
      <c r="DJ291" s="99"/>
      <c r="DK291" s="99"/>
      <c r="DL291" s="99"/>
      <c r="DM291" s="99"/>
      <c r="DN291" s="99"/>
      <c r="DO291" s="99">
        <v>1</v>
      </c>
      <c r="DP291" s="99">
        <v>147</v>
      </c>
      <c r="DQ291" s="99">
        <v>1</v>
      </c>
      <c r="DR291" s="99">
        <v>1</v>
      </c>
      <c r="DS291" s="99">
        <v>2</v>
      </c>
      <c r="DT291" s="99">
        <v>3</v>
      </c>
      <c r="DU291" s="99"/>
      <c r="DV291" s="99"/>
      <c r="DW291" s="99"/>
      <c r="DX291" s="99"/>
      <c r="DY291" s="99"/>
      <c r="DZ291" s="99"/>
      <c r="EA291" s="99"/>
      <c r="EB291" s="99"/>
      <c r="EC291" s="99"/>
      <c r="ED291" s="99">
        <v>2</v>
      </c>
      <c r="EE291" s="99">
        <v>12</v>
      </c>
      <c r="EF291" s="99">
        <v>2</v>
      </c>
      <c r="EG291" s="99"/>
      <c r="EH291" s="99"/>
      <c r="EI291" s="99"/>
      <c r="EJ291" s="99"/>
      <c r="EK291" s="99"/>
      <c r="EL291" s="99"/>
      <c r="EM291" s="99">
        <v>147</v>
      </c>
      <c r="EN291" s="99">
        <v>1</v>
      </c>
      <c r="EO291" s="99">
        <v>13</v>
      </c>
      <c r="EP291" s="99">
        <v>2</v>
      </c>
      <c r="EQ291" s="99"/>
      <c r="ER291" s="99"/>
      <c r="ES291" s="99">
        <v>6545</v>
      </c>
    </row>
    <row r="292" spans="1:149" ht="14.4" x14ac:dyDescent="0.3">
      <c r="A292" s="98">
        <v>106361144</v>
      </c>
      <c r="B292" s="98" t="s">
        <v>1325</v>
      </c>
      <c r="C292" s="98" t="s">
        <v>1347</v>
      </c>
      <c r="D292" s="98" t="s">
        <v>1326</v>
      </c>
      <c r="E292" s="98" t="s">
        <v>1327</v>
      </c>
      <c r="F292" s="98" t="s">
        <v>1142</v>
      </c>
      <c r="G292" s="98" t="s">
        <v>2872</v>
      </c>
      <c r="H292" s="98" t="s">
        <v>2101</v>
      </c>
      <c r="I292" s="98" t="s">
        <v>2116</v>
      </c>
      <c r="J292" s="98" t="s">
        <v>2229</v>
      </c>
      <c r="K292" s="98" t="s">
        <v>2435</v>
      </c>
      <c r="L292" s="98" t="s">
        <v>2065</v>
      </c>
      <c r="M292" s="98" t="s">
        <v>2105</v>
      </c>
      <c r="N292" s="98" t="s">
        <v>1836</v>
      </c>
      <c r="O292" s="99">
        <v>5962</v>
      </c>
      <c r="P292" s="99"/>
      <c r="Q292" s="99"/>
      <c r="R292" s="99"/>
      <c r="S292" s="99"/>
      <c r="T292" s="99"/>
      <c r="U292" s="99">
        <v>3267</v>
      </c>
      <c r="V292" s="99">
        <v>2695</v>
      </c>
      <c r="W292" s="99"/>
      <c r="X292" s="99"/>
      <c r="Y292" s="99">
        <v>225</v>
      </c>
      <c r="Z292" s="99">
        <v>487</v>
      </c>
      <c r="AA292" s="99">
        <v>604</v>
      </c>
      <c r="AB292" s="99">
        <v>918</v>
      </c>
      <c r="AC292" s="99">
        <v>1043</v>
      </c>
      <c r="AD292" s="99">
        <v>985</v>
      </c>
      <c r="AE292" s="99">
        <v>817</v>
      </c>
      <c r="AF292" s="99">
        <v>870</v>
      </c>
      <c r="AG292" s="99"/>
      <c r="AH292" s="99">
        <v>1</v>
      </c>
      <c r="AI292" s="99">
        <v>12</v>
      </c>
      <c r="AJ292" s="99">
        <v>376</v>
      </c>
      <c r="AK292" s="99">
        <v>401</v>
      </c>
      <c r="AL292" s="99">
        <v>3229</v>
      </c>
      <c r="AM292" s="99">
        <v>1</v>
      </c>
      <c r="AN292" s="99">
        <v>110</v>
      </c>
      <c r="AO292" s="99">
        <v>6</v>
      </c>
      <c r="AP292" s="99">
        <v>1839</v>
      </c>
      <c r="AQ292" s="99">
        <v>62</v>
      </c>
      <c r="AR292" s="99">
        <v>5900</v>
      </c>
      <c r="AS292" s="99"/>
      <c r="AT292" s="99">
        <v>37</v>
      </c>
      <c r="AU292" s="99">
        <v>5925</v>
      </c>
      <c r="AV292" s="99"/>
      <c r="AW292" s="99"/>
      <c r="AX292" s="99">
        <v>5807</v>
      </c>
      <c r="AY292" s="99">
        <v>155</v>
      </c>
      <c r="AZ292" s="99"/>
      <c r="BA292" s="99">
        <v>20</v>
      </c>
      <c r="BB292" s="99">
        <v>1</v>
      </c>
      <c r="BC292" s="99">
        <v>5614</v>
      </c>
      <c r="BD292" s="99">
        <v>26</v>
      </c>
      <c r="BE292" s="99">
        <v>114</v>
      </c>
      <c r="BF292" s="99">
        <v>92</v>
      </c>
      <c r="BG292" s="99">
        <v>1</v>
      </c>
      <c r="BH292" s="99">
        <v>14</v>
      </c>
      <c r="BI292" s="99">
        <v>80</v>
      </c>
      <c r="BJ292" s="99"/>
      <c r="BK292" s="99">
        <v>245</v>
      </c>
      <c r="BL292" s="99">
        <v>422</v>
      </c>
      <c r="BM292" s="99"/>
      <c r="BN292" s="99">
        <v>118</v>
      </c>
      <c r="BO292" s="99">
        <v>458</v>
      </c>
      <c r="BP292" s="99">
        <v>71</v>
      </c>
      <c r="BQ292" s="99">
        <v>87</v>
      </c>
      <c r="BR292" s="99">
        <v>46</v>
      </c>
      <c r="BS292" s="99">
        <v>84</v>
      </c>
      <c r="BT292" s="99">
        <v>3967</v>
      </c>
      <c r="BU292" s="99">
        <v>381</v>
      </c>
      <c r="BV292" s="99"/>
      <c r="BW292" s="99">
        <v>4</v>
      </c>
      <c r="BX292" s="99"/>
      <c r="BY292" s="99">
        <v>79</v>
      </c>
      <c r="BZ292" s="99"/>
      <c r="CA292" s="99"/>
      <c r="CB292" s="99">
        <v>2483</v>
      </c>
      <c r="CC292" s="99">
        <v>2309</v>
      </c>
      <c r="CD292" s="99">
        <v>14</v>
      </c>
      <c r="CE292" s="99">
        <v>1079</v>
      </c>
      <c r="CF292" s="99">
        <v>44</v>
      </c>
      <c r="CG292" s="99">
        <v>21</v>
      </c>
      <c r="CH292" s="99">
        <v>12</v>
      </c>
      <c r="CI292" s="99"/>
      <c r="CJ292" s="99"/>
      <c r="CK292" s="99"/>
      <c r="CL292" s="99"/>
      <c r="CM292" s="99">
        <v>39</v>
      </c>
      <c r="CN292" s="99">
        <v>84</v>
      </c>
      <c r="CO292" s="99">
        <v>494</v>
      </c>
      <c r="CP292" s="99">
        <v>1256</v>
      </c>
      <c r="CQ292" s="99">
        <v>15</v>
      </c>
      <c r="CR292" s="99">
        <v>288</v>
      </c>
      <c r="CS292" s="99">
        <v>3</v>
      </c>
      <c r="CT292" s="99">
        <v>354</v>
      </c>
      <c r="CU292" s="99">
        <v>817</v>
      </c>
      <c r="CV292" s="99">
        <v>440</v>
      </c>
      <c r="CW292" s="99">
        <v>178</v>
      </c>
      <c r="CX292" s="99">
        <v>606</v>
      </c>
      <c r="CY292" s="99">
        <v>343</v>
      </c>
      <c r="CZ292" s="99">
        <v>3</v>
      </c>
      <c r="DA292" s="99">
        <v>666</v>
      </c>
      <c r="DB292" s="99">
        <v>134</v>
      </c>
      <c r="DC292" s="99">
        <v>162</v>
      </c>
      <c r="DD292" s="99">
        <v>79</v>
      </c>
      <c r="DE292" s="99">
        <v>1</v>
      </c>
      <c r="DF292" s="99"/>
      <c r="DG292" s="99">
        <v>19</v>
      </c>
      <c r="DH292" s="99">
        <v>429</v>
      </c>
      <c r="DI292" s="99">
        <v>777</v>
      </c>
      <c r="DJ292" s="99">
        <v>1</v>
      </c>
      <c r="DK292" s="99">
        <v>35</v>
      </c>
      <c r="DL292" s="99">
        <v>137</v>
      </c>
      <c r="DM292" s="99">
        <v>2</v>
      </c>
      <c r="DN292" s="99">
        <v>126</v>
      </c>
      <c r="DO292" s="99">
        <v>14</v>
      </c>
      <c r="DP292" s="99">
        <v>2391</v>
      </c>
      <c r="DQ292" s="99">
        <v>46</v>
      </c>
      <c r="DR292" s="99">
        <v>207</v>
      </c>
      <c r="DS292" s="99">
        <v>46</v>
      </c>
      <c r="DT292" s="99">
        <v>115</v>
      </c>
      <c r="DU292" s="99">
        <v>6</v>
      </c>
      <c r="DV292" s="99">
        <v>3</v>
      </c>
      <c r="DW292" s="99">
        <v>1563</v>
      </c>
      <c r="DX292" s="99">
        <v>3</v>
      </c>
      <c r="DY292" s="99">
        <v>1</v>
      </c>
      <c r="DZ292" s="99">
        <v>38</v>
      </c>
      <c r="EA292" s="99"/>
      <c r="EB292" s="99">
        <v>3</v>
      </c>
      <c r="EC292" s="99"/>
      <c r="ED292" s="99">
        <v>50</v>
      </c>
      <c r="EE292" s="99">
        <v>287</v>
      </c>
      <c r="EF292" s="99">
        <v>37</v>
      </c>
      <c r="EG292" s="99">
        <v>6</v>
      </c>
      <c r="EH292" s="99">
        <v>12</v>
      </c>
      <c r="EI292" s="99"/>
      <c r="EJ292" s="99">
        <v>3</v>
      </c>
      <c r="EK292" s="99"/>
      <c r="EL292" s="99">
        <v>2</v>
      </c>
      <c r="EM292" s="99">
        <v>5011</v>
      </c>
      <c r="EN292" s="99">
        <v>78</v>
      </c>
      <c r="EO292" s="99">
        <v>451</v>
      </c>
      <c r="EP292" s="99">
        <v>23</v>
      </c>
      <c r="EQ292" s="99">
        <v>2</v>
      </c>
      <c r="ER292" s="99"/>
      <c r="ES292" s="99">
        <v>17311</v>
      </c>
    </row>
    <row r="293" spans="1:149" ht="14.4" x14ac:dyDescent="0.3">
      <c r="A293" s="98">
        <v>106361166</v>
      </c>
      <c r="B293" s="98" t="s">
        <v>292</v>
      </c>
      <c r="C293" s="98" t="s">
        <v>1347</v>
      </c>
      <c r="D293" s="98" t="s">
        <v>1328</v>
      </c>
      <c r="E293" s="98" t="s">
        <v>1329</v>
      </c>
      <c r="F293" s="98" t="s">
        <v>1143</v>
      </c>
      <c r="G293" s="98" t="s">
        <v>2871</v>
      </c>
      <c r="H293" s="98" t="s">
        <v>2101</v>
      </c>
      <c r="I293" s="98" t="s">
        <v>2116</v>
      </c>
      <c r="J293" s="98" t="s">
        <v>2229</v>
      </c>
      <c r="K293" s="98" t="s">
        <v>2436</v>
      </c>
      <c r="L293" s="98" t="s">
        <v>2065</v>
      </c>
      <c r="M293" s="98" t="s">
        <v>2105</v>
      </c>
      <c r="N293" s="98" t="s">
        <v>1837</v>
      </c>
      <c r="O293" s="99">
        <v>4629</v>
      </c>
      <c r="P293" s="99"/>
      <c r="Q293" s="99"/>
      <c r="R293" s="99"/>
      <c r="S293" s="99"/>
      <c r="T293" s="99"/>
      <c r="U293" s="99">
        <v>2999</v>
      </c>
      <c r="V293" s="99">
        <v>1630</v>
      </c>
      <c r="W293" s="99"/>
      <c r="X293" s="99"/>
      <c r="Y293" s="99">
        <v>114</v>
      </c>
      <c r="Z293" s="99">
        <v>680</v>
      </c>
      <c r="AA293" s="99">
        <v>862</v>
      </c>
      <c r="AB293" s="99">
        <v>407</v>
      </c>
      <c r="AC293" s="99">
        <v>428</v>
      </c>
      <c r="AD293" s="99">
        <v>393</v>
      </c>
      <c r="AE293" s="99">
        <v>316</v>
      </c>
      <c r="AF293" s="99">
        <v>318</v>
      </c>
      <c r="AG293" s="99"/>
      <c r="AH293" s="99">
        <v>1095</v>
      </c>
      <c r="AI293" s="99">
        <v>16</v>
      </c>
      <c r="AJ293" s="99">
        <v>1603</v>
      </c>
      <c r="AK293" s="99">
        <v>336</v>
      </c>
      <c r="AL293" s="99">
        <v>1868</v>
      </c>
      <c r="AM293" s="99">
        <v>1</v>
      </c>
      <c r="AN293" s="99">
        <v>24</v>
      </c>
      <c r="AO293" s="99">
        <v>8</v>
      </c>
      <c r="AP293" s="99">
        <v>789</v>
      </c>
      <c r="AQ293" s="99">
        <v>2254</v>
      </c>
      <c r="AR293" s="99">
        <v>2375</v>
      </c>
      <c r="AS293" s="99"/>
      <c r="AT293" s="99">
        <v>190</v>
      </c>
      <c r="AU293" s="99">
        <v>3346</v>
      </c>
      <c r="AV293" s="99">
        <v>1093</v>
      </c>
      <c r="AW293" s="99"/>
      <c r="AX293" s="99">
        <v>4575</v>
      </c>
      <c r="AY293" s="99">
        <v>54</v>
      </c>
      <c r="AZ293" s="99"/>
      <c r="BA293" s="99">
        <v>12</v>
      </c>
      <c r="BB293" s="99">
        <v>4</v>
      </c>
      <c r="BC293" s="99">
        <v>3206</v>
      </c>
      <c r="BD293" s="99">
        <v>2</v>
      </c>
      <c r="BE293" s="99">
        <v>109</v>
      </c>
      <c r="BF293" s="99">
        <v>199</v>
      </c>
      <c r="BG293" s="99">
        <v>1089</v>
      </c>
      <c r="BH293" s="99">
        <v>3</v>
      </c>
      <c r="BI293" s="99">
        <v>2</v>
      </c>
      <c r="BJ293" s="99">
        <v>3</v>
      </c>
      <c r="BK293" s="99">
        <v>145</v>
      </c>
      <c r="BL293" s="99">
        <v>162</v>
      </c>
      <c r="BM293" s="99">
        <v>7</v>
      </c>
      <c r="BN293" s="99">
        <v>75</v>
      </c>
      <c r="BO293" s="99">
        <v>158</v>
      </c>
      <c r="BP293" s="99">
        <v>9</v>
      </c>
      <c r="BQ293" s="99">
        <v>38</v>
      </c>
      <c r="BR293" s="99">
        <v>16</v>
      </c>
      <c r="BS293" s="99">
        <v>57</v>
      </c>
      <c r="BT293" s="99">
        <v>3586</v>
      </c>
      <c r="BU293" s="99">
        <v>373</v>
      </c>
      <c r="BV293" s="99"/>
      <c r="BW293" s="99"/>
      <c r="BX293" s="99"/>
      <c r="BY293" s="99">
        <v>1</v>
      </c>
      <c r="BZ293" s="99">
        <v>2</v>
      </c>
      <c r="CA293" s="99"/>
      <c r="CB293" s="99">
        <v>1956</v>
      </c>
      <c r="CC293" s="99">
        <v>880</v>
      </c>
      <c r="CD293" s="99">
        <v>21</v>
      </c>
      <c r="CE293" s="99">
        <v>319</v>
      </c>
      <c r="CF293" s="99">
        <v>1444</v>
      </c>
      <c r="CG293" s="99">
        <v>4</v>
      </c>
      <c r="CH293" s="99">
        <v>5</v>
      </c>
      <c r="CI293" s="99"/>
      <c r="CJ293" s="99"/>
      <c r="CK293" s="99"/>
      <c r="CL293" s="99"/>
      <c r="CM293" s="99">
        <v>28</v>
      </c>
      <c r="CN293" s="99">
        <v>30</v>
      </c>
      <c r="CO293" s="99">
        <v>200</v>
      </c>
      <c r="CP293" s="99">
        <v>420</v>
      </c>
      <c r="CQ293" s="99">
        <v>5</v>
      </c>
      <c r="CR293" s="99">
        <v>95</v>
      </c>
      <c r="CS293" s="99"/>
      <c r="CT293" s="99">
        <v>185</v>
      </c>
      <c r="CU293" s="99">
        <v>516</v>
      </c>
      <c r="CV293" s="99">
        <v>139</v>
      </c>
      <c r="CW293" s="99">
        <v>99</v>
      </c>
      <c r="CX293" s="99">
        <v>94</v>
      </c>
      <c r="CY293" s="99">
        <v>158</v>
      </c>
      <c r="CZ293" s="99">
        <v>4</v>
      </c>
      <c r="DA293" s="99">
        <v>233</v>
      </c>
      <c r="DB293" s="99">
        <v>73</v>
      </c>
      <c r="DC293" s="99">
        <v>102</v>
      </c>
      <c r="DD293" s="99">
        <v>1155</v>
      </c>
      <c r="DE293" s="99">
        <v>1093</v>
      </c>
      <c r="DF293" s="99"/>
      <c r="DG293" s="99">
        <v>36</v>
      </c>
      <c r="DH293" s="99">
        <v>1489</v>
      </c>
      <c r="DI293" s="99">
        <v>268</v>
      </c>
      <c r="DJ293" s="99">
        <v>2</v>
      </c>
      <c r="DK293" s="99">
        <v>52</v>
      </c>
      <c r="DL293" s="99">
        <v>97</v>
      </c>
      <c r="DM293" s="99"/>
      <c r="DN293" s="99">
        <v>49</v>
      </c>
      <c r="DO293" s="99">
        <v>4</v>
      </c>
      <c r="DP293" s="99">
        <v>1342</v>
      </c>
      <c r="DQ293" s="99">
        <v>23</v>
      </c>
      <c r="DR293" s="99">
        <v>96</v>
      </c>
      <c r="DS293" s="99">
        <v>11</v>
      </c>
      <c r="DT293" s="99">
        <v>27</v>
      </c>
      <c r="DU293" s="99">
        <v>1</v>
      </c>
      <c r="DV293" s="99">
        <v>1</v>
      </c>
      <c r="DW293" s="99">
        <v>67</v>
      </c>
      <c r="DX293" s="99">
        <v>2</v>
      </c>
      <c r="DY293" s="99"/>
      <c r="DZ293" s="99">
        <v>1056</v>
      </c>
      <c r="EA293" s="99"/>
      <c r="EB293" s="99">
        <v>6</v>
      </c>
      <c r="EC293" s="99"/>
      <c r="ED293" s="99">
        <v>36</v>
      </c>
      <c r="EE293" s="99">
        <v>91</v>
      </c>
      <c r="EF293" s="99">
        <v>8</v>
      </c>
      <c r="EG293" s="99">
        <v>3</v>
      </c>
      <c r="EH293" s="99">
        <v>3</v>
      </c>
      <c r="EI293" s="99"/>
      <c r="EJ293" s="99">
        <v>4</v>
      </c>
      <c r="EK293" s="99"/>
      <c r="EL293" s="99"/>
      <c r="EM293" s="99">
        <v>4324</v>
      </c>
      <c r="EN293" s="99">
        <v>10</v>
      </c>
      <c r="EO293" s="99">
        <v>140</v>
      </c>
      <c r="EP293" s="99">
        <v>7</v>
      </c>
      <c r="EQ293" s="99">
        <v>3</v>
      </c>
      <c r="ER293" s="99"/>
      <c r="ES293" s="99">
        <v>12744</v>
      </c>
    </row>
    <row r="294" spans="1:149" ht="14.4" x14ac:dyDescent="0.3">
      <c r="A294" s="98">
        <v>106361223</v>
      </c>
      <c r="B294" s="98" t="s">
        <v>2437</v>
      </c>
      <c r="C294" s="98" t="s">
        <v>1347</v>
      </c>
      <c r="D294" s="98" t="s">
        <v>1330</v>
      </c>
      <c r="E294" s="98" t="s">
        <v>1331</v>
      </c>
      <c r="F294" s="98" t="s">
        <v>1144</v>
      </c>
      <c r="G294" s="98" t="s">
        <v>2871</v>
      </c>
      <c r="H294" s="98" t="s">
        <v>2108</v>
      </c>
      <c r="I294" s="98" t="s">
        <v>2116</v>
      </c>
      <c r="J294" s="98" t="s">
        <v>2438</v>
      </c>
      <c r="K294" s="98" t="s">
        <v>2439</v>
      </c>
      <c r="L294" s="98" t="s">
        <v>2065</v>
      </c>
      <c r="M294" s="98" t="s">
        <v>2105</v>
      </c>
      <c r="N294" s="98" t="s">
        <v>1838</v>
      </c>
      <c r="O294" s="99">
        <v>36782</v>
      </c>
      <c r="P294" s="99"/>
      <c r="Q294" s="99"/>
      <c r="R294" s="99"/>
      <c r="S294" s="99"/>
      <c r="T294" s="99"/>
      <c r="U294" s="99">
        <v>21709</v>
      </c>
      <c r="V294" s="99">
        <v>15073</v>
      </c>
      <c r="W294" s="99"/>
      <c r="X294" s="99"/>
      <c r="Y294" s="99">
        <v>1021</v>
      </c>
      <c r="Z294" s="99">
        <v>4490</v>
      </c>
      <c r="AA294" s="99">
        <v>4485</v>
      </c>
      <c r="AB294" s="99">
        <v>2277</v>
      </c>
      <c r="AC294" s="99">
        <v>3663</v>
      </c>
      <c r="AD294" s="99">
        <v>5058</v>
      </c>
      <c r="AE294" s="99">
        <v>4359</v>
      </c>
      <c r="AF294" s="99">
        <v>3514</v>
      </c>
      <c r="AG294" s="99">
        <v>10</v>
      </c>
      <c r="AH294" s="99">
        <v>7126</v>
      </c>
      <c r="AI294" s="99">
        <v>779</v>
      </c>
      <c r="AJ294" s="99">
        <v>2252</v>
      </c>
      <c r="AK294" s="99">
        <v>4415</v>
      </c>
      <c r="AL294" s="99">
        <v>15305</v>
      </c>
      <c r="AM294" s="99">
        <v>120</v>
      </c>
      <c r="AN294" s="99">
        <v>256</v>
      </c>
      <c r="AO294" s="99">
        <v>828</v>
      </c>
      <c r="AP294" s="99">
        <v>13606</v>
      </c>
      <c r="AQ294" s="99">
        <v>21738</v>
      </c>
      <c r="AR294" s="99">
        <v>15044</v>
      </c>
      <c r="AS294" s="99"/>
      <c r="AT294" s="99">
        <v>3915</v>
      </c>
      <c r="AU294" s="99">
        <v>26131</v>
      </c>
      <c r="AV294" s="99">
        <v>6731</v>
      </c>
      <c r="AW294" s="99">
        <v>5</v>
      </c>
      <c r="AX294" s="99">
        <v>35426</v>
      </c>
      <c r="AY294" s="99">
        <v>1356</v>
      </c>
      <c r="AZ294" s="99"/>
      <c r="BA294" s="99">
        <v>1447</v>
      </c>
      <c r="BB294" s="99">
        <v>352</v>
      </c>
      <c r="BC294" s="99">
        <v>26243</v>
      </c>
      <c r="BD294" s="99">
        <v>647</v>
      </c>
      <c r="BE294" s="99">
        <v>55</v>
      </c>
      <c r="BF294" s="99">
        <v>133</v>
      </c>
      <c r="BG294" s="99">
        <v>6715</v>
      </c>
      <c r="BH294" s="99">
        <v>1167</v>
      </c>
      <c r="BI294" s="99">
        <v>23</v>
      </c>
      <c r="BJ294" s="99"/>
      <c r="BK294" s="99">
        <v>558</v>
      </c>
      <c r="BL294" s="99">
        <v>198</v>
      </c>
      <c r="BM294" s="99">
        <v>2</v>
      </c>
      <c r="BN294" s="99">
        <v>757</v>
      </c>
      <c r="BO294" s="99">
        <v>4772</v>
      </c>
      <c r="BP294" s="99">
        <v>527</v>
      </c>
      <c r="BQ294" s="99">
        <v>84</v>
      </c>
      <c r="BR294" s="99">
        <v>63</v>
      </c>
      <c r="BS294" s="99">
        <v>56</v>
      </c>
      <c r="BT294" s="99">
        <v>27801</v>
      </c>
      <c r="BU294" s="99">
        <v>1909</v>
      </c>
      <c r="BV294" s="99">
        <v>4</v>
      </c>
      <c r="BW294" s="99">
        <v>24</v>
      </c>
      <c r="BX294" s="99">
        <v>4</v>
      </c>
      <c r="BY294" s="99">
        <v>22</v>
      </c>
      <c r="BZ294" s="99"/>
      <c r="CA294" s="99">
        <v>1</v>
      </c>
      <c r="CB294" s="99">
        <v>5348</v>
      </c>
      <c r="CC294" s="99">
        <v>10786</v>
      </c>
      <c r="CD294" s="99">
        <v>3</v>
      </c>
      <c r="CE294" s="99">
        <v>19949</v>
      </c>
      <c r="CF294" s="99">
        <v>635</v>
      </c>
      <c r="CG294" s="99">
        <v>34</v>
      </c>
      <c r="CH294" s="99">
        <v>24</v>
      </c>
      <c r="CI294" s="99"/>
      <c r="CJ294" s="99">
        <v>3</v>
      </c>
      <c r="CK294" s="99"/>
      <c r="CL294" s="99">
        <v>118</v>
      </c>
      <c r="CM294" s="99">
        <v>403</v>
      </c>
      <c r="CN294" s="99">
        <v>1478</v>
      </c>
      <c r="CO294" s="99">
        <v>4351</v>
      </c>
      <c r="CP294" s="99">
        <v>3163</v>
      </c>
      <c r="CQ294" s="99">
        <v>23</v>
      </c>
      <c r="CR294" s="99">
        <v>1026</v>
      </c>
      <c r="CS294" s="99">
        <v>27</v>
      </c>
      <c r="CT294" s="99">
        <v>1119</v>
      </c>
      <c r="CU294" s="99">
        <v>3233</v>
      </c>
      <c r="CV294" s="99">
        <v>2027</v>
      </c>
      <c r="CW294" s="99">
        <v>197</v>
      </c>
      <c r="CX294" s="99">
        <v>1378</v>
      </c>
      <c r="CY294" s="99">
        <v>704</v>
      </c>
      <c r="CZ294" s="99">
        <v>401</v>
      </c>
      <c r="DA294" s="99">
        <v>2199</v>
      </c>
      <c r="DB294" s="99">
        <v>411</v>
      </c>
      <c r="DC294" s="99">
        <v>552</v>
      </c>
      <c r="DD294" s="99">
        <v>7073</v>
      </c>
      <c r="DE294" s="99">
        <v>6730</v>
      </c>
      <c r="DF294" s="99">
        <v>169</v>
      </c>
      <c r="DG294" s="99">
        <v>1445</v>
      </c>
      <c r="DH294" s="99">
        <v>8224</v>
      </c>
      <c r="DI294" s="99">
        <v>2435</v>
      </c>
      <c r="DJ294" s="99">
        <v>24</v>
      </c>
      <c r="DK294" s="99">
        <v>266</v>
      </c>
      <c r="DL294" s="99">
        <v>1206</v>
      </c>
      <c r="DM294" s="99">
        <v>110</v>
      </c>
      <c r="DN294" s="99">
        <v>1646</v>
      </c>
      <c r="DO294" s="99">
        <v>773</v>
      </c>
      <c r="DP294" s="99">
        <v>9794</v>
      </c>
      <c r="DQ294" s="99">
        <v>683</v>
      </c>
      <c r="DR294" s="99">
        <v>748</v>
      </c>
      <c r="DS294" s="99">
        <v>472</v>
      </c>
      <c r="DT294" s="99">
        <v>464</v>
      </c>
      <c r="DU294" s="99">
        <v>97</v>
      </c>
      <c r="DV294" s="99">
        <v>8</v>
      </c>
      <c r="DW294" s="99">
        <v>298</v>
      </c>
      <c r="DX294" s="99">
        <v>1624</v>
      </c>
      <c r="DY294" s="99">
        <v>148</v>
      </c>
      <c r="DZ294" s="99">
        <v>6276</v>
      </c>
      <c r="EA294" s="99">
        <v>5</v>
      </c>
      <c r="EB294" s="99">
        <v>35</v>
      </c>
      <c r="EC294" s="99">
        <v>1</v>
      </c>
      <c r="ED294" s="99">
        <v>1196</v>
      </c>
      <c r="EE294" s="99">
        <v>1102</v>
      </c>
      <c r="EF294" s="99">
        <v>253</v>
      </c>
      <c r="EG294" s="99">
        <v>40</v>
      </c>
      <c r="EH294" s="99">
        <v>11</v>
      </c>
      <c r="EI294" s="99"/>
      <c r="EJ294" s="99">
        <v>150</v>
      </c>
      <c r="EK294" s="99">
        <v>6</v>
      </c>
      <c r="EL294" s="99">
        <v>12</v>
      </c>
      <c r="EM294" s="99">
        <v>32192</v>
      </c>
      <c r="EN294" s="99">
        <v>203</v>
      </c>
      <c r="EO294" s="99">
        <v>1477</v>
      </c>
      <c r="EP294" s="99">
        <v>136</v>
      </c>
      <c r="EQ294" s="99">
        <v>2</v>
      </c>
      <c r="ER294" s="99">
        <v>2</v>
      </c>
      <c r="ES294" s="99">
        <v>137352</v>
      </c>
    </row>
    <row r="295" spans="1:149" ht="14.4" x14ac:dyDescent="0.3">
      <c r="A295" s="98">
        <v>106361246</v>
      </c>
      <c r="B295" s="98" t="s">
        <v>1332</v>
      </c>
      <c r="C295" s="98" t="s">
        <v>1347</v>
      </c>
      <c r="D295" s="98" t="s">
        <v>1333</v>
      </c>
      <c r="E295" s="98" t="s">
        <v>1334</v>
      </c>
      <c r="F295" s="98" t="s">
        <v>1145</v>
      </c>
      <c r="G295" s="98" t="s">
        <v>2871</v>
      </c>
      <c r="H295" s="98" t="s">
        <v>2108</v>
      </c>
      <c r="I295" s="98" t="s">
        <v>2166</v>
      </c>
      <c r="J295" s="98" t="s">
        <v>2181</v>
      </c>
      <c r="K295" s="98" t="s">
        <v>2440</v>
      </c>
      <c r="L295" s="98" t="s">
        <v>2065</v>
      </c>
      <c r="M295" s="98" t="s">
        <v>2074</v>
      </c>
      <c r="N295" s="98" t="s">
        <v>1839</v>
      </c>
      <c r="O295" s="99">
        <v>20296</v>
      </c>
      <c r="P295" s="99"/>
      <c r="Q295" s="99">
        <v>1257</v>
      </c>
      <c r="R295" s="99"/>
      <c r="S295" s="99"/>
      <c r="T295" s="99"/>
      <c r="U295" s="99">
        <v>11164</v>
      </c>
      <c r="V295" s="99">
        <v>10389</v>
      </c>
      <c r="W295" s="99"/>
      <c r="X295" s="99"/>
      <c r="Y295" s="99">
        <v>485</v>
      </c>
      <c r="Z295" s="99">
        <v>2043</v>
      </c>
      <c r="AA295" s="99">
        <v>2183</v>
      </c>
      <c r="AB295" s="99">
        <v>2554</v>
      </c>
      <c r="AC295" s="99">
        <v>4180</v>
      </c>
      <c r="AD295" s="99">
        <v>4565</v>
      </c>
      <c r="AE295" s="99">
        <v>3286</v>
      </c>
      <c r="AF295" s="99">
        <v>2256</v>
      </c>
      <c r="AG295" s="99"/>
      <c r="AH295" s="99"/>
      <c r="AI295" s="99">
        <v>1</v>
      </c>
      <c r="AJ295" s="99">
        <v>903</v>
      </c>
      <c r="AK295" s="99">
        <v>2453</v>
      </c>
      <c r="AL295" s="99">
        <v>7106</v>
      </c>
      <c r="AM295" s="99">
        <v>151</v>
      </c>
      <c r="AN295" s="99">
        <v>121</v>
      </c>
      <c r="AO295" s="99">
        <v>311</v>
      </c>
      <c r="AP295" s="99">
        <v>10508</v>
      </c>
      <c r="AQ295" s="99">
        <v>9378</v>
      </c>
      <c r="AR295" s="99">
        <v>12175</v>
      </c>
      <c r="AS295" s="99"/>
      <c r="AT295" s="99">
        <v>6752</v>
      </c>
      <c r="AU295" s="99">
        <v>14801</v>
      </c>
      <c r="AV295" s="99"/>
      <c r="AW295" s="99"/>
      <c r="AX295" s="99">
        <v>20531</v>
      </c>
      <c r="AY295" s="99">
        <v>1022</v>
      </c>
      <c r="AZ295" s="99"/>
      <c r="BA295" s="99">
        <v>2512</v>
      </c>
      <c r="BB295" s="99">
        <v>19</v>
      </c>
      <c r="BC295" s="99">
        <v>16561</v>
      </c>
      <c r="BD295" s="99">
        <v>218</v>
      </c>
      <c r="BE295" s="99">
        <v>34</v>
      </c>
      <c r="BF295" s="99">
        <v>683</v>
      </c>
      <c r="BG295" s="99"/>
      <c r="BH295" s="99">
        <v>1517</v>
      </c>
      <c r="BI295" s="99">
        <v>9</v>
      </c>
      <c r="BJ295" s="99"/>
      <c r="BK295" s="99">
        <v>774</v>
      </c>
      <c r="BL295" s="99">
        <v>293</v>
      </c>
      <c r="BM295" s="99">
        <v>24</v>
      </c>
      <c r="BN295" s="99">
        <v>644</v>
      </c>
      <c r="BO295" s="99">
        <v>2297</v>
      </c>
      <c r="BP295" s="99">
        <v>280</v>
      </c>
      <c r="BQ295" s="99">
        <v>62</v>
      </c>
      <c r="BR295" s="99">
        <v>766</v>
      </c>
      <c r="BS295" s="99">
        <v>13</v>
      </c>
      <c r="BT295" s="99">
        <v>14057</v>
      </c>
      <c r="BU295" s="99">
        <v>2321</v>
      </c>
      <c r="BV295" s="99">
        <v>2</v>
      </c>
      <c r="BW295" s="99"/>
      <c r="BX295" s="99"/>
      <c r="BY295" s="99">
        <v>20</v>
      </c>
      <c r="BZ295" s="99"/>
      <c r="CA295" s="99"/>
      <c r="CB295" s="99">
        <v>6495</v>
      </c>
      <c r="CC295" s="99">
        <v>9233</v>
      </c>
      <c r="CD295" s="99">
        <v>27</v>
      </c>
      <c r="CE295" s="99">
        <v>4443</v>
      </c>
      <c r="CF295" s="99">
        <v>764</v>
      </c>
      <c r="CG295" s="99">
        <v>205</v>
      </c>
      <c r="CH295" s="99">
        <v>382</v>
      </c>
      <c r="CI295" s="99">
        <v>3</v>
      </c>
      <c r="CJ295" s="99">
        <v>1</v>
      </c>
      <c r="CK295" s="99"/>
      <c r="CL295" s="99">
        <v>101</v>
      </c>
      <c r="CM295" s="99">
        <v>441</v>
      </c>
      <c r="CN295" s="99">
        <v>2119</v>
      </c>
      <c r="CO295" s="99">
        <v>4065</v>
      </c>
      <c r="CP295" s="99">
        <v>2265</v>
      </c>
      <c r="CQ295" s="99">
        <v>16</v>
      </c>
      <c r="CR295" s="99">
        <v>999</v>
      </c>
      <c r="CS295" s="99">
        <v>77</v>
      </c>
      <c r="CT295" s="99">
        <v>1103</v>
      </c>
      <c r="CU295" s="99">
        <v>1608</v>
      </c>
      <c r="CV295" s="99">
        <v>3096</v>
      </c>
      <c r="CW295" s="99">
        <v>187</v>
      </c>
      <c r="CX295" s="99">
        <v>1593</v>
      </c>
      <c r="CY295" s="99">
        <v>762</v>
      </c>
      <c r="CZ295" s="99">
        <v>739</v>
      </c>
      <c r="DA295" s="99">
        <v>872</v>
      </c>
      <c r="DB295" s="99">
        <v>355</v>
      </c>
      <c r="DC295" s="99">
        <v>963</v>
      </c>
      <c r="DD295" s="99">
        <v>192</v>
      </c>
      <c r="DE295" s="99"/>
      <c r="DF295" s="99"/>
      <c r="DG295" s="99">
        <v>1414</v>
      </c>
      <c r="DH295" s="99">
        <v>3241</v>
      </c>
      <c r="DI295" s="99">
        <v>2039</v>
      </c>
      <c r="DJ295" s="99">
        <v>28</v>
      </c>
      <c r="DK295" s="99">
        <v>797</v>
      </c>
      <c r="DL295" s="99">
        <v>1048</v>
      </c>
      <c r="DM295" s="99">
        <v>159</v>
      </c>
      <c r="DN295" s="99">
        <v>2315</v>
      </c>
      <c r="DO295" s="99">
        <v>614</v>
      </c>
      <c r="DP295" s="99">
        <v>6441</v>
      </c>
      <c r="DQ295" s="99">
        <v>598</v>
      </c>
      <c r="DR295" s="99">
        <v>820</v>
      </c>
      <c r="DS295" s="99">
        <v>604</v>
      </c>
      <c r="DT295" s="99">
        <v>555</v>
      </c>
      <c r="DU295" s="99">
        <v>93</v>
      </c>
      <c r="DV295" s="99">
        <v>46</v>
      </c>
      <c r="DW295" s="99">
        <v>412</v>
      </c>
      <c r="DX295" s="99">
        <v>137</v>
      </c>
      <c r="DY295" s="99">
        <v>151</v>
      </c>
      <c r="DZ295" s="99">
        <v>24</v>
      </c>
      <c r="EA295" s="99">
        <v>10</v>
      </c>
      <c r="EB295" s="99">
        <v>2</v>
      </c>
      <c r="EC295" s="99">
        <v>5</v>
      </c>
      <c r="ED295" s="99">
        <v>1980</v>
      </c>
      <c r="EE295" s="99">
        <v>876</v>
      </c>
      <c r="EF295" s="99">
        <v>926</v>
      </c>
      <c r="EG295" s="99">
        <v>231</v>
      </c>
      <c r="EH295" s="99">
        <v>37</v>
      </c>
      <c r="EI295" s="99">
        <v>5</v>
      </c>
      <c r="EJ295" s="99">
        <v>206</v>
      </c>
      <c r="EK295" s="99">
        <v>3</v>
      </c>
      <c r="EL295" s="99">
        <v>21</v>
      </c>
      <c r="EM295" s="99">
        <v>15946</v>
      </c>
      <c r="EN295" s="99">
        <v>213</v>
      </c>
      <c r="EO295" s="99">
        <v>890</v>
      </c>
      <c r="EP295" s="99">
        <v>166</v>
      </c>
      <c r="EQ295" s="99">
        <v>52</v>
      </c>
      <c r="ER295" s="99">
        <v>1</v>
      </c>
      <c r="ES295" s="99">
        <v>137615</v>
      </c>
    </row>
    <row r="296" spans="1:149" ht="14.4" x14ac:dyDescent="0.3">
      <c r="A296" s="98">
        <v>106361266</v>
      </c>
      <c r="B296" s="98" t="s">
        <v>1335</v>
      </c>
      <c r="C296" s="98" t="s">
        <v>1347</v>
      </c>
      <c r="D296" s="98" t="s">
        <v>1336</v>
      </c>
      <c r="E296" s="98" t="s">
        <v>1337</v>
      </c>
      <c r="F296" s="98" t="s">
        <v>1146</v>
      </c>
      <c r="G296" s="98" t="s">
        <v>371</v>
      </c>
      <c r="H296" s="98" t="s">
        <v>2122</v>
      </c>
      <c r="I296" s="98" t="s">
        <v>2166</v>
      </c>
      <c r="J296" s="98" t="s">
        <v>2215</v>
      </c>
      <c r="K296" s="98" t="s">
        <v>2441</v>
      </c>
      <c r="L296" s="98" t="s">
        <v>2007</v>
      </c>
      <c r="M296" s="98" t="s">
        <v>2136</v>
      </c>
      <c r="N296" s="98" t="s">
        <v>1840</v>
      </c>
      <c r="O296" s="99">
        <v>266</v>
      </c>
      <c r="P296" s="99">
        <v>40</v>
      </c>
      <c r="Q296" s="99"/>
      <c r="R296" s="99"/>
      <c r="S296" s="99"/>
      <c r="T296" s="99"/>
      <c r="U296" s="99">
        <v>164</v>
      </c>
      <c r="V296" s="99">
        <v>142</v>
      </c>
      <c r="W296" s="99"/>
      <c r="X296" s="99"/>
      <c r="Y296" s="99">
        <v>10</v>
      </c>
      <c r="Z296" s="99">
        <v>23</v>
      </c>
      <c r="AA296" s="99">
        <v>18</v>
      </c>
      <c r="AB296" s="99">
        <v>35</v>
      </c>
      <c r="AC296" s="99">
        <v>50</v>
      </c>
      <c r="AD296" s="99">
        <v>66</v>
      </c>
      <c r="AE296" s="99">
        <v>54</v>
      </c>
      <c r="AF296" s="99">
        <v>44</v>
      </c>
      <c r="AG296" s="99"/>
      <c r="AH296" s="99">
        <v>1</v>
      </c>
      <c r="AI296" s="99">
        <v>5</v>
      </c>
      <c r="AJ296" s="99">
        <v>5</v>
      </c>
      <c r="AK296" s="99"/>
      <c r="AL296" s="99">
        <v>34</v>
      </c>
      <c r="AM296" s="99">
        <v>1</v>
      </c>
      <c r="AN296" s="99">
        <v>9</v>
      </c>
      <c r="AO296" s="99">
        <v>3</v>
      </c>
      <c r="AP296" s="99">
        <v>254</v>
      </c>
      <c r="AQ296" s="99">
        <v>178</v>
      </c>
      <c r="AR296" s="99">
        <v>127</v>
      </c>
      <c r="AS296" s="99">
        <v>1</v>
      </c>
      <c r="AT296" s="99">
        <v>17</v>
      </c>
      <c r="AU296" s="99">
        <v>289</v>
      </c>
      <c r="AV296" s="99"/>
      <c r="AW296" s="99"/>
      <c r="AX296" s="99">
        <v>272</v>
      </c>
      <c r="AY296" s="99">
        <v>34</v>
      </c>
      <c r="AZ296" s="99"/>
      <c r="BA296" s="99">
        <v>33</v>
      </c>
      <c r="BB296" s="99">
        <v>3</v>
      </c>
      <c r="BC296" s="99">
        <v>263</v>
      </c>
      <c r="BD296" s="99">
        <v>4</v>
      </c>
      <c r="BE296" s="99">
        <v>3</v>
      </c>
      <c r="BF296" s="99"/>
      <c r="BG296" s="99"/>
      <c r="BH296" s="99"/>
      <c r="BI296" s="99"/>
      <c r="BJ296" s="99"/>
      <c r="BK296" s="99">
        <v>13</v>
      </c>
      <c r="BL296" s="99">
        <v>11</v>
      </c>
      <c r="BM296" s="99"/>
      <c r="BN296" s="99">
        <v>2</v>
      </c>
      <c r="BO296" s="99"/>
      <c r="BP296" s="99"/>
      <c r="BQ296" s="99"/>
      <c r="BR296" s="99">
        <v>1</v>
      </c>
      <c r="BS296" s="99">
        <v>1</v>
      </c>
      <c r="BT296" s="99">
        <v>248</v>
      </c>
      <c r="BU296" s="99">
        <v>28</v>
      </c>
      <c r="BV296" s="99"/>
      <c r="BW296" s="99">
        <v>2</v>
      </c>
      <c r="BX296" s="99"/>
      <c r="BY296" s="99"/>
      <c r="BZ296" s="99"/>
      <c r="CA296" s="99"/>
      <c r="CB296" s="99">
        <v>95</v>
      </c>
      <c r="CC296" s="99">
        <v>150</v>
      </c>
      <c r="CD296" s="99"/>
      <c r="CE296" s="99">
        <v>51</v>
      </c>
      <c r="CF296" s="99">
        <v>4</v>
      </c>
      <c r="CG296" s="99">
        <v>2</v>
      </c>
      <c r="CH296" s="99">
        <v>4</v>
      </c>
      <c r="CI296" s="99"/>
      <c r="CJ296" s="99"/>
      <c r="CK296" s="99"/>
      <c r="CL296" s="99"/>
      <c r="CM296" s="99">
        <v>1</v>
      </c>
      <c r="CN296" s="99">
        <v>1</v>
      </c>
      <c r="CO296" s="99">
        <v>21</v>
      </c>
      <c r="CP296" s="99">
        <v>54</v>
      </c>
      <c r="CQ296" s="99"/>
      <c r="CR296" s="99">
        <v>19</v>
      </c>
      <c r="CS296" s="99">
        <v>1</v>
      </c>
      <c r="CT296" s="99">
        <v>21</v>
      </c>
      <c r="CU296" s="99">
        <v>10</v>
      </c>
      <c r="CV296" s="99">
        <v>35</v>
      </c>
      <c r="CW296" s="99">
        <v>2</v>
      </c>
      <c r="CX296" s="99">
        <v>9</v>
      </c>
      <c r="CY296" s="99">
        <v>5</v>
      </c>
      <c r="CZ296" s="99">
        <v>11</v>
      </c>
      <c r="DA296" s="99">
        <v>62</v>
      </c>
      <c r="DB296" s="99">
        <v>45</v>
      </c>
      <c r="DC296" s="99">
        <v>9</v>
      </c>
      <c r="DD296" s="99"/>
      <c r="DE296" s="99"/>
      <c r="DF296" s="99"/>
      <c r="DG296" s="99">
        <v>1</v>
      </c>
      <c r="DH296" s="99">
        <v>119</v>
      </c>
      <c r="DI296" s="99">
        <v>8</v>
      </c>
      <c r="DJ296" s="99"/>
      <c r="DK296" s="99"/>
      <c r="DL296" s="99">
        <v>1</v>
      </c>
      <c r="DM296" s="99"/>
      <c r="DN296" s="99">
        <v>29</v>
      </c>
      <c r="DO296" s="99"/>
      <c r="DP296" s="99">
        <v>123</v>
      </c>
      <c r="DQ296" s="99"/>
      <c r="DR296" s="99">
        <v>21</v>
      </c>
      <c r="DS296" s="99"/>
      <c r="DT296" s="99">
        <v>4</v>
      </c>
      <c r="DU296" s="99"/>
      <c r="DV296" s="99"/>
      <c r="DW296" s="99"/>
      <c r="DX296" s="99"/>
      <c r="DY296" s="99"/>
      <c r="DZ296" s="99"/>
      <c r="EA296" s="99"/>
      <c r="EB296" s="99"/>
      <c r="EC296" s="99"/>
      <c r="ED296" s="99">
        <v>2</v>
      </c>
      <c r="EE296" s="99">
        <v>18</v>
      </c>
      <c r="EF296" s="99">
        <v>4</v>
      </c>
      <c r="EG296" s="99"/>
      <c r="EH296" s="99"/>
      <c r="EI296" s="99"/>
      <c r="EJ296" s="99"/>
      <c r="EK296" s="99"/>
      <c r="EL296" s="99"/>
      <c r="EM296" s="99">
        <v>270</v>
      </c>
      <c r="EN296" s="99"/>
      <c r="EO296" s="99">
        <v>3</v>
      </c>
      <c r="EP296" s="99">
        <v>9</v>
      </c>
      <c r="EQ296" s="99"/>
      <c r="ER296" s="99"/>
      <c r="ES296" s="99">
        <v>1170</v>
      </c>
    </row>
    <row r="297" spans="1:149" ht="14.4" x14ac:dyDescent="0.3">
      <c r="A297" s="98">
        <v>106361274</v>
      </c>
      <c r="B297" s="98" t="s">
        <v>2442</v>
      </c>
      <c r="C297" s="98" t="s">
        <v>1347</v>
      </c>
      <c r="D297" s="98" t="s">
        <v>1338</v>
      </c>
      <c r="E297" s="98" t="s">
        <v>1339</v>
      </c>
      <c r="F297" s="98" t="s">
        <v>1147</v>
      </c>
      <c r="G297" s="98" t="s">
        <v>2872</v>
      </c>
      <c r="H297" s="98" t="s">
        <v>2114</v>
      </c>
      <c r="I297" s="98" t="s">
        <v>2116</v>
      </c>
      <c r="J297" s="98" t="s">
        <v>2229</v>
      </c>
      <c r="K297" s="98" t="s">
        <v>2436</v>
      </c>
      <c r="L297" s="98" t="s">
        <v>2065</v>
      </c>
      <c r="M297" s="98" t="s">
        <v>2105</v>
      </c>
      <c r="N297" s="98" t="s">
        <v>1841</v>
      </c>
      <c r="O297" s="99">
        <v>782</v>
      </c>
      <c r="P297" s="99"/>
      <c r="Q297" s="99"/>
      <c r="R297" s="99"/>
      <c r="S297" s="99"/>
      <c r="T297" s="99"/>
      <c r="U297" s="99">
        <v>345</v>
      </c>
      <c r="V297" s="99">
        <v>437</v>
      </c>
      <c r="W297" s="99"/>
      <c r="X297" s="99"/>
      <c r="Y297" s="99"/>
      <c r="Z297" s="99">
        <v>28</v>
      </c>
      <c r="AA297" s="99">
        <v>36</v>
      </c>
      <c r="AB297" s="99">
        <v>68</v>
      </c>
      <c r="AC297" s="99">
        <v>126</v>
      </c>
      <c r="AD297" s="99">
        <v>202</v>
      </c>
      <c r="AE297" s="99">
        <v>179</v>
      </c>
      <c r="AF297" s="99">
        <v>143</v>
      </c>
      <c r="AG297" s="99"/>
      <c r="AH297" s="99"/>
      <c r="AI297" s="99"/>
      <c r="AJ297" s="99">
        <v>32</v>
      </c>
      <c r="AK297" s="99">
        <v>99</v>
      </c>
      <c r="AL297" s="99">
        <v>185</v>
      </c>
      <c r="AM297" s="99">
        <v>1</v>
      </c>
      <c r="AN297" s="99">
        <v>102</v>
      </c>
      <c r="AO297" s="99"/>
      <c r="AP297" s="99">
        <v>363</v>
      </c>
      <c r="AQ297" s="99">
        <v>782</v>
      </c>
      <c r="AR297" s="99"/>
      <c r="AS297" s="99"/>
      <c r="AT297" s="99">
        <v>782</v>
      </c>
      <c r="AU297" s="99"/>
      <c r="AV297" s="99"/>
      <c r="AW297" s="99"/>
      <c r="AX297" s="99">
        <v>780</v>
      </c>
      <c r="AY297" s="99">
        <v>2</v>
      </c>
      <c r="AZ297" s="99"/>
      <c r="BA297" s="99">
        <v>778</v>
      </c>
      <c r="BB297" s="99"/>
      <c r="BC297" s="99"/>
      <c r="BD297" s="99"/>
      <c r="BE297" s="99"/>
      <c r="BF297" s="99">
        <v>4</v>
      </c>
      <c r="BG297" s="99"/>
      <c r="BH297" s="99"/>
      <c r="BI297" s="99"/>
      <c r="BJ297" s="99"/>
      <c r="BK297" s="99">
        <v>57</v>
      </c>
      <c r="BL297" s="99">
        <v>15</v>
      </c>
      <c r="BM297" s="99"/>
      <c r="BN297" s="99">
        <v>166</v>
      </c>
      <c r="BO297" s="99">
        <v>73</v>
      </c>
      <c r="BP297" s="99">
        <v>16</v>
      </c>
      <c r="BQ297" s="99"/>
      <c r="BR297" s="99">
        <v>59</v>
      </c>
      <c r="BS297" s="99">
        <v>2</v>
      </c>
      <c r="BT297" s="99">
        <v>37</v>
      </c>
      <c r="BU297" s="99">
        <v>354</v>
      </c>
      <c r="BV297" s="99"/>
      <c r="BW297" s="99"/>
      <c r="BX297" s="99"/>
      <c r="BY297" s="99">
        <v>3</v>
      </c>
      <c r="BZ297" s="99"/>
      <c r="CA297" s="99"/>
      <c r="CB297" s="99">
        <v>175</v>
      </c>
      <c r="CC297" s="99">
        <v>419</v>
      </c>
      <c r="CD297" s="99">
        <v>2</v>
      </c>
      <c r="CE297" s="99">
        <v>182</v>
      </c>
      <c r="CF297" s="99"/>
      <c r="CG297" s="99">
        <v>4</v>
      </c>
      <c r="CH297" s="99"/>
      <c r="CI297" s="99"/>
      <c r="CJ297" s="99"/>
      <c r="CK297" s="99"/>
      <c r="CL297" s="99"/>
      <c r="CM297" s="99">
        <v>3</v>
      </c>
      <c r="CN297" s="99">
        <v>1</v>
      </c>
      <c r="CO297" s="99">
        <v>18</v>
      </c>
      <c r="CP297" s="99">
        <v>33</v>
      </c>
      <c r="CQ297" s="99">
        <v>1</v>
      </c>
      <c r="CR297" s="99">
        <v>13</v>
      </c>
      <c r="CS297" s="99">
        <v>1</v>
      </c>
      <c r="CT297" s="99">
        <v>22</v>
      </c>
      <c r="CU297" s="99">
        <v>179</v>
      </c>
      <c r="CV297" s="99">
        <v>60</v>
      </c>
      <c r="CW297" s="99"/>
      <c r="CX297" s="99">
        <v>20</v>
      </c>
      <c r="CY297" s="99">
        <v>8</v>
      </c>
      <c r="CZ297" s="99">
        <v>12</v>
      </c>
      <c r="DA297" s="99">
        <v>364</v>
      </c>
      <c r="DB297" s="99">
        <v>45</v>
      </c>
      <c r="DC297" s="99">
        <v>1</v>
      </c>
      <c r="DD297" s="99">
        <v>1</v>
      </c>
      <c r="DE297" s="99"/>
      <c r="DF297" s="99"/>
      <c r="DG297" s="99">
        <v>13</v>
      </c>
      <c r="DH297" s="99">
        <v>262</v>
      </c>
      <c r="DI297" s="99">
        <v>63</v>
      </c>
      <c r="DJ297" s="99"/>
      <c r="DK297" s="99"/>
      <c r="DL297" s="99">
        <v>16</v>
      </c>
      <c r="DM297" s="99"/>
      <c r="DN297" s="99">
        <v>7</v>
      </c>
      <c r="DO297" s="99"/>
      <c r="DP297" s="99">
        <v>316</v>
      </c>
      <c r="DQ297" s="99">
        <v>10</v>
      </c>
      <c r="DR297" s="99">
        <v>35</v>
      </c>
      <c r="DS297" s="99"/>
      <c r="DT297" s="99">
        <v>60</v>
      </c>
      <c r="DU297" s="99"/>
      <c r="DV297" s="99"/>
      <c r="DW297" s="99"/>
      <c r="DX297" s="99"/>
      <c r="DY297" s="99"/>
      <c r="DZ297" s="99"/>
      <c r="EA297" s="99"/>
      <c r="EB297" s="99"/>
      <c r="EC297" s="99"/>
      <c r="ED297" s="99">
        <v>135</v>
      </c>
      <c r="EE297" s="99">
        <v>5</v>
      </c>
      <c r="EF297" s="99">
        <v>7</v>
      </c>
      <c r="EG297" s="99">
        <v>2</v>
      </c>
      <c r="EH297" s="99"/>
      <c r="EI297" s="99"/>
      <c r="EJ297" s="99">
        <v>53</v>
      </c>
      <c r="EK297" s="99"/>
      <c r="EL297" s="99">
        <v>1</v>
      </c>
      <c r="EM297" s="99">
        <v>515</v>
      </c>
      <c r="EN297" s="99">
        <v>17</v>
      </c>
      <c r="EO297" s="99">
        <v>47</v>
      </c>
      <c r="EP297" s="99"/>
      <c r="EQ297" s="99"/>
      <c r="ER297" s="99"/>
      <c r="ES297" s="99">
        <v>25539</v>
      </c>
    </row>
    <row r="298" spans="1:149" ht="14.4" x14ac:dyDescent="0.3">
      <c r="A298" s="98">
        <v>106361308</v>
      </c>
      <c r="B298" s="98" t="s">
        <v>1340</v>
      </c>
      <c r="C298" s="98" t="s">
        <v>1347</v>
      </c>
      <c r="D298" s="98" t="s">
        <v>1341</v>
      </c>
      <c r="E298" s="98" t="s">
        <v>1342</v>
      </c>
      <c r="F298" s="98" t="s">
        <v>1148</v>
      </c>
      <c r="G298" s="98" t="s">
        <v>2871</v>
      </c>
      <c r="H298" s="98" t="s">
        <v>2120</v>
      </c>
      <c r="I298" s="98" t="s">
        <v>2166</v>
      </c>
      <c r="J298" s="98" t="s">
        <v>2181</v>
      </c>
      <c r="K298" s="98" t="s">
        <v>2443</v>
      </c>
      <c r="L298" s="98" t="s">
        <v>2065</v>
      </c>
      <c r="M298" s="98" t="s">
        <v>2105</v>
      </c>
      <c r="N298" s="98" t="s">
        <v>1842</v>
      </c>
      <c r="O298" s="99">
        <v>12791</v>
      </c>
      <c r="P298" s="99">
        <v>412</v>
      </c>
      <c r="Q298" s="99"/>
      <c r="R298" s="99"/>
      <c r="S298" s="99">
        <v>628</v>
      </c>
      <c r="T298" s="99"/>
      <c r="U298" s="99">
        <v>8637</v>
      </c>
      <c r="V298" s="99">
        <v>5194</v>
      </c>
      <c r="W298" s="99"/>
      <c r="X298" s="99"/>
      <c r="Y298" s="99">
        <v>196</v>
      </c>
      <c r="Z298" s="99">
        <v>1766</v>
      </c>
      <c r="AA298" s="99">
        <v>1592</v>
      </c>
      <c r="AB298" s="99">
        <v>813</v>
      </c>
      <c r="AC298" s="99">
        <v>1471</v>
      </c>
      <c r="AD298" s="99">
        <v>2035</v>
      </c>
      <c r="AE298" s="99">
        <v>1732</v>
      </c>
      <c r="AF298" s="99">
        <v>1745</v>
      </c>
      <c r="AG298" s="99"/>
      <c r="AH298" s="99">
        <v>2481</v>
      </c>
      <c r="AI298" s="99"/>
      <c r="AJ298" s="99">
        <v>448</v>
      </c>
      <c r="AK298" s="99">
        <v>719</v>
      </c>
      <c r="AL298" s="99">
        <v>4056</v>
      </c>
      <c r="AM298" s="99">
        <v>31</v>
      </c>
      <c r="AN298" s="99">
        <v>316</v>
      </c>
      <c r="AO298" s="99">
        <v>99</v>
      </c>
      <c r="AP298" s="99">
        <v>8162</v>
      </c>
      <c r="AQ298" s="99">
        <v>8830</v>
      </c>
      <c r="AR298" s="99">
        <v>5001</v>
      </c>
      <c r="AS298" s="99"/>
      <c r="AT298" s="99">
        <v>3171</v>
      </c>
      <c r="AU298" s="99">
        <v>8203</v>
      </c>
      <c r="AV298" s="99">
        <v>2452</v>
      </c>
      <c r="AW298" s="99">
        <v>5</v>
      </c>
      <c r="AX298" s="99">
        <v>13405</v>
      </c>
      <c r="AY298" s="99">
        <v>426</v>
      </c>
      <c r="AZ298" s="99"/>
      <c r="BA298" s="99">
        <v>560</v>
      </c>
      <c r="BB298" s="99">
        <v>49</v>
      </c>
      <c r="BC298" s="99">
        <v>10367</v>
      </c>
      <c r="BD298" s="99">
        <v>7</v>
      </c>
      <c r="BE298" s="99">
        <v>92</v>
      </c>
      <c r="BF298" s="99">
        <v>309</v>
      </c>
      <c r="BG298" s="99">
        <v>2434</v>
      </c>
      <c r="BH298" s="99">
        <v>12</v>
      </c>
      <c r="BI298" s="99">
        <v>1</v>
      </c>
      <c r="BJ298" s="99"/>
      <c r="BK298" s="99">
        <v>312</v>
      </c>
      <c r="BL298" s="99">
        <v>105</v>
      </c>
      <c r="BM298" s="99">
        <v>2</v>
      </c>
      <c r="BN298" s="99">
        <v>268</v>
      </c>
      <c r="BO298" s="99">
        <v>1488</v>
      </c>
      <c r="BP298" s="99">
        <v>238</v>
      </c>
      <c r="BQ298" s="99">
        <v>30</v>
      </c>
      <c r="BR298" s="99">
        <v>30</v>
      </c>
      <c r="BS298" s="99">
        <v>73</v>
      </c>
      <c r="BT298" s="99">
        <v>9750</v>
      </c>
      <c r="BU298" s="99">
        <v>1523</v>
      </c>
      <c r="BV298" s="99"/>
      <c r="BW298" s="99">
        <v>8</v>
      </c>
      <c r="BX298" s="99"/>
      <c r="BY298" s="99">
        <v>4</v>
      </c>
      <c r="BZ298" s="99"/>
      <c r="CA298" s="99"/>
      <c r="CB298" s="99">
        <v>4059</v>
      </c>
      <c r="CC298" s="99">
        <v>4997</v>
      </c>
      <c r="CD298" s="99"/>
      <c r="CE298" s="99">
        <v>4517</v>
      </c>
      <c r="CF298" s="99">
        <v>133</v>
      </c>
      <c r="CG298" s="99">
        <v>121</v>
      </c>
      <c r="CH298" s="99"/>
      <c r="CI298" s="99"/>
      <c r="CJ298" s="99"/>
      <c r="CK298" s="99">
        <v>4</v>
      </c>
      <c r="CL298" s="99">
        <v>6</v>
      </c>
      <c r="CM298" s="99">
        <v>91</v>
      </c>
      <c r="CN298" s="99">
        <v>321</v>
      </c>
      <c r="CO298" s="99">
        <v>970</v>
      </c>
      <c r="CP298" s="99">
        <v>956</v>
      </c>
      <c r="CQ298" s="99"/>
      <c r="CR298" s="99">
        <v>299</v>
      </c>
      <c r="CS298" s="99">
        <v>4</v>
      </c>
      <c r="CT298" s="99">
        <v>442</v>
      </c>
      <c r="CU298" s="99">
        <v>1142</v>
      </c>
      <c r="CV298" s="99">
        <v>733</v>
      </c>
      <c r="CW298" s="99">
        <v>729</v>
      </c>
      <c r="CX298" s="99">
        <v>1711</v>
      </c>
      <c r="CY298" s="99">
        <v>162</v>
      </c>
      <c r="CZ298" s="99">
        <v>97</v>
      </c>
      <c r="DA298" s="99">
        <v>729</v>
      </c>
      <c r="DB298" s="99">
        <v>186</v>
      </c>
      <c r="DC298" s="99">
        <v>186</v>
      </c>
      <c r="DD298" s="99">
        <v>2586</v>
      </c>
      <c r="DE298" s="99">
        <v>2441</v>
      </c>
      <c r="DF298" s="99">
        <v>40</v>
      </c>
      <c r="DG298" s="99">
        <v>40</v>
      </c>
      <c r="DH298" s="99">
        <v>4192</v>
      </c>
      <c r="DI298" s="99">
        <v>783</v>
      </c>
      <c r="DJ298" s="99">
        <v>3</v>
      </c>
      <c r="DK298" s="99">
        <v>171</v>
      </c>
      <c r="DL298" s="99">
        <v>297</v>
      </c>
      <c r="DM298" s="99">
        <v>8</v>
      </c>
      <c r="DN298" s="99">
        <v>1982</v>
      </c>
      <c r="DO298" s="99">
        <v>135</v>
      </c>
      <c r="DP298" s="99">
        <v>2878</v>
      </c>
      <c r="DQ298" s="99">
        <v>150</v>
      </c>
      <c r="DR298" s="99">
        <v>186</v>
      </c>
      <c r="DS298" s="99">
        <v>134</v>
      </c>
      <c r="DT298" s="99">
        <v>171</v>
      </c>
      <c r="DU298" s="99">
        <v>12</v>
      </c>
      <c r="DV298" s="99"/>
      <c r="DW298" s="99">
        <v>63</v>
      </c>
      <c r="DX298" s="99">
        <v>122</v>
      </c>
      <c r="DY298" s="99">
        <v>44</v>
      </c>
      <c r="DZ298" s="99">
        <v>2459</v>
      </c>
      <c r="EA298" s="99"/>
      <c r="EB298" s="99">
        <v>1</v>
      </c>
      <c r="EC298" s="99"/>
      <c r="ED298" s="99">
        <v>372</v>
      </c>
      <c r="EE298" s="99">
        <v>403</v>
      </c>
      <c r="EF298" s="99">
        <v>41</v>
      </c>
      <c r="EG298" s="99">
        <v>6</v>
      </c>
      <c r="EH298" s="99">
        <v>20</v>
      </c>
      <c r="EI298" s="99"/>
      <c r="EJ298" s="99">
        <v>40</v>
      </c>
      <c r="EK298" s="99">
        <v>8</v>
      </c>
      <c r="EL298" s="99">
        <v>1</v>
      </c>
      <c r="EM298" s="99">
        <v>12246</v>
      </c>
      <c r="EN298" s="99">
        <v>134</v>
      </c>
      <c r="EO298" s="99">
        <v>539</v>
      </c>
      <c r="EP298" s="99">
        <v>21</v>
      </c>
      <c r="EQ298" s="99"/>
      <c r="ER298" s="99"/>
      <c r="ES298" s="99">
        <v>49745</v>
      </c>
    </row>
    <row r="299" spans="1:149" ht="14.4" x14ac:dyDescent="0.3">
      <c r="A299" s="98">
        <v>106361318</v>
      </c>
      <c r="B299" s="98" t="s">
        <v>2444</v>
      </c>
      <c r="C299" s="98" t="s">
        <v>1347</v>
      </c>
      <c r="D299" s="98" t="s">
        <v>1343</v>
      </c>
      <c r="E299" s="98" t="s">
        <v>1344</v>
      </c>
      <c r="F299" s="98" t="s">
        <v>1149</v>
      </c>
      <c r="G299" s="98" t="s">
        <v>2871</v>
      </c>
      <c r="H299" s="98" t="s">
        <v>2108</v>
      </c>
      <c r="I299" s="98" t="s">
        <v>2129</v>
      </c>
      <c r="J299" s="98" t="s">
        <v>2265</v>
      </c>
      <c r="K299" s="98" t="s">
        <v>2436</v>
      </c>
      <c r="L299" s="98" t="s">
        <v>2065</v>
      </c>
      <c r="M299" s="98" t="s">
        <v>2105</v>
      </c>
      <c r="N299" s="98" t="s">
        <v>1843</v>
      </c>
      <c r="O299" s="99">
        <v>17742</v>
      </c>
      <c r="P299" s="99"/>
      <c r="Q299" s="99"/>
      <c r="R299" s="99"/>
      <c r="S299" s="99"/>
      <c r="T299" s="99"/>
      <c r="U299" s="99">
        <v>10350</v>
      </c>
      <c r="V299" s="99">
        <v>7392</v>
      </c>
      <c r="W299" s="99"/>
      <c r="X299" s="99"/>
      <c r="Y299" s="99">
        <v>274</v>
      </c>
      <c r="Z299" s="99">
        <v>1465</v>
      </c>
      <c r="AA299" s="99">
        <v>2087</v>
      </c>
      <c r="AB299" s="99">
        <v>1470</v>
      </c>
      <c r="AC299" s="99">
        <v>2259</v>
      </c>
      <c r="AD299" s="99">
        <v>2684</v>
      </c>
      <c r="AE299" s="99">
        <v>2506</v>
      </c>
      <c r="AF299" s="99">
        <v>2504</v>
      </c>
      <c r="AG299" s="99"/>
      <c r="AH299" s="99">
        <v>2289</v>
      </c>
      <c r="AI299" s="99">
        <v>204</v>
      </c>
      <c r="AJ299" s="99">
        <v>1269</v>
      </c>
      <c r="AK299" s="99">
        <v>1348</v>
      </c>
      <c r="AL299" s="99">
        <v>6084</v>
      </c>
      <c r="AM299" s="99">
        <v>27</v>
      </c>
      <c r="AN299" s="99">
        <v>1417</v>
      </c>
      <c r="AO299" s="99">
        <v>50</v>
      </c>
      <c r="AP299" s="99">
        <v>7547</v>
      </c>
      <c r="AQ299" s="99">
        <v>6067</v>
      </c>
      <c r="AR299" s="99">
        <v>11614</v>
      </c>
      <c r="AS299" s="99">
        <v>61</v>
      </c>
      <c r="AT299" s="99">
        <v>2233</v>
      </c>
      <c r="AU299" s="99">
        <v>13328</v>
      </c>
      <c r="AV299" s="99">
        <v>2154</v>
      </c>
      <c r="AW299" s="99">
        <v>27</v>
      </c>
      <c r="AX299" s="99">
        <v>17446</v>
      </c>
      <c r="AY299" s="99">
        <v>235</v>
      </c>
      <c r="AZ299" s="99">
        <v>61</v>
      </c>
      <c r="BA299" s="99">
        <v>68</v>
      </c>
      <c r="BB299" s="99">
        <v>8</v>
      </c>
      <c r="BC299" s="99">
        <v>14716</v>
      </c>
      <c r="BD299" s="99">
        <v>51</v>
      </c>
      <c r="BE299" s="99">
        <v>196</v>
      </c>
      <c r="BF299" s="99">
        <v>481</v>
      </c>
      <c r="BG299" s="99">
        <v>2144</v>
      </c>
      <c r="BH299" s="99">
        <v>13</v>
      </c>
      <c r="BI299" s="99">
        <v>5</v>
      </c>
      <c r="BJ299" s="99">
        <v>60</v>
      </c>
      <c r="BK299" s="99">
        <v>194</v>
      </c>
      <c r="BL299" s="99">
        <v>201</v>
      </c>
      <c r="BM299" s="99">
        <v>8</v>
      </c>
      <c r="BN299" s="99">
        <v>370</v>
      </c>
      <c r="BO299" s="99">
        <v>1705</v>
      </c>
      <c r="BP299" s="99">
        <v>249</v>
      </c>
      <c r="BQ299" s="99">
        <v>23</v>
      </c>
      <c r="BR299" s="99">
        <v>484</v>
      </c>
      <c r="BS299" s="99"/>
      <c r="BT299" s="99">
        <v>12585</v>
      </c>
      <c r="BU299" s="99">
        <v>1534</v>
      </c>
      <c r="BV299" s="99"/>
      <c r="BW299" s="99">
        <v>381</v>
      </c>
      <c r="BX299" s="99"/>
      <c r="BY299" s="99">
        <v>7</v>
      </c>
      <c r="BZ299" s="99">
        <v>1</v>
      </c>
      <c r="CA299" s="99"/>
      <c r="CB299" s="99">
        <v>2893</v>
      </c>
      <c r="CC299" s="99">
        <v>6991</v>
      </c>
      <c r="CD299" s="99">
        <v>78</v>
      </c>
      <c r="CE299" s="99">
        <v>6964</v>
      </c>
      <c r="CF299" s="99">
        <v>544</v>
      </c>
      <c r="CG299" s="99">
        <v>89</v>
      </c>
      <c r="CH299" s="99">
        <v>183</v>
      </c>
      <c r="CI299" s="99"/>
      <c r="CJ299" s="99"/>
      <c r="CK299" s="99"/>
      <c r="CL299" s="99">
        <v>19</v>
      </c>
      <c r="CM299" s="99">
        <v>251</v>
      </c>
      <c r="CN299" s="99">
        <v>755</v>
      </c>
      <c r="CO299" s="99">
        <v>2738</v>
      </c>
      <c r="CP299" s="99">
        <v>2275</v>
      </c>
      <c r="CQ299" s="99">
        <v>33</v>
      </c>
      <c r="CR299" s="99">
        <v>590</v>
      </c>
      <c r="CS299" s="99">
        <v>8</v>
      </c>
      <c r="CT299" s="99">
        <v>875</v>
      </c>
      <c r="CU299" s="99">
        <v>1240</v>
      </c>
      <c r="CV299" s="99">
        <v>1004</v>
      </c>
      <c r="CW299" s="99">
        <v>91</v>
      </c>
      <c r="CX299" s="99">
        <v>743</v>
      </c>
      <c r="CY299" s="99">
        <v>399</v>
      </c>
      <c r="CZ299" s="99">
        <v>86</v>
      </c>
      <c r="DA299" s="99">
        <v>1437</v>
      </c>
      <c r="DB299" s="99">
        <v>289</v>
      </c>
      <c r="DC299" s="99">
        <v>500</v>
      </c>
      <c r="DD299" s="99">
        <v>2219</v>
      </c>
      <c r="DE299" s="99">
        <v>2154</v>
      </c>
      <c r="DF299" s="99">
        <v>36</v>
      </c>
      <c r="DG299" s="99">
        <v>764</v>
      </c>
      <c r="DH299" s="99">
        <v>3941</v>
      </c>
      <c r="DI299" s="99">
        <v>1784</v>
      </c>
      <c r="DJ299" s="99">
        <v>3</v>
      </c>
      <c r="DK299" s="99">
        <v>312</v>
      </c>
      <c r="DL299" s="99">
        <v>598</v>
      </c>
      <c r="DM299" s="99">
        <v>42</v>
      </c>
      <c r="DN299" s="99">
        <v>969</v>
      </c>
      <c r="DO299" s="99">
        <v>199</v>
      </c>
      <c r="DP299" s="99">
        <v>5072</v>
      </c>
      <c r="DQ299" s="99">
        <v>266</v>
      </c>
      <c r="DR299" s="99">
        <v>400</v>
      </c>
      <c r="DS299" s="99">
        <v>227</v>
      </c>
      <c r="DT299" s="99">
        <v>336</v>
      </c>
      <c r="DU299" s="99">
        <v>56</v>
      </c>
      <c r="DV299" s="99">
        <v>4</v>
      </c>
      <c r="DW299" s="99">
        <v>245</v>
      </c>
      <c r="DX299" s="99">
        <v>515</v>
      </c>
      <c r="DY299" s="99">
        <v>27</v>
      </c>
      <c r="DZ299" s="99">
        <v>1959</v>
      </c>
      <c r="EA299" s="99">
        <v>8</v>
      </c>
      <c r="EB299" s="99">
        <v>10</v>
      </c>
      <c r="EC299" s="99">
        <v>5</v>
      </c>
      <c r="ED299" s="99">
        <v>509</v>
      </c>
      <c r="EE299" s="99">
        <v>672</v>
      </c>
      <c r="EF299" s="99">
        <v>71</v>
      </c>
      <c r="EG299" s="99">
        <v>13</v>
      </c>
      <c r="EH299" s="99">
        <v>6</v>
      </c>
      <c r="EI299" s="99">
        <v>1</v>
      </c>
      <c r="EJ299" s="99">
        <v>31</v>
      </c>
      <c r="EK299" s="99">
        <v>12</v>
      </c>
      <c r="EL299" s="99">
        <v>12</v>
      </c>
      <c r="EM299" s="99">
        <v>15361</v>
      </c>
      <c r="EN299" s="99">
        <v>118</v>
      </c>
      <c r="EO299" s="99">
        <v>875</v>
      </c>
      <c r="EP299" s="99">
        <v>54</v>
      </c>
      <c r="EQ299" s="99">
        <v>5</v>
      </c>
      <c r="ER299" s="99">
        <v>2</v>
      </c>
      <c r="ES299" s="99">
        <v>67920</v>
      </c>
    </row>
    <row r="300" spans="1:149" ht="14.4" x14ac:dyDescent="0.3">
      <c r="A300" s="98">
        <v>106361323</v>
      </c>
      <c r="B300" s="98" t="s">
        <v>1345</v>
      </c>
      <c r="C300" s="98" t="s">
        <v>1347</v>
      </c>
      <c r="D300" s="98" t="s">
        <v>1346</v>
      </c>
      <c r="E300" s="98" t="s">
        <v>1347</v>
      </c>
      <c r="F300" s="98" t="s">
        <v>1150</v>
      </c>
      <c r="G300" s="98" t="s">
        <v>2871</v>
      </c>
      <c r="H300" s="98" t="s">
        <v>2108</v>
      </c>
      <c r="I300" s="98" t="s">
        <v>2166</v>
      </c>
      <c r="J300" s="98" t="s">
        <v>2181</v>
      </c>
      <c r="K300" s="98" t="s">
        <v>2446</v>
      </c>
      <c r="L300" s="98" t="s">
        <v>2065</v>
      </c>
      <c r="M300" s="98" t="s">
        <v>2105</v>
      </c>
      <c r="N300" s="98" t="s">
        <v>1844</v>
      </c>
      <c r="O300" s="99">
        <v>8699</v>
      </c>
      <c r="P300" s="99">
        <v>22</v>
      </c>
      <c r="Q300" s="99"/>
      <c r="R300" s="99"/>
      <c r="S300" s="99">
        <v>4211</v>
      </c>
      <c r="T300" s="99"/>
      <c r="U300" s="99">
        <v>7264</v>
      </c>
      <c r="V300" s="99">
        <v>5668</v>
      </c>
      <c r="W300" s="99"/>
      <c r="X300" s="99"/>
      <c r="Y300" s="99">
        <v>516</v>
      </c>
      <c r="Z300" s="99">
        <v>2524</v>
      </c>
      <c r="AA300" s="99">
        <v>1945</v>
      </c>
      <c r="AB300" s="99">
        <v>1564</v>
      </c>
      <c r="AC300" s="99">
        <v>1820</v>
      </c>
      <c r="AD300" s="99">
        <v>1125</v>
      </c>
      <c r="AE300" s="99">
        <v>572</v>
      </c>
      <c r="AF300" s="99">
        <v>368</v>
      </c>
      <c r="AG300" s="99">
        <v>1</v>
      </c>
      <c r="AH300" s="99">
        <v>2260</v>
      </c>
      <c r="AI300" s="99">
        <v>237</v>
      </c>
      <c r="AJ300" s="99">
        <v>261</v>
      </c>
      <c r="AK300" s="99">
        <v>2571</v>
      </c>
      <c r="AL300" s="99">
        <v>6749</v>
      </c>
      <c r="AM300" s="99">
        <v>23</v>
      </c>
      <c r="AN300" s="99">
        <v>60</v>
      </c>
      <c r="AO300" s="99">
        <v>68</v>
      </c>
      <c r="AP300" s="99">
        <v>3200</v>
      </c>
      <c r="AQ300" s="99">
        <v>6183</v>
      </c>
      <c r="AR300" s="99">
        <v>6749</v>
      </c>
      <c r="AS300" s="99"/>
      <c r="AT300" s="99">
        <v>1087</v>
      </c>
      <c r="AU300" s="99">
        <v>9939</v>
      </c>
      <c r="AV300" s="99">
        <v>1906</v>
      </c>
      <c r="AW300" s="99"/>
      <c r="AX300" s="99">
        <v>12827</v>
      </c>
      <c r="AY300" s="99">
        <v>105</v>
      </c>
      <c r="AZ300" s="99"/>
      <c r="BA300" s="99">
        <v>509</v>
      </c>
      <c r="BB300" s="99">
        <v>1</v>
      </c>
      <c r="BC300" s="99">
        <v>9769</v>
      </c>
      <c r="BD300" s="99">
        <v>603</v>
      </c>
      <c r="BE300" s="99">
        <v>2</v>
      </c>
      <c r="BF300" s="99">
        <v>94</v>
      </c>
      <c r="BG300" s="99">
        <v>1900</v>
      </c>
      <c r="BH300" s="99">
        <v>43</v>
      </c>
      <c r="BI300" s="99">
        <v>11</v>
      </c>
      <c r="BJ300" s="99"/>
      <c r="BK300" s="99">
        <v>301</v>
      </c>
      <c r="BL300" s="99">
        <v>250</v>
      </c>
      <c r="BM300" s="99">
        <v>1</v>
      </c>
      <c r="BN300" s="99">
        <v>109</v>
      </c>
      <c r="BO300" s="99">
        <v>281</v>
      </c>
      <c r="BP300" s="99">
        <v>26</v>
      </c>
      <c r="BQ300" s="99">
        <v>76</v>
      </c>
      <c r="BR300" s="99">
        <v>71</v>
      </c>
      <c r="BS300" s="99"/>
      <c r="BT300" s="99">
        <v>11424</v>
      </c>
      <c r="BU300" s="99">
        <v>364</v>
      </c>
      <c r="BV300" s="99">
        <v>6</v>
      </c>
      <c r="BW300" s="99">
        <v>6</v>
      </c>
      <c r="BX300" s="99"/>
      <c r="BY300" s="99">
        <v>17</v>
      </c>
      <c r="BZ300" s="99"/>
      <c r="CA300" s="99"/>
      <c r="CB300" s="99">
        <v>9837</v>
      </c>
      <c r="CC300" s="99">
        <v>2179</v>
      </c>
      <c r="CD300" s="99"/>
      <c r="CE300" s="99">
        <v>754</v>
      </c>
      <c r="CF300" s="99">
        <v>116</v>
      </c>
      <c r="CG300" s="99">
        <v>4</v>
      </c>
      <c r="CH300" s="99">
        <v>40</v>
      </c>
      <c r="CI300" s="99"/>
      <c r="CJ300" s="99"/>
      <c r="CK300" s="99">
        <v>2</v>
      </c>
      <c r="CL300" s="99">
        <v>3</v>
      </c>
      <c r="CM300" s="99">
        <v>90</v>
      </c>
      <c r="CN300" s="99">
        <v>136</v>
      </c>
      <c r="CO300" s="99">
        <v>671</v>
      </c>
      <c r="CP300" s="99">
        <v>774</v>
      </c>
      <c r="CQ300" s="99">
        <v>4</v>
      </c>
      <c r="CR300" s="99">
        <v>263</v>
      </c>
      <c r="CS300" s="99">
        <v>2</v>
      </c>
      <c r="CT300" s="99">
        <v>284</v>
      </c>
      <c r="CU300" s="99">
        <v>432</v>
      </c>
      <c r="CV300" s="99">
        <v>253</v>
      </c>
      <c r="CW300" s="99">
        <v>4233</v>
      </c>
      <c r="CX300" s="99">
        <v>58</v>
      </c>
      <c r="CY300" s="99">
        <v>110</v>
      </c>
      <c r="CZ300" s="99">
        <v>17</v>
      </c>
      <c r="DA300" s="99">
        <v>806</v>
      </c>
      <c r="DB300" s="99">
        <v>150</v>
      </c>
      <c r="DC300" s="99">
        <v>476</v>
      </c>
      <c r="DD300" s="99">
        <v>2176</v>
      </c>
      <c r="DE300" s="99">
        <v>1905</v>
      </c>
      <c r="DF300" s="99">
        <v>89</v>
      </c>
      <c r="DG300" s="99">
        <v>67</v>
      </c>
      <c r="DH300" s="99">
        <v>2917</v>
      </c>
      <c r="DI300" s="99">
        <v>518</v>
      </c>
      <c r="DJ300" s="99">
        <v>1</v>
      </c>
      <c r="DK300" s="99">
        <v>87</v>
      </c>
      <c r="DL300" s="99">
        <v>176</v>
      </c>
      <c r="DM300" s="99">
        <v>4</v>
      </c>
      <c r="DN300" s="99">
        <v>88</v>
      </c>
      <c r="DO300" s="99">
        <v>64</v>
      </c>
      <c r="DP300" s="99">
        <v>6588</v>
      </c>
      <c r="DQ300" s="99">
        <v>111</v>
      </c>
      <c r="DR300" s="99">
        <v>197</v>
      </c>
      <c r="DS300" s="99">
        <v>36</v>
      </c>
      <c r="DT300" s="99">
        <v>143</v>
      </c>
      <c r="DU300" s="99">
        <v>24</v>
      </c>
      <c r="DV300" s="99"/>
      <c r="DW300" s="99">
        <v>17</v>
      </c>
      <c r="DX300" s="99">
        <v>2</v>
      </c>
      <c r="DY300" s="99">
        <v>7</v>
      </c>
      <c r="DZ300" s="99">
        <v>1885</v>
      </c>
      <c r="EA300" s="99"/>
      <c r="EB300" s="99"/>
      <c r="EC300" s="99"/>
      <c r="ED300" s="99">
        <v>128</v>
      </c>
      <c r="EE300" s="99">
        <v>147</v>
      </c>
      <c r="EF300" s="99">
        <v>18</v>
      </c>
      <c r="EG300" s="99">
        <v>34</v>
      </c>
      <c r="EH300" s="99">
        <v>115</v>
      </c>
      <c r="EI300" s="99">
        <v>3</v>
      </c>
      <c r="EJ300" s="99">
        <v>8</v>
      </c>
      <c r="EK300" s="99"/>
      <c r="EL300" s="99">
        <v>8</v>
      </c>
      <c r="EM300" s="99">
        <v>11845</v>
      </c>
      <c r="EN300" s="99">
        <v>124</v>
      </c>
      <c r="EO300" s="99">
        <v>453</v>
      </c>
      <c r="EP300" s="99">
        <v>46</v>
      </c>
      <c r="EQ300" s="99">
        <v>3</v>
      </c>
      <c r="ER300" s="99"/>
      <c r="ES300" s="99">
        <v>52081</v>
      </c>
    </row>
    <row r="301" spans="1:149" ht="14.4" x14ac:dyDescent="0.3">
      <c r="A301" s="98">
        <v>106361339</v>
      </c>
      <c r="B301" s="98" t="s">
        <v>1348</v>
      </c>
      <c r="C301" s="98" t="s">
        <v>1347</v>
      </c>
      <c r="D301" s="98" t="s">
        <v>1349</v>
      </c>
      <c r="E301" s="98" t="s">
        <v>1347</v>
      </c>
      <c r="F301" s="98" t="s">
        <v>1151</v>
      </c>
      <c r="G301" s="98" t="s">
        <v>2871</v>
      </c>
      <c r="H301" s="98" t="s">
        <v>2108</v>
      </c>
      <c r="I301" s="98" t="s">
        <v>2166</v>
      </c>
      <c r="J301" s="98" t="s">
        <v>2181</v>
      </c>
      <c r="K301" s="98" t="s">
        <v>2445</v>
      </c>
      <c r="L301" s="98" t="s">
        <v>2065</v>
      </c>
      <c r="M301" s="98" t="s">
        <v>2105</v>
      </c>
      <c r="N301" s="98" t="s">
        <v>1845</v>
      </c>
      <c r="O301" s="99">
        <v>15266</v>
      </c>
      <c r="P301" s="99"/>
      <c r="Q301" s="99"/>
      <c r="R301" s="99"/>
      <c r="S301" s="99"/>
      <c r="T301" s="99"/>
      <c r="U301" s="99">
        <v>8742</v>
      </c>
      <c r="V301" s="99">
        <v>6520</v>
      </c>
      <c r="W301" s="99">
        <v>4</v>
      </c>
      <c r="X301" s="99"/>
      <c r="Y301" s="99">
        <v>234</v>
      </c>
      <c r="Z301" s="99">
        <v>1508</v>
      </c>
      <c r="AA301" s="99">
        <v>1454</v>
      </c>
      <c r="AB301" s="99">
        <v>1580</v>
      </c>
      <c r="AC301" s="99">
        <v>2674</v>
      </c>
      <c r="AD301" s="99">
        <v>2753</v>
      </c>
      <c r="AE301" s="99">
        <v>1997</v>
      </c>
      <c r="AF301" s="99">
        <v>1568</v>
      </c>
      <c r="AG301" s="99"/>
      <c r="AH301" s="99">
        <v>1498</v>
      </c>
      <c r="AI301" s="99"/>
      <c r="AJ301" s="99">
        <v>503</v>
      </c>
      <c r="AK301" s="99">
        <v>2453</v>
      </c>
      <c r="AL301" s="99">
        <v>6275</v>
      </c>
      <c r="AM301" s="99">
        <v>15</v>
      </c>
      <c r="AN301" s="99">
        <v>132</v>
      </c>
      <c r="AO301" s="99">
        <v>96</v>
      </c>
      <c r="AP301" s="99">
        <v>5792</v>
      </c>
      <c r="AQ301" s="99">
        <v>6445</v>
      </c>
      <c r="AR301" s="99">
        <v>8820</v>
      </c>
      <c r="AS301" s="99">
        <v>1</v>
      </c>
      <c r="AT301" s="99">
        <v>3976</v>
      </c>
      <c r="AU301" s="99">
        <v>9816</v>
      </c>
      <c r="AV301" s="99">
        <v>1454</v>
      </c>
      <c r="AW301" s="99">
        <v>20</v>
      </c>
      <c r="AX301" s="99">
        <v>14953</v>
      </c>
      <c r="AY301" s="99">
        <v>312</v>
      </c>
      <c r="AZ301" s="99">
        <v>1</v>
      </c>
      <c r="BA301" s="99">
        <v>254</v>
      </c>
      <c r="BB301" s="99">
        <v>5</v>
      </c>
      <c r="BC301" s="99">
        <v>12868</v>
      </c>
      <c r="BD301" s="99">
        <v>167</v>
      </c>
      <c r="BE301" s="99">
        <v>16</v>
      </c>
      <c r="BF301" s="99">
        <v>490</v>
      </c>
      <c r="BG301" s="99">
        <v>1437</v>
      </c>
      <c r="BH301" s="99">
        <v>18</v>
      </c>
      <c r="BI301" s="99">
        <v>10</v>
      </c>
      <c r="BJ301" s="99">
        <v>1</v>
      </c>
      <c r="BK301" s="99">
        <v>381</v>
      </c>
      <c r="BL301" s="99">
        <v>402</v>
      </c>
      <c r="BM301" s="99"/>
      <c r="BN301" s="99">
        <v>438</v>
      </c>
      <c r="BO301" s="99">
        <v>1701</v>
      </c>
      <c r="BP301" s="99">
        <v>176</v>
      </c>
      <c r="BQ301" s="99">
        <v>140</v>
      </c>
      <c r="BR301" s="99">
        <v>289</v>
      </c>
      <c r="BS301" s="99"/>
      <c r="BT301" s="99">
        <v>10041</v>
      </c>
      <c r="BU301" s="99">
        <v>1681</v>
      </c>
      <c r="BV301" s="99">
        <v>1</v>
      </c>
      <c r="BW301" s="99"/>
      <c r="BX301" s="99"/>
      <c r="BY301" s="99">
        <v>15</v>
      </c>
      <c r="BZ301" s="99">
        <v>1</v>
      </c>
      <c r="CA301" s="99"/>
      <c r="CB301" s="99">
        <v>6983</v>
      </c>
      <c r="CC301" s="99">
        <v>5417</v>
      </c>
      <c r="CD301" s="99">
        <v>5</v>
      </c>
      <c r="CE301" s="99">
        <v>2522</v>
      </c>
      <c r="CF301" s="99">
        <v>145</v>
      </c>
      <c r="CG301" s="99">
        <v>84</v>
      </c>
      <c r="CH301" s="99">
        <v>109</v>
      </c>
      <c r="CI301" s="99"/>
      <c r="CJ301" s="99"/>
      <c r="CK301" s="99">
        <v>1</v>
      </c>
      <c r="CL301" s="99">
        <v>18</v>
      </c>
      <c r="CM301" s="99">
        <v>217</v>
      </c>
      <c r="CN301" s="99">
        <v>556</v>
      </c>
      <c r="CO301" s="99">
        <v>2853</v>
      </c>
      <c r="CP301" s="99">
        <v>1298</v>
      </c>
      <c r="CQ301" s="99">
        <v>11</v>
      </c>
      <c r="CR301" s="99">
        <v>1545</v>
      </c>
      <c r="CS301" s="99">
        <v>2</v>
      </c>
      <c r="CT301" s="99">
        <v>551</v>
      </c>
      <c r="CU301" s="99">
        <v>838</v>
      </c>
      <c r="CV301" s="99">
        <v>925</v>
      </c>
      <c r="CW301" s="99">
        <v>85</v>
      </c>
      <c r="CX301" s="99">
        <v>801</v>
      </c>
      <c r="CY301" s="99">
        <v>349</v>
      </c>
      <c r="CZ301" s="99">
        <v>42</v>
      </c>
      <c r="DA301" s="99">
        <v>1105</v>
      </c>
      <c r="DB301" s="99">
        <v>216</v>
      </c>
      <c r="DC301" s="99">
        <v>724</v>
      </c>
      <c r="DD301" s="99">
        <v>1640</v>
      </c>
      <c r="DE301" s="99">
        <v>1432</v>
      </c>
      <c r="DF301" s="99">
        <v>58</v>
      </c>
      <c r="DG301" s="99">
        <v>1071</v>
      </c>
      <c r="DH301" s="99">
        <v>3552</v>
      </c>
      <c r="DI301" s="99">
        <v>1852</v>
      </c>
      <c r="DJ301" s="99">
        <v>3</v>
      </c>
      <c r="DK301" s="99">
        <v>156</v>
      </c>
      <c r="DL301" s="99">
        <v>474</v>
      </c>
      <c r="DM301" s="99">
        <v>17</v>
      </c>
      <c r="DN301" s="99">
        <v>1063</v>
      </c>
      <c r="DO301" s="99">
        <v>198</v>
      </c>
      <c r="DP301" s="99">
        <v>3809</v>
      </c>
      <c r="DQ301" s="99">
        <v>362</v>
      </c>
      <c r="DR301" s="99">
        <v>373</v>
      </c>
      <c r="DS301" s="99">
        <v>166</v>
      </c>
      <c r="DT301" s="99">
        <v>314</v>
      </c>
      <c r="DU301" s="99">
        <v>13</v>
      </c>
      <c r="DV301" s="99"/>
      <c r="DW301" s="99">
        <v>322</v>
      </c>
      <c r="DX301" s="99">
        <v>133</v>
      </c>
      <c r="DY301" s="99">
        <v>4</v>
      </c>
      <c r="DZ301" s="99">
        <v>1363</v>
      </c>
      <c r="EA301" s="99">
        <v>10</v>
      </c>
      <c r="EB301" s="99">
        <v>4</v>
      </c>
      <c r="EC301" s="99">
        <v>7</v>
      </c>
      <c r="ED301" s="99">
        <v>707</v>
      </c>
      <c r="EE301" s="99">
        <v>440</v>
      </c>
      <c r="EF301" s="99">
        <v>44</v>
      </c>
      <c r="EG301" s="99">
        <v>33</v>
      </c>
      <c r="EH301" s="99">
        <v>3</v>
      </c>
      <c r="EI301" s="99">
        <v>1</v>
      </c>
      <c r="EJ301" s="99">
        <v>117</v>
      </c>
      <c r="EK301" s="99">
        <v>24</v>
      </c>
      <c r="EL301" s="99">
        <v>14</v>
      </c>
      <c r="EM301" s="99">
        <v>13013</v>
      </c>
      <c r="EN301" s="99">
        <v>141</v>
      </c>
      <c r="EO301" s="99">
        <v>674</v>
      </c>
      <c r="EP301" s="99">
        <v>54</v>
      </c>
      <c r="EQ301" s="99">
        <v>1</v>
      </c>
      <c r="ER301" s="99"/>
      <c r="ES301" s="99">
        <v>67419</v>
      </c>
    </row>
    <row r="302" spans="1:149" ht="14.4" x14ac:dyDescent="0.3">
      <c r="A302" s="98">
        <v>106361343</v>
      </c>
      <c r="B302" s="98" t="s">
        <v>1491</v>
      </c>
      <c r="C302" s="98" t="s">
        <v>1347</v>
      </c>
      <c r="D302" s="98" t="s">
        <v>1492</v>
      </c>
      <c r="E302" s="98" t="s">
        <v>1350</v>
      </c>
      <c r="F302" s="98" t="s">
        <v>1152</v>
      </c>
      <c r="G302" s="98" t="s">
        <v>2871</v>
      </c>
      <c r="H302" s="98" t="s">
        <v>2120</v>
      </c>
      <c r="I302" s="98" t="s">
        <v>2205</v>
      </c>
      <c r="J302" s="98" t="s">
        <v>2215</v>
      </c>
      <c r="K302" s="98" t="s">
        <v>2447</v>
      </c>
      <c r="L302" s="98" t="s">
        <v>2065</v>
      </c>
      <c r="M302" s="98" t="s">
        <v>2136</v>
      </c>
      <c r="N302" s="98" t="s">
        <v>1846</v>
      </c>
      <c r="O302" s="99">
        <v>16840</v>
      </c>
      <c r="P302" s="99"/>
      <c r="Q302" s="99"/>
      <c r="R302" s="99"/>
      <c r="S302" s="99"/>
      <c r="T302" s="99"/>
      <c r="U302" s="99">
        <v>9949</v>
      </c>
      <c r="V302" s="99">
        <v>6891</v>
      </c>
      <c r="W302" s="99"/>
      <c r="X302" s="99"/>
      <c r="Y302" s="99">
        <v>381</v>
      </c>
      <c r="Z302" s="99">
        <v>2103</v>
      </c>
      <c r="AA302" s="99">
        <v>1489</v>
      </c>
      <c r="AB302" s="99">
        <v>1490</v>
      </c>
      <c r="AC302" s="99">
        <v>2404</v>
      </c>
      <c r="AD302" s="99">
        <v>2563</v>
      </c>
      <c r="AE302" s="99">
        <v>2032</v>
      </c>
      <c r="AF302" s="99">
        <v>1709</v>
      </c>
      <c r="AG302" s="99"/>
      <c r="AH302" s="99">
        <v>2519</v>
      </c>
      <c r="AI302" s="99">
        <v>150</v>
      </c>
      <c r="AJ302" s="99">
        <v>223</v>
      </c>
      <c r="AK302" s="99">
        <v>2187</v>
      </c>
      <c r="AL302" s="99">
        <v>4805</v>
      </c>
      <c r="AM302" s="99">
        <v>5</v>
      </c>
      <c r="AN302" s="99">
        <v>857</v>
      </c>
      <c r="AO302" s="99">
        <v>37</v>
      </c>
      <c r="AP302" s="99">
        <v>8726</v>
      </c>
      <c r="AQ302" s="99">
        <v>6236</v>
      </c>
      <c r="AR302" s="99">
        <v>10604</v>
      </c>
      <c r="AS302" s="99"/>
      <c r="AT302" s="99">
        <v>2028</v>
      </c>
      <c r="AU302" s="99">
        <v>12459</v>
      </c>
      <c r="AV302" s="99">
        <v>2350</v>
      </c>
      <c r="AW302" s="99">
        <v>3</v>
      </c>
      <c r="AX302" s="99">
        <v>16726</v>
      </c>
      <c r="AY302" s="99">
        <v>114</v>
      </c>
      <c r="AZ302" s="99"/>
      <c r="BA302" s="99">
        <v>130</v>
      </c>
      <c r="BB302" s="99">
        <v>9</v>
      </c>
      <c r="BC302" s="99">
        <v>14162</v>
      </c>
      <c r="BD302" s="99">
        <v>47</v>
      </c>
      <c r="BE302" s="99">
        <v>1</v>
      </c>
      <c r="BF302" s="99">
        <v>46</v>
      </c>
      <c r="BG302" s="99">
        <v>2308</v>
      </c>
      <c r="BH302" s="99">
        <v>120</v>
      </c>
      <c r="BI302" s="99">
        <v>17</v>
      </c>
      <c r="BJ302" s="99"/>
      <c r="BK302" s="99">
        <v>376</v>
      </c>
      <c r="BL302" s="99">
        <v>325</v>
      </c>
      <c r="BM302" s="99"/>
      <c r="BN302" s="99">
        <v>229</v>
      </c>
      <c r="BO302" s="99">
        <v>2170</v>
      </c>
      <c r="BP302" s="99">
        <v>235</v>
      </c>
      <c r="BQ302" s="99">
        <v>2</v>
      </c>
      <c r="BR302" s="99">
        <v>39</v>
      </c>
      <c r="BS302" s="99">
        <v>21</v>
      </c>
      <c r="BT302" s="99">
        <v>12168</v>
      </c>
      <c r="BU302" s="99">
        <v>1196</v>
      </c>
      <c r="BV302" s="99"/>
      <c r="BW302" s="99">
        <v>21</v>
      </c>
      <c r="BX302" s="99"/>
      <c r="BY302" s="99">
        <v>58</v>
      </c>
      <c r="BZ302" s="99"/>
      <c r="CA302" s="99"/>
      <c r="CB302" s="99">
        <v>7284</v>
      </c>
      <c r="CC302" s="99">
        <v>6156</v>
      </c>
      <c r="CD302" s="99"/>
      <c r="CE302" s="99">
        <v>2850</v>
      </c>
      <c r="CF302" s="99">
        <v>256</v>
      </c>
      <c r="CG302" s="99">
        <v>22</v>
      </c>
      <c r="CH302" s="99">
        <v>272</v>
      </c>
      <c r="CI302" s="99"/>
      <c r="CJ302" s="99"/>
      <c r="CK302" s="99"/>
      <c r="CL302" s="99">
        <v>3</v>
      </c>
      <c r="CM302" s="99">
        <v>115</v>
      </c>
      <c r="CN302" s="99">
        <v>397</v>
      </c>
      <c r="CO302" s="99">
        <v>2733</v>
      </c>
      <c r="CP302" s="99">
        <v>1777</v>
      </c>
      <c r="CQ302" s="99">
        <v>26</v>
      </c>
      <c r="CR302" s="99">
        <v>549</v>
      </c>
      <c r="CS302" s="99">
        <v>11</v>
      </c>
      <c r="CT302" s="99">
        <v>904</v>
      </c>
      <c r="CU302" s="99">
        <v>1134</v>
      </c>
      <c r="CV302" s="99">
        <v>889</v>
      </c>
      <c r="CW302" s="99">
        <v>62</v>
      </c>
      <c r="CX302" s="99">
        <v>628</v>
      </c>
      <c r="CY302" s="99">
        <v>393</v>
      </c>
      <c r="CZ302" s="99">
        <v>29</v>
      </c>
      <c r="DA302" s="99">
        <v>1133</v>
      </c>
      <c r="DB302" s="99">
        <v>298</v>
      </c>
      <c r="DC302" s="99">
        <v>828</v>
      </c>
      <c r="DD302" s="99">
        <v>2510</v>
      </c>
      <c r="DE302" s="99">
        <v>2314</v>
      </c>
      <c r="DF302" s="99">
        <v>107</v>
      </c>
      <c r="DG302" s="99">
        <v>814</v>
      </c>
      <c r="DH302" s="99">
        <v>1286</v>
      </c>
      <c r="DI302" s="99">
        <v>1212</v>
      </c>
      <c r="DJ302" s="99">
        <v>1</v>
      </c>
      <c r="DK302" s="99">
        <v>113</v>
      </c>
      <c r="DL302" s="99">
        <v>531</v>
      </c>
      <c r="DM302" s="99">
        <v>57</v>
      </c>
      <c r="DN302" s="99">
        <v>686</v>
      </c>
      <c r="DO302" s="99">
        <v>105</v>
      </c>
      <c r="DP302" s="99">
        <v>7923</v>
      </c>
      <c r="DQ302" s="99">
        <v>254</v>
      </c>
      <c r="DR302" s="99">
        <v>444</v>
      </c>
      <c r="DS302" s="99">
        <v>210</v>
      </c>
      <c r="DT302" s="99">
        <v>451</v>
      </c>
      <c r="DU302" s="99">
        <v>30</v>
      </c>
      <c r="DV302" s="99">
        <v>1</v>
      </c>
      <c r="DW302" s="99">
        <v>363</v>
      </c>
      <c r="DX302" s="99">
        <v>71</v>
      </c>
      <c r="DY302" s="99">
        <v>15</v>
      </c>
      <c r="DZ302" s="99">
        <v>2273</v>
      </c>
      <c r="EA302" s="99"/>
      <c r="EB302" s="99"/>
      <c r="EC302" s="99"/>
      <c r="ED302" s="99">
        <v>820</v>
      </c>
      <c r="EE302" s="99">
        <v>526</v>
      </c>
      <c r="EF302" s="99">
        <v>24</v>
      </c>
      <c r="EG302" s="99">
        <v>11</v>
      </c>
      <c r="EH302" s="99">
        <v>1</v>
      </c>
      <c r="EI302" s="99"/>
      <c r="EJ302" s="99">
        <v>97</v>
      </c>
      <c r="EK302" s="99">
        <v>7</v>
      </c>
      <c r="EL302" s="99">
        <v>8</v>
      </c>
      <c r="EM302" s="99">
        <v>14490</v>
      </c>
      <c r="EN302" s="99">
        <v>87</v>
      </c>
      <c r="EO302" s="99">
        <v>729</v>
      </c>
      <c r="EP302" s="99">
        <v>39</v>
      </c>
      <c r="EQ302" s="99">
        <v>1</v>
      </c>
      <c r="ER302" s="99"/>
      <c r="ES302" s="99">
        <v>67588</v>
      </c>
    </row>
    <row r="303" spans="1:149" ht="14.4" x14ac:dyDescent="0.3">
      <c r="A303" s="98">
        <v>106361370</v>
      </c>
      <c r="B303" s="98" t="s">
        <v>1493</v>
      </c>
      <c r="C303" s="98" t="s">
        <v>1347</v>
      </c>
      <c r="D303" s="98" t="s">
        <v>1351</v>
      </c>
      <c r="E303" s="98" t="s">
        <v>1352</v>
      </c>
      <c r="F303" s="98" t="s">
        <v>1494</v>
      </c>
      <c r="G303" s="98" t="s">
        <v>2870</v>
      </c>
      <c r="H303" s="98" t="s">
        <v>2101</v>
      </c>
      <c r="I303" s="98" t="s">
        <v>2205</v>
      </c>
      <c r="J303" s="98" t="s">
        <v>2215</v>
      </c>
      <c r="K303" s="98" t="s">
        <v>2448</v>
      </c>
      <c r="L303" s="98" t="s">
        <v>2065</v>
      </c>
      <c r="M303" s="98" t="s">
        <v>2136</v>
      </c>
      <c r="N303" s="98" t="s">
        <v>1847</v>
      </c>
      <c r="O303" s="99">
        <v>6582</v>
      </c>
      <c r="P303" s="99"/>
      <c r="Q303" s="99"/>
      <c r="R303" s="99"/>
      <c r="S303" s="99"/>
      <c r="T303" s="99"/>
      <c r="U303" s="99">
        <v>4210</v>
      </c>
      <c r="V303" s="99">
        <v>2372</v>
      </c>
      <c r="W303" s="99"/>
      <c r="X303" s="99"/>
      <c r="Y303" s="99">
        <v>202</v>
      </c>
      <c r="Z303" s="99">
        <v>1056</v>
      </c>
      <c r="AA303" s="99">
        <v>866</v>
      </c>
      <c r="AB303" s="99">
        <v>682</v>
      </c>
      <c r="AC303" s="99">
        <v>1006</v>
      </c>
      <c r="AD303" s="99">
        <v>849</v>
      </c>
      <c r="AE303" s="99">
        <v>589</v>
      </c>
      <c r="AF303" s="99">
        <v>419</v>
      </c>
      <c r="AG303" s="99"/>
      <c r="AH303" s="99">
        <v>839</v>
      </c>
      <c r="AI303" s="99">
        <v>74</v>
      </c>
      <c r="AJ303" s="99">
        <v>118</v>
      </c>
      <c r="AK303" s="99">
        <v>1204</v>
      </c>
      <c r="AL303" s="99">
        <v>2369</v>
      </c>
      <c r="AM303" s="99">
        <v>54</v>
      </c>
      <c r="AN303" s="99"/>
      <c r="AO303" s="99">
        <v>47</v>
      </c>
      <c r="AP303" s="99">
        <v>2790</v>
      </c>
      <c r="AQ303" s="99">
        <v>3235</v>
      </c>
      <c r="AR303" s="99">
        <v>3347</v>
      </c>
      <c r="AS303" s="99"/>
      <c r="AT303" s="99">
        <v>2202</v>
      </c>
      <c r="AU303" s="99">
        <v>3600</v>
      </c>
      <c r="AV303" s="99">
        <v>780</v>
      </c>
      <c r="AW303" s="99"/>
      <c r="AX303" s="99">
        <v>6493</v>
      </c>
      <c r="AY303" s="99">
        <v>89</v>
      </c>
      <c r="AZ303" s="99"/>
      <c r="BA303" s="99">
        <v>66</v>
      </c>
      <c r="BB303" s="99">
        <v>2</v>
      </c>
      <c r="BC303" s="99">
        <v>5604</v>
      </c>
      <c r="BD303" s="99">
        <v>117</v>
      </c>
      <c r="BE303" s="99"/>
      <c r="BF303" s="99">
        <v>1</v>
      </c>
      <c r="BG303" s="99">
        <v>774</v>
      </c>
      <c r="BH303" s="99">
        <v>3</v>
      </c>
      <c r="BI303" s="99">
        <v>15</v>
      </c>
      <c r="BJ303" s="99"/>
      <c r="BK303" s="99">
        <v>272</v>
      </c>
      <c r="BL303" s="99">
        <v>425</v>
      </c>
      <c r="BM303" s="99">
        <v>6</v>
      </c>
      <c r="BN303" s="99">
        <v>81</v>
      </c>
      <c r="BO303" s="99">
        <v>25</v>
      </c>
      <c r="BP303" s="99">
        <v>13</v>
      </c>
      <c r="BQ303" s="99"/>
      <c r="BR303" s="99">
        <v>1</v>
      </c>
      <c r="BS303" s="99"/>
      <c r="BT303" s="99">
        <v>5645</v>
      </c>
      <c r="BU303" s="99">
        <v>30</v>
      </c>
      <c r="BV303" s="99"/>
      <c r="BW303" s="99"/>
      <c r="BX303" s="99">
        <v>1</v>
      </c>
      <c r="BY303" s="99">
        <v>56</v>
      </c>
      <c r="BZ303" s="99">
        <v>27</v>
      </c>
      <c r="CA303" s="99"/>
      <c r="CB303" s="99">
        <v>3599</v>
      </c>
      <c r="CC303" s="99">
        <v>1720</v>
      </c>
      <c r="CD303" s="99"/>
      <c r="CE303" s="99">
        <v>1212</v>
      </c>
      <c r="CF303" s="99">
        <v>46</v>
      </c>
      <c r="CG303" s="99">
        <v>4</v>
      </c>
      <c r="CH303" s="99">
        <v>1</v>
      </c>
      <c r="CI303" s="99"/>
      <c r="CJ303" s="99"/>
      <c r="CK303" s="99"/>
      <c r="CL303" s="99">
        <v>2</v>
      </c>
      <c r="CM303" s="99">
        <v>64</v>
      </c>
      <c r="CN303" s="99">
        <v>315</v>
      </c>
      <c r="CO303" s="99">
        <v>750</v>
      </c>
      <c r="CP303" s="99">
        <v>669</v>
      </c>
      <c r="CQ303" s="99">
        <v>7</v>
      </c>
      <c r="CR303" s="99">
        <v>218</v>
      </c>
      <c r="CS303" s="99"/>
      <c r="CT303" s="99">
        <v>409</v>
      </c>
      <c r="CU303" s="99">
        <v>261</v>
      </c>
      <c r="CV303" s="99">
        <v>215</v>
      </c>
      <c r="CW303" s="99">
        <v>21</v>
      </c>
      <c r="CX303" s="99">
        <v>338</v>
      </c>
      <c r="CY303" s="99">
        <v>150</v>
      </c>
      <c r="CZ303" s="99">
        <v>27</v>
      </c>
      <c r="DA303" s="99">
        <v>489</v>
      </c>
      <c r="DB303" s="99">
        <v>153</v>
      </c>
      <c r="DC303" s="99">
        <v>319</v>
      </c>
      <c r="DD303" s="99">
        <v>1382</v>
      </c>
      <c r="DE303" s="99">
        <v>778</v>
      </c>
      <c r="DF303" s="99">
        <v>15</v>
      </c>
      <c r="DG303" s="99">
        <v>92</v>
      </c>
      <c r="DH303" s="99">
        <v>1512</v>
      </c>
      <c r="DI303" s="99">
        <v>421</v>
      </c>
      <c r="DJ303" s="99">
        <v>1</v>
      </c>
      <c r="DK303" s="99">
        <v>388</v>
      </c>
      <c r="DL303" s="99">
        <v>176</v>
      </c>
      <c r="DM303" s="99">
        <v>17</v>
      </c>
      <c r="DN303" s="99">
        <v>370</v>
      </c>
      <c r="DO303" s="99">
        <v>17</v>
      </c>
      <c r="DP303" s="99">
        <v>1870</v>
      </c>
      <c r="DQ303" s="99">
        <v>78</v>
      </c>
      <c r="DR303" s="99">
        <v>177</v>
      </c>
      <c r="DS303" s="99">
        <v>31</v>
      </c>
      <c r="DT303" s="99">
        <v>70</v>
      </c>
      <c r="DU303" s="99">
        <v>23</v>
      </c>
      <c r="DV303" s="99"/>
      <c r="DW303" s="99">
        <v>54</v>
      </c>
      <c r="DX303" s="99">
        <v>3</v>
      </c>
      <c r="DY303" s="99">
        <v>9</v>
      </c>
      <c r="DZ303" s="99">
        <v>1273</v>
      </c>
      <c r="EA303" s="99"/>
      <c r="EB303" s="99"/>
      <c r="EC303" s="99"/>
      <c r="ED303" s="99">
        <v>131</v>
      </c>
      <c r="EE303" s="99">
        <v>110</v>
      </c>
      <c r="EF303" s="99">
        <v>6</v>
      </c>
      <c r="EG303" s="99">
        <v>4</v>
      </c>
      <c r="EH303" s="99">
        <v>3</v>
      </c>
      <c r="EI303" s="99"/>
      <c r="EJ303" s="99">
        <v>18</v>
      </c>
      <c r="EK303" s="99">
        <v>2</v>
      </c>
      <c r="EL303" s="99">
        <v>5</v>
      </c>
      <c r="EM303" s="99">
        <v>6240</v>
      </c>
      <c r="EN303" s="99">
        <v>31</v>
      </c>
      <c r="EO303" s="99">
        <v>14</v>
      </c>
      <c r="EP303" s="99">
        <v>18</v>
      </c>
      <c r="EQ303" s="99"/>
      <c r="ER303" s="99"/>
      <c r="ES303" s="99">
        <v>22908</v>
      </c>
    </row>
    <row r="304" spans="1:149" ht="14.4" x14ac:dyDescent="0.3">
      <c r="A304" s="98">
        <v>106361458</v>
      </c>
      <c r="B304" s="98" t="s">
        <v>1353</v>
      </c>
      <c r="C304" s="98" t="s">
        <v>1347</v>
      </c>
      <c r="D304" s="98" t="s">
        <v>1354</v>
      </c>
      <c r="E304" s="98" t="s">
        <v>1355</v>
      </c>
      <c r="F304" s="98" t="s">
        <v>1153</v>
      </c>
      <c r="G304" s="98" t="s">
        <v>2871</v>
      </c>
      <c r="H304" s="98" t="s">
        <v>2122</v>
      </c>
      <c r="I304" s="98" t="s">
        <v>2126</v>
      </c>
      <c r="J304" s="98" t="s">
        <v>2215</v>
      </c>
      <c r="K304" s="98" t="s">
        <v>2449</v>
      </c>
      <c r="L304" s="98" t="s">
        <v>2066</v>
      </c>
      <c r="M304" s="98" t="s">
        <v>2136</v>
      </c>
      <c r="N304" s="98" t="s">
        <v>1848</v>
      </c>
      <c r="O304" s="99">
        <v>460</v>
      </c>
      <c r="P304" s="99"/>
      <c r="Q304" s="99"/>
      <c r="R304" s="99"/>
      <c r="S304" s="99"/>
      <c r="T304" s="99"/>
      <c r="U304" s="99">
        <v>236</v>
      </c>
      <c r="V304" s="99">
        <v>224</v>
      </c>
      <c r="W304" s="99"/>
      <c r="X304" s="99"/>
      <c r="Y304" s="99">
        <v>8</v>
      </c>
      <c r="Z304" s="99">
        <v>20</v>
      </c>
      <c r="AA304" s="99">
        <v>30</v>
      </c>
      <c r="AB304" s="99">
        <v>50</v>
      </c>
      <c r="AC304" s="99">
        <v>117</v>
      </c>
      <c r="AD304" s="99">
        <v>108</v>
      </c>
      <c r="AE304" s="99">
        <v>82</v>
      </c>
      <c r="AF304" s="99">
        <v>40</v>
      </c>
      <c r="AG304" s="99"/>
      <c r="AH304" s="99"/>
      <c r="AI304" s="99">
        <v>5</v>
      </c>
      <c r="AJ304" s="99">
        <v>1</v>
      </c>
      <c r="AK304" s="99">
        <v>12</v>
      </c>
      <c r="AL304" s="99">
        <v>41</v>
      </c>
      <c r="AM304" s="99">
        <v>56</v>
      </c>
      <c r="AN304" s="99">
        <v>4</v>
      </c>
      <c r="AO304" s="99"/>
      <c r="AP304" s="99">
        <v>346</v>
      </c>
      <c r="AQ304" s="99">
        <v>19</v>
      </c>
      <c r="AR304" s="99">
        <v>441</v>
      </c>
      <c r="AS304" s="99"/>
      <c r="AT304" s="99">
        <v>10</v>
      </c>
      <c r="AU304" s="99">
        <v>450</v>
      </c>
      <c r="AV304" s="99"/>
      <c r="AW304" s="99"/>
      <c r="AX304" s="99">
        <v>442</v>
      </c>
      <c r="AY304" s="99">
        <v>18</v>
      </c>
      <c r="AZ304" s="99"/>
      <c r="BA304" s="99"/>
      <c r="BB304" s="99">
        <v>7</v>
      </c>
      <c r="BC304" s="99">
        <v>453</v>
      </c>
      <c r="BD304" s="99"/>
      <c r="BE304" s="99"/>
      <c r="BF304" s="99"/>
      <c r="BG304" s="99"/>
      <c r="BH304" s="99"/>
      <c r="BI304" s="99"/>
      <c r="BJ304" s="99"/>
      <c r="BK304" s="99">
        <v>41</v>
      </c>
      <c r="BL304" s="99">
        <v>23</v>
      </c>
      <c r="BM304" s="99">
        <v>3</v>
      </c>
      <c r="BN304" s="99">
        <v>3</v>
      </c>
      <c r="BO304" s="99">
        <v>6</v>
      </c>
      <c r="BP304" s="99">
        <v>8</v>
      </c>
      <c r="BQ304" s="99"/>
      <c r="BR304" s="99">
        <v>1</v>
      </c>
      <c r="BS304" s="99">
        <v>3</v>
      </c>
      <c r="BT304" s="99">
        <v>363</v>
      </c>
      <c r="BU304" s="99">
        <v>7</v>
      </c>
      <c r="BV304" s="99">
        <v>2</v>
      </c>
      <c r="BW304" s="99"/>
      <c r="BX304" s="99"/>
      <c r="BY304" s="99"/>
      <c r="BZ304" s="99"/>
      <c r="CA304" s="99"/>
      <c r="CB304" s="99">
        <v>192</v>
      </c>
      <c r="CC304" s="99">
        <v>211</v>
      </c>
      <c r="CD304" s="99"/>
      <c r="CE304" s="99">
        <v>41</v>
      </c>
      <c r="CF304" s="99">
        <v>11</v>
      </c>
      <c r="CG304" s="99">
        <v>2</v>
      </c>
      <c r="CH304" s="99">
        <v>3</v>
      </c>
      <c r="CI304" s="99"/>
      <c r="CJ304" s="99"/>
      <c r="CK304" s="99"/>
      <c r="CL304" s="99"/>
      <c r="CM304" s="99">
        <v>10</v>
      </c>
      <c r="CN304" s="99">
        <v>7</v>
      </c>
      <c r="CO304" s="99">
        <v>49</v>
      </c>
      <c r="CP304" s="99">
        <v>83</v>
      </c>
      <c r="CQ304" s="99">
        <v>2</v>
      </c>
      <c r="CR304" s="99">
        <v>48</v>
      </c>
      <c r="CS304" s="99"/>
      <c r="CT304" s="99">
        <v>41</v>
      </c>
      <c r="CU304" s="99">
        <v>3</v>
      </c>
      <c r="CV304" s="99">
        <v>27</v>
      </c>
      <c r="CW304" s="99">
        <v>13</v>
      </c>
      <c r="CX304" s="99">
        <v>5</v>
      </c>
      <c r="CY304" s="99">
        <v>10</v>
      </c>
      <c r="CZ304" s="99"/>
      <c r="DA304" s="99">
        <v>82</v>
      </c>
      <c r="DB304" s="99">
        <v>18</v>
      </c>
      <c r="DC304" s="99">
        <v>61</v>
      </c>
      <c r="DD304" s="99">
        <v>1</v>
      </c>
      <c r="DE304" s="99"/>
      <c r="DF304" s="99"/>
      <c r="DG304" s="99">
        <v>2</v>
      </c>
      <c r="DH304" s="99">
        <v>30</v>
      </c>
      <c r="DI304" s="99">
        <v>18</v>
      </c>
      <c r="DJ304" s="99"/>
      <c r="DK304" s="99"/>
      <c r="DL304" s="99">
        <v>14</v>
      </c>
      <c r="DM304" s="99">
        <v>1</v>
      </c>
      <c r="DN304" s="99">
        <v>1</v>
      </c>
      <c r="DO304" s="99"/>
      <c r="DP304" s="99">
        <v>367</v>
      </c>
      <c r="DQ304" s="99">
        <v>1</v>
      </c>
      <c r="DR304" s="99">
        <v>20</v>
      </c>
      <c r="DS304" s="99">
        <v>2</v>
      </c>
      <c r="DT304" s="99">
        <v>3</v>
      </c>
      <c r="DU304" s="99"/>
      <c r="DV304" s="99"/>
      <c r="DW304" s="99"/>
      <c r="DX304" s="99"/>
      <c r="DY304" s="99">
        <v>1</v>
      </c>
      <c r="DZ304" s="99"/>
      <c r="EA304" s="99"/>
      <c r="EB304" s="99"/>
      <c r="EC304" s="99"/>
      <c r="ED304" s="99">
        <v>3</v>
      </c>
      <c r="EE304" s="99">
        <v>21</v>
      </c>
      <c r="EF304" s="99">
        <v>7</v>
      </c>
      <c r="EG304" s="99">
        <v>2</v>
      </c>
      <c r="EH304" s="99"/>
      <c r="EI304" s="99"/>
      <c r="EJ304" s="99"/>
      <c r="EK304" s="99">
        <v>1</v>
      </c>
      <c r="EL304" s="99">
        <v>7</v>
      </c>
      <c r="EM304" s="99">
        <v>396</v>
      </c>
      <c r="EN304" s="99">
        <v>1</v>
      </c>
      <c r="EO304" s="99">
        <v>21</v>
      </c>
      <c r="EP304" s="99">
        <v>1</v>
      </c>
      <c r="EQ304" s="99"/>
      <c r="ER304" s="99"/>
      <c r="ES304" s="99">
        <v>1524</v>
      </c>
    </row>
    <row r="305" spans="1:149" ht="14.4" x14ac:dyDescent="0.3">
      <c r="A305" s="98">
        <v>106362041</v>
      </c>
      <c r="B305" s="98" t="s">
        <v>1356</v>
      </c>
      <c r="C305" s="98" t="s">
        <v>1347</v>
      </c>
      <c r="D305" s="98" t="s">
        <v>1357</v>
      </c>
      <c r="E305" s="98" t="s">
        <v>1358</v>
      </c>
      <c r="F305" s="98" t="s">
        <v>1154</v>
      </c>
      <c r="G305" s="98" t="s">
        <v>2873</v>
      </c>
      <c r="H305" s="98" t="s">
        <v>2112</v>
      </c>
      <c r="I305" s="98" t="s">
        <v>2126</v>
      </c>
      <c r="J305" s="98" t="s">
        <v>2397</v>
      </c>
      <c r="K305" s="98" t="s">
        <v>2450</v>
      </c>
      <c r="L305" s="98" t="s">
        <v>2007</v>
      </c>
      <c r="M305" s="98" t="s">
        <v>2136</v>
      </c>
      <c r="N305" s="98" t="s">
        <v>1849</v>
      </c>
      <c r="O305" s="99">
        <v>2805</v>
      </c>
      <c r="P305" s="99">
        <v>233</v>
      </c>
      <c r="Q305" s="99"/>
      <c r="R305" s="99"/>
      <c r="S305" s="99"/>
      <c r="T305" s="99"/>
      <c r="U305" s="99">
        <v>1855</v>
      </c>
      <c r="V305" s="99">
        <v>1182</v>
      </c>
      <c r="W305" s="99">
        <v>1</v>
      </c>
      <c r="X305" s="99"/>
      <c r="Y305" s="99">
        <v>66</v>
      </c>
      <c r="Z305" s="99">
        <v>387</v>
      </c>
      <c r="AA305" s="99">
        <v>232</v>
      </c>
      <c r="AB305" s="99">
        <v>159</v>
      </c>
      <c r="AC305" s="99">
        <v>348</v>
      </c>
      <c r="AD305" s="99">
        <v>507</v>
      </c>
      <c r="AE305" s="99">
        <v>402</v>
      </c>
      <c r="AF305" s="99">
        <v>488</v>
      </c>
      <c r="AG305" s="99"/>
      <c r="AH305" s="99">
        <v>437</v>
      </c>
      <c r="AI305" s="99">
        <v>12</v>
      </c>
      <c r="AJ305" s="99">
        <v>56</v>
      </c>
      <c r="AK305" s="99">
        <v>197</v>
      </c>
      <c r="AL305" s="99">
        <v>321</v>
      </c>
      <c r="AM305" s="99">
        <v>5</v>
      </c>
      <c r="AN305" s="99">
        <v>61</v>
      </c>
      <c r="AO305" s="99">
        <v>11</v>
      </c>
      <c r="AP305" s="99">
        <v>2387</v>
      </c>
      <c r="AQ305" s="99">
        <v>1206</v>
      </c>
      <c r="AR305" s="99">
        <v>1832</v>
      </c>
      <c r="AS305" s="99"/>
      <c r="AT305" s="99">
        <v>608</v>
      </c>
      <c r="AU305" s="99">
        <v>2005</v>
      </c>
      <c r="AV305" s="99">
        <v>424</v>
      </c>
      <c r="AW305" s="99">
        <v>1</v>
      </c>
      <c r="AX305" s="99">
        <v>2932</v>
      </c>
      <c r="AY305" s="99">
        <v>106</v>
      </c>
      <c r="AZ305" s="99"/>
      <c r="BA305" s="99">
        <v>180</v>
      </c>
      <c r="BB305" s="99"/>
      <c r="BC305" s="99">
        <v>2393</v>
      </c>
      <c r="BD305" s="99"/>
      <c r="BE305" s="99">
        <v>4</v>
      </c>
      <c r="BF305" s="99">
        <v>33</v>
      </c>
      <c r="BG305" s="99">
        <v>424</v>
      </c>
      <c r="BH305" s="99">
        <v>3</v>
      </c>
      <c r="BI305" s="99"/>
      <c r="BJ305" s="99">
        <v>1</v>
      </c>
      <c r="BK305" s="99">
        <v>34</v>
      </c>
      <c r="BL305" s="99">
        <v>272</v>
      </c>
      <c r="BM305" s="99">
        <v>132</v>
      </c>
      <c r="BN305" s="99">
        <v>80</v>
      </c>
      <c r="BO305" s="99">
        <v>109</v>
      </c>
      <c r="BP305" s="99"/>
      <c r="BQ305" s="99"/>
      <c r="BR305" s="99"/>
      <c r="BS305" s="99">
        <v>191</v>
      </c>
      <c r="BT305" s="99">
        <v>2214</v>
      </c>
      <c r="BU305" s="99">
        <v>1</v>
      </c>
      <c r="BV305" s="99"/>
      <c r="BW305" s="99"/>
      <c r="BX305" s="99"/>
      <c r="BY305" s="99"/>
      <c r="BZ305" s="99">
        <v>5</v>
      </c>
      <c r="CA305" s="99"/>
      <c r="CB305" s="99">
        <v>1368</v>
      </c>
      <c r="CC305" s="99">
        <v>698</v>
      </c>
      <c r="CD305" s="99"/>
      <c r="CE305" s="99">
        <v>865</v>
      </c>
      <c r="CF305" s="99">
        <v>45</v>
      </c>
      <c r="CG305" s="99">
        <v>5</v>
      </c>
      <c r="CH305" s="99">
        <v>57</v>
      </c>
      <c r="CI305" s="99"/>
      <c r="CJ305" s="99"/>
      <c r="CK305" s="99"/>
      <c r="CL305" s="99"/>
      <c r="CM305" s="99">
        <v>17</v>
      </c>
      <c r="CN305" s="99">
        <v>40</v>
      </c>
      <c r="CO305" s="99">
        <v>327</v>
      </c>
      <c r="CP305" s="99">
        <v>359</v>
      </c>
      <c r="CQ305" s="99"/>
      <c r="CR305" s="99">
        <v>148</v>
      </c>
      <c r="CS305" s="99"/>
      <c r="CT305" s="99">
        <v>154</v>
      </c>
      <c r="CU305" s="99">
        <v>123</v>
      </c>
      <c r="CV305" s="99">
        <v>160</v>
      </c>
      <c r="CW305" s="99">
        <v>17</v>
      </c>
      <c r="CX305" s="99">
        <v>81</v>
      </c>
      <c r="CY305" s="99">
        <v>29</v>
      </c>
      <c r="CZ305" s="99">
        <v>34</v>
      </c>
      <c r="DA305" s="99">
        <v>385</v>
      </c>
      <c r="DB305" s="99">
        <v>92</v>
      </c>
      <c r="DC305" s="99">
        <v>167</v>
      </c>
      <c r="DD305" s="99">
        <v>468</v>
      </c>
      <c r="DE305" s="99">
        <v>425</v>
      </c>
      <c r="DF305" s="99">
        <v>12</v>
      </c>
      <c r="DG305" s="99">
        <v>93</v>
      </c>
      <c r="DH305" s="99">
        <v>243</v>
      </c>
      <c r="DI305" s="99">
        <v>136</v>
      </c>
      <c r="DJ305" s="99">
        <v>1</v>
      </c>
      <c r="DK305" s="99">
        <v>24</v>
      </c>
      <c r="DL305" s="99">
        <v>64</v>
      </c>
      <c r="DM305" s="99">
        <v>3</v>
      </c>
      <c r="DN305" s="99">
        <v>76</v>
      </c>
      <c r="DO305" s="99">
        <v>2</v>
      </c>
      <c r="DP305" s="99">
        <v>1833</v>
      </c>
      <c r="DQ305" s="99">
        <v>28</v>
      </c>
      <c r="DR305" s="99">
        <v>48</v>
      </c>
      <c r="DS305" s="99">
        <v>8</v>
      </c>
      <c r="DT305" s="99">
        <v>20</v>
      </c>
      <c r="DU305" s="99">
        <v>1</v>
      </c>
      <c r="DV305" s="99"/>
      <c r="DW305" s="99"/>
      <c r="DX305" s="99">
        <v>35</v>
      </c>
      <c r="DY305" s="99">
        <v>1</v>
      </c>
      <c r="DZ305" s="99">
        <v>422</v>
      </c>
      <c r="EA305" s="99"/>
      <c r="EB305" s="99"/>
      <c r="EC305" s="99"/>
      <c r="ED305" s="99">
        <v>32</v>
      </c>
      <c r="EE305" s="99">
        <v>131</v>
      </c>
      <c r="EF305" s="99">
        <v>5</v>
      </c>
      <c r="EG305" s="99">
        <v>2</v>
      </c>
      <c r="EH305" s="99"/>
      <c r="EI305" s="99"/>
      <c r="EJ305" s="99"/>
      <c r="EK305" s="99"/>
      <c r="EL305" s="99">
        <v>4</v>
      </c>
      <c r="EM305" s="99">
        <v>2695</v>
      </c>
      <c r="EN305" s="99">
        <v>33</v>
      </c>
      <c r="EO305" s="99">
        <v>123</v>
      </c>
      <c r="EP305" s="99">
        <v>12</v>
      </c>
      <c r="EQ305" s="99">
        <v>1</v>
      </c>
      <c r="ER305" s="99"/>
      <c r="ES305" s="99">
        <v>16582</v>
      </c>
    </row>
    <row r="306" spans="1:149" ht="14.4" x14ac:dyDescent="0.3">
      <c r="A306" s="98">
        <v>106364014</v>
      </c>
      <c r="B306" s="98" t="s">
        <v>742</v>
      </c>
      <c r="C306" s="98" t="s">
        <v>1347</v>
      </c>
      <c r="D306" s="98" t="s">
        <v>1359</v>
      </c>
      <c r="E306" s="98" t="s">
        <v>1342</v>
      </c>
      <c r="F306" s="98" t="s">
        <v>1148</v>
      </c>
      <c r="G306" s="98" t="s">
        <v>2871</v>
      </c>
      <c r="H306" s="98" t="s">
        <v>2114</v>
      </c>
      <c r="I306" s="98" t="s">
        <v>2166</v>
      </c>
      <c r="J306" s="98" t="s">
        <v>2181</v>
      </c>
      <c r="K306" s="98" t="s">
        <v>2440</v>
      </c>
      <c r="L306" s="98" t="s">
        <v>2065</v>
      </c>
      <c r="M306" s="98" t="s">
        <v>2105</v>
      </c>
      <c r="N306" s="98" t="s">
        <v>1850</v>
      </c>
      <c r="O306" s="99"/>
      <c r="P306" s="99"/>
      <c r="Q306" s="99"/>
      <c r="R306" s="99">
        <v>703</v>
      </c>
      <c r="S306" s="99">
        <v>3853</v>
      </c>
      <c r="T306" s="99"/>
      <c r="U306" s="99">
        <v>2423</v>
      </c>
      <c r="V306" s="99">
        <v>2133</v>
      </c>
      <c r="W306" s="99"/>
      <c r="X306" s="99"/>
      <c r="Y306" s="99">
        <v>2317</v>
      </c>
      <c r="Z306" s="99">
        <v>559</v>
      </c>
      <c r="AA306" s="99">
        <v>398</v>
      </c>
      <c r="AB306" s="99">
        <v>412</v>
      </c>
      <c r="AC306" s="99">
        <v>420</v>
      </c>
      <c r="AD306" s="99">
        <v>197</v>
      </c>
      <c r="AE306" s="99">
        <v>92</v>
      </c>
      <c r="AF306" s="99">
        <v>31</v>
      </c>
      <c r="AG306" s="99"/>
      <c r="AH306" s="99"/>
      <c r="AI306" s="99">
        <v>130</v>
      </c>
      <c r="AJ306" s="99">
        <v>110</v>
      </c>
      <c r="AK306" s="99">
        <v>531</v>
      </c>
      <c r="AL306" s="99">
        <v>1709</v>
      </c>
      <c r="AM306" s="99">
        <v>31</v>
      </c>
      <c r="AN306" s="99">
        <v>23</v>
      </c>
      <c r="AO306" s="99">
        <v>15</v>
      </c>
      <c r="AP306" s="99">
        <v>2137</v>
      </c>
      <c r="AQ306" s="99">
        <v>4556</v>
      </c>
      <c r="AR306" s="99"/>
      <c r="AS306" s="99"/>
      <c r="AT306" s="99">
        <v>7</v>
      </c>
      <c r="AU306" s="99">
        <v>4549</v>
      </c>
      <c r="AV306" s="99"/>
      <c r="AW306" s="99"/>
      <c r="AX306" s="99">
        <v>4554</v>
      </c>
      <c r="AY306" s="99">
        <v>2</v>
      </c>
      <c r="AZ306" s="99"/>
      <c r="BA306" s="99">
        <v>123</v>
      </c>
      <c r="BB306" s="99">
        <v>1</v>
      </c>
      <c r="BC306" s="99">
        <v>2671</v>
      </c>
      <c r="BD306" s="99">
        <v>7</v>
      </c>
      <c r="BE306" s="99">
        <v>2</v>
      </c>
      <c r="BF306" s="99"/>
      <c r="BG306" s="99"/>
      <c r="BH306" s="99">
        <v>1549</v>
      </c>
      <c r="BI306" s="99">
        <v>203</v>
      </c>
      <c r="BJ306" s="99"/>
      <c r="BK306" s="99">
        <v>5</v>
      </c>
      <c r="BL306" s="99">
        <v>94</v>
      </c>
      <c r="BM306" s="99"/>
      <c r="BN306" s="99"/>
      <c r="BO306" s="99">
        <v>1</v>
      </c>
      <c r="BP306" s="99"/>
      <c r="BQ306" s="99">
        <v>23</v>
      </c>
      <c r="BR306" s="99">
        <v>24</v>
      </c>
      <c r="BS306" s="99"/>
      <c r="BT306" s="99">
        <v>4399</v>
      </c>
      <c r="BU306" s="99">
        <v>6</v>
      </c>
      <c r="BV306" s="99"/>
      <c r="BW306" s="99">
        <v>1</v>
      </c>
      <c r="BX306" s="99"/>
      <c r="BY306" s="99">
        <v>3</v>
      </c>
      <c r="BZ306" s="99"/>
      <c r="CA306" s="99"/>
      <c r="CB306" s="99">
        <v>2054</v>
      </c>
      <c r="CC306" s="99">
        <v>445</v>
      </c>
      <c r="CD306" s="99">
        <v>11</v>
      </c>
      <c r="CE306" s="99">
        <v>1470</v>
      </c>
      <c r="CF306" s="99">
        <v>455</v>
      </c>
      <c r="CG306" s="99">
        <v>3</v>
      </c>
      <c r="CH306" s="99">
        <v>106</v>
      </c>
      <c r="CI306" s="99"/>
      <c r="CJ306" s="99">
        <v>12</v>
      </c>
      <c r="CK306" s="99"/>
      <c r="CL306" s="99"/>
      <c r="CM306" s="99"/>
      <c r="CN306" s="99"/>
      <c r="CO306" s="99"/>
      <c r="CP306" s="99"/>
      <c r="CQ306" s="99"/>
      <c r="CR306" s="99"/>
      <c r="CS306" s="99"/>
      <c r="CT306" s="99"/>
      <c r="CU306" s="99"/>
      <c r="CV306" s="99"/>
      <c r="CW306" s="99">
        <v>4512</v>
      </c>
      <c r="CX306" s="99"/>
      <c r="CY306" s="99">
        <v>12</v>
      </c>
      <c r="CZ306" s="99">
        <v>30</v>
      </c>
      <c r="DA306" s="99"/>
      <c r="DB306" s="99"/>
      <c r="DC306" s="99"/>
      <c r="DD306" s="99">
        <v>2</v>
      </c>
      <c r="DE306" s="99"/>
      <c r="DF306" s="99"/>
      <c r="DG306" s="99"/>
      <c r="DH306" s="99">
        <v>794</v>
      </c>
      <c r="DI306" s="99"/>
      <c r="DJ306" s="99"/>
      <c r="DK306" s="99"/>
      <c r="DL306" s="99"/>
      <c r="DM306" s="99"/>
      <c r="DN306" s="99"/>
      <c r="DO306" s="99"/>
      <c r="DP306" s="99">
        <v>3762</v>
      </c>
      <c r="DQ306" s="99"/>
      <c r="DR306" s="99"/>
      <c r="DS306" s="99"/>
      <c r="DT306" s="99"/>
      <c r="DU306" s="99"/>
      <c r="DV306" s="99"/>
      <c r="DW306" s="99"/>
      <c r="DX306" s="99"/>
      <c r="DY306" s="99"/>
      <c r="DZ306" s="99"/>
      <c r="EA306" s="99"/>
      <c r="EB306" s="99"/>
      <c r="EC306" s="99"/>
      <c r="ED306" s="99">
        <v>1</v>
      </c>
      <c r="EE306" s="99"/>
      <c r="EF306" s="99"/>
      <c r="EG306" s="99"/>
      <c r="EH306" s="99">
        <v>5</v>
      </c>
      <c r="EI306" s="99"/>
      <c r="EJ306" s="99"/>
      <c r="EK306" s="99"/>
      <c r="EL306" s="99"/>
      <c r="EM306" s="99">
        <v>4548</v>
      </c>
      <c r="EN306" s="99"/>
      <c r="EO306" s="99"/>
      <c r="EP306" s="99">
        <v>1</v>
      </c>
      <c r="EQ306" s="99">
        <v>1</v>
      </c>
      <c r="ER306" s="99"/>
      <c r="ES306" s="99">
        <v>26809</v>
      </c>
    </row>
    <row r="307" spans="1:149" ht="14.4" x14ac:dyDescent="0.3">
      <c r="A307" s="98">
        <v>106364050</v>
      </c>
      <c r="B307" s="98" t="s">
        <v>1360</v>
      </c>
      <c r="C307" s="98" t="s">
        <v>1347</v>
      </c>
      <c r="D307" s="98" t="s">
        <v>1361</v>
      </c>
      <c r="E307" s="98" t="s">
        <v>1327</v>
      </c>
      <c r="F307" s="98" t="s">
        <v>1142</v>
      </c>
      <c r="G307" s="98" t="s">
        <v>2872</v>
      </c>
      <c r="H307" s="98" t="s">
        <v>2101</v>
      </c>
      <c r="I307" s="98" t="s">
        <v>2116</v>
      </c>
      <c r="J307" s="98" t="s">
        <v>2229</v>
      </c>
      <c r="K307" s="98" t="s">
        <v>2435</v>
      </c>
      <c r="L307" s="98" t="s">
        <v>2065</v>
      </c>
      <c r="M307" s="98" t="s">
        <v>2105</v>
      </c>
      <c r="N307" s="98" t="s">
        <v>1851</v>
      </c>
      <c r="O307" s="99"/>
      <c r="P307" s="99"/>
      <c r="Q307" s="99"/>
      <c r="R307" s="99"/>
      <c r="S307" s="99">
        <v>5487</v>
      </c>
      <c r="T307" s="99"/>
      <c r="U307" s="99">
        <v>2928</v>
      </c>
      <c r="V307" s="99">
        <v>2559</v>
      </c>
      <c r="W307" s="99"/>
      <c r="X307" s="99"/>
      <c r="Y307" s="99">
        <v>2158</v>
      </c>
      <c r="Z307" s="99">
        <v>1114</v>
      </c>
      <c r="AA307" s="99">
        <v>691</v>
      </c>
      <c r="AB307" s="99">
        <v>624</v>
      </c>
      <c r="AC307" s="99">
        <v>527</v>
      </c>
      <c r="AD307" s="99">
        <v>244</v>
      </c>
      <c r="AE307" s="99">
        <v>84</v>
      </c>
      <c r="AF307" s="99">
        <v>45</v>
      </c>
      <c r="AG307" s="99"/>
      <c r="AH307" s="99"/>
      <c r="AI307" s="99"/>
      <c r="AJ307" s="99">
        <v>214</v>
      </c>
      <c r="AK307" s="99">
        <v>590</v>
      </c>
      <c r="AL307" s="99">
        <v>1886</v>
      </c>
      <c r="AM307" s="99">
        <v>6</v>
      </c>
      <c r="AN307" s="99">
        <v>169</v>
      </c>
      <c r="AO307" s="99"/>
      <c r="AP307" s="99">
        <v>2622</v>
      </c>
      <c r="AQ307" s="99">
        <v>5478</v>
      </c>
      <c r="AR307" s="99"/>
      <c r="AS307" s="99">
        <v>9</v>
      </c>
      <c r="AT307" s="99"/>
      <c r="AU307" s="99">
        <v>5475</v>
      </c>
      <c r="AV307" s="99"/>
      <c r="AW307" s="99">
        <v>12</v>
      </c>
      <c r="AX307" s="99">
        <v>5485</v>
      </c>
      <c r="AY307" s="99"/>
      <c r="AZ307" s="99">
        <v>2</v>
      </c>
      <c r="BA307" s="99">
        <v>297</v>
      </c>
      <c r="BB307" s="99"/>
      <c r="BC307" s="99">
        <v>801</v>
      </c>
      <c r="BD307" s="99">
        <v>1</v>
      </c>
      <c r="BE307" s="99"/>
      <c r="BF307" s="99">
        <v>45</v>
      </c>
      <c r="BG307" s="99"/>
      <c r="BH307" s="99">
        <v>4342</v>
      </c>
      <c r="BI307" s="99"/>
      <c r="BJ307" s="99">
        <v>1</v>
      </c>
      <c r="BK307" s="99">
        <v>1</v>
      </c>
      <c r="BL307" s="99">
        <v>480</v>
      </c>
      <c r="BM307" s="99"/>
      <c r="BN307" s="99"/>
      <c r="BO307" s="99">
        <v>131</v>
      </c>
      <c r="BP307" s="99"/>
      <c r="BQ307" s="99"/>
      <c r="BR307" s="99"/>
      <c r="BS307" s="99"/>
      <c r="BT307" s="99">
        <v>4498</v>
      </c>
      <c r="BU307" s="99">
        <v>364</v>
      </c>
      <c r="BV307" s="99"/>
      <c r="BW307" s="99"/>
      <c r="BX307" s="99">
        <v>12</v>
      </c>
      <c r="BY307" s="99">
        <v>1</v>
      </c>
      <c r="BZ307" s="99"/>
      <c r="CA307" s="99"/>
      <c r="CB307" s="99">
        <v>981</v>
      </c>
      <c r="CC307" s="99">
        <v>536</v>
      </c>
      <c r="CD307" s="99"/>
      <c r="CE307" s="99">
        <v>3674</v>
      </c>
      <c r="CF307" s="99">
        <v>31</v>
      </c>
      <c r="CG307" s="99"/>
      <c r="CH307" s="99">
        <v>84</v>
      </c>
      <c r="CI307" s="99">
        <v>56</v>
      </c>
      <c r="CJ307" s="99">
        <v>125</v>
      </c>
      <c r="CK307" s="99"/>
      <c r="CL307" s="99"/>
      <c r="CM307" s="99"/>
      <c r="CN307" s="99"/>
      <c r="CO307" s="99"/>
      <c r="CP307" s="99"/>
      <c r="CQ307" s="99"/>
      <c r="CR307" s="99"/>
      <c r="CS307" s="99"/>
      <c r="CT307" s="99"/>
      <c r="CU307" s="99"/>
      <c r="CV307" s="99"/>
      <c r="CW307" s="99">
        <v>5463</v>
      </c>
      <c r="CX307" s="99"/>
      <c r="CY307" s="99">
        <v>2</v>
      </c>
      <c r="CZ307" s="99"/>
      <c r="DA307" s="99"/>
      <c r="DB307" s="99"/>
      <c r="DC307" s="99">
        <v>2</v>
      </c>
      <c r="DD307" s="99">
        <v>20</v>
      </c>
      <c r="DE307" s="99"/>
      <c r="DF307" s="99"/>
      <c r="DG307" s="99"/>
      <c r="DH307" s="99">
        <v>357</v>
      </c>
      <c r="DI307" s="99"/>
      <c r="DJ307" s="99"/>
      <c r="DK307" s="99"/>
      <c r="DL307" s="99"/>
      <c r="DM307" s="99"/>
      <c r="DN307" s="99"/>
      <c r="DO307" s="99"/>
      <c r="DP307" s="99">
        <v>5130</v>
      </c>
      <c r="DQ307" s="99"/>
      <c r="DR307" s="99"/>
      <c r="DS307" s="99"/>
      <c r="DT307" s="99"/>
      <c r="DU307" s="99"/>
      <c r="DV307" s="99"/>
      <c r="DW307" s="99"/>
      <c r="DX307" s="99"/>
      <c r="DY307" s="99"/>
      <c r="DZ307" s="99"/>
      <c r="EA307" s="99"/>
      <c r="EB307" s="99"/>
      <c r="EC307" s="99"/>
      <c r="ED307" s="99"/>
      <c r="EE307" s="99">
        <v>37</v>
      </c>
      <c r="EF307" s="99">
        <v>4</v>
      </c>
      <c r="EG307" s="99">
        <v>42</v>
      </c>
      <c r="EH307" s="99">
        <v>123</v>
      </c>
      <c r="EI307" s="99">
        <v>1</v>
      </c>
      <c r="EJ307" s="99"/>
      <c r="EK307" s="99"/>
      <c r="EL307" s="99">
        <v>6</v>
      </c>
      <c r="EM307" s="99">
        <v>5187</v>
      </c>
      <c r="EN307" s="99">
        <v>26</v>
      </c>
      <c r="EO307" s="99">
        <v>26</v>
      </c>
      <c r="EP307" s="99">
        <v>34</v>
      </c>
      <c r="EQ307" s="99">
        <v>1</v>
      </c>
      <c r="ER307" s="99"/>
      <c r="ES307" s="99">
        <v>33293</v>
      </c>
    </row>
    <row r="308" spans="1:149" ht="14.4" x14ac:dyDescent="0.3">
      <c r="A308" s="98">
        <v>106364121</v>
      </c>
      <c r="B308" s="98" t="s">
        <v>1534</v>
      </c>
      <c r="C308" s="98" t="s">
        <v>1347</v>
      </c>
      <c r="D308" s="98" t="s">
        <v>1362</v>
      </c>
      <c r="E308" s="98" t="s">
        <v>1347</v>
      </c>
      <c r="F308" s="98" t="s">
        <v>1150</v>
      </c>
      <c r="G308" s="98" t="s">
        <v>2873</v>
      </c>
      <c r="H308" s="98" t="s">
        <v>2114</v>
      </c>
      <c r="I308" s="98" t="s">
        <v>2116</v>
      </c>
      <c r="J308" s="98" t="s">
        <v>2438</v>
      </c>
      <c r="K308" s="98" t="s">
        <v>2446</v>
      </c>
      <c r="L308" s="98" t="s">
        <v>2065</v>
      </c>
      <c r="M308" s="98" t="s">
        <v>2105</v>
      </c>
      <c r="N308" s="98" t="s">
        <v>1852</v>
      </c>
      <c r="O308" s="99"/>
      <c r="P308" s="99"/>
      <c r="Q308" s="99">
        <v>1067</v>
      </c>
      <c r="R308" s="99"/>
      <c r="S308" s="99"/>
      <c r="T308" s="99"/>
      <c r="U308" s="99">
        <v>533</v>
      </c>
      <c r="V308" s="99">
        <v>534</v>
      </c>
      <c r="W308" s="99"/>
      <c r="X308" s="99"/>
      <c r="Y308" s="99">
        <v>16</v>
      </c>
      <c r="Z308" s="99">
        <v>66</v>
      </c>
      <c r="AA308" s="99">
        <v>71</v>
      </c>
      <c r="AB308" s="99">
        <v>105</v>
      </c>
      <c r="AC308" s="99">
        <v>229</v>
      </c>
      <c r="AD308" s="99">
        <v>270</v>
      </c>
      <c r="AE308" s="99">
        <v>186</v>
      </c>
      <c r="AF308" s="99">
        <v>124</v>
      </c>
      <c r="AG308" s="99"/>
      <c r="AH308" s="99"/>
      <c r="AI308" s="99"/>
      <c r="AJ308" s="99">
        <v>32</v>
      </c>
      <c r="AK308" s="99">
        <v>181</v>
      </c>
      <c r="AL308" s="99">
        <v>333</v>
      </c>
      <c r="AM308" s="99">
        <v>2</v>
      </c>
      <c r="AN308" s="99">
        <v>3</v>
      </c>
      <c r="AO308" s="99">
        <v>2</v>
      </c>
      <c r="AP308" s="99">
        <v>514</v>
      </c>
      <c r="AQ308" s="99">
        <v>1067</v>
      </c>
      <c r="AR308" s="99"/>
      <c r="AS308" s="99"/>
      <c r="AT308" s="99">
        <v>358</v>
      </c>
      <c r="AU308" s="99">
        <v>709</v>
      </c>
      <c r="AV308" s="99"/>
      <c r="AW308" s="99"/>
      <c r="AX308" s="99">
        <v>1059</v>
      </c>
      <c r="AY308" s="99">
        <v>8</v>
      </c>
      <c r="AZ308" s="99"/>
      <c r="BA308" s="99">
        <v>1062</v>
      </c>
      <c r="BB308" s="99"/>
      <c r="BC308" s="99"/>
      <c r="BD308" s="99"/>
      <c r="BE308" s="99"/>
      <c r="BF308" s="99">
        <v>1</v>
      </c>
      <c r="BG308" s="99">
        <v>4</v>
      </c>
      <c r="BH308" s="99"/>
      <c r="BI308" s="99"/>
      <c r="BJ308" s="99"/>
      <c r="BK308" s="99">
        <v>130</v>
      </c>
      <c r="BL308" s="99">
        <v>27</v>
      </c>
      <c r="BM308" s="99"/>
      <c r="BN308" s="99"/>
      <c r="BO308" s="99">
        <v>304</v>
      </c>
      <c r="BP308" s="99">
        <v>1</v>
      </c>
      <c r="BQ308" s="99"/>
      <c r="BR308" s="99">
        <v>2</v>
      </c>
      <c r="BS308" s="99"/>
      <c r="BT308" s="99">
        <v>467</v>
      </c>
      <c r="BU308" s="99">
        <v>136</v>
      </c>
      <c r="BV308" s="99"/>
      <c r="BW308" s="99"/>
      <c r="BX308" s="99"/>
      <c r="BY308" s="99"/>
      <c r="BZ308" s="99"/>
      <c r="CA308" s="99"/>
      <c r="CB308" s="99">
        <v>364</v>
      </c>
      <c r="CC308" s="99">
        <v>536</v>
      </c>
      <c r="CD308" s="99"/>
      <c r="CE308" s="99">
        <v>152</v>
      </c>
      <c r="CF308" s="99">
        <v>2</v>
      </c>
      <c r="CG308" s="99">
        <v>13</v>
      </c>
      <c r="CH308" s="99"/>
      <c r="CI308" s="99"/>
      <c r="CJ308" s="99"/>
      <c r="CK308" s="99"/>
      <c r="CL308" s="99">
        <v>2</v>
      </c>
      <c r="CM308" s="99"/>
      <c r="CN308" s="99">
        <v>31</v>
      </c>
      <c r="CO308" s="99">
        <v>333</v>
      </c>
      <c r="CP308" s="99">
        <v>17</v>
      </c>
      <c r="CQ308" s="99"/>
      <c r="CR308" s="99">
        <v>26</v>
      </c>
      <c r="CS308" s="99"/>
      <c r="CT308" s="99"/>
      <c r="CU308" s="99">
        <v>1</v>
      </c>
      <c r="CV308" s="99">
        <v>308</v>
      </c>
      <c r="CW308" s="99">
        <v>4</v>
      </c>
      <c r="CX308" s="99">
        <v>143</v>
      </c>
      <c r="CY308" s="99">
        <v>144</v>
      </c>
      <c r="CZ308" s="99"/>
      <c r="DA308" s="99">
        <v>12</v>
      </c>
      <c r="DB308" s="99">
        <v>2</v>
      </c>
      <c r="DC308" s="99">
        <v>44</v>
      </c>
      <c r="DD308" s="99"/>
      <c r="DE308" s="99"/>
      <c r="DF308" s="99"/>
      <c r="DG308" s="99">
        <v>1</v>
      </c>
      <c r="DH308" s="99">
        <v>74</v>
      </c>
      <c r="DI308" s="99"/>
      <c r="DJ308" s="99"/>
      <c r="DK308" s="99"/>
      <c r="DL308" s="99">
        <v>1</v>
      </c>
      <c r="DM308" s="99"/>
      <c r="DN308" s="99"/>
      <c r="DO308" s="99"/>
      <c r="DP308" s="99">
        <v>916</v>
      </c>
      <c r="DQ308" s="99"/>
      <c r="DR308" s="99">
        <v>1</v>
      </c>
      <c r="DS308" s="99"/>
      <c r="DT308" s="99">
        <v>6</v>
      </c>
      <c r="DU308" s="99"/>
      <c r="DV308" s="99"/>
      <c r="DW308" s="99">
        <v>68</v>
      </c>
      <c r="DX308" s="99"/>
      <c r="DY308" s="99"/>
      <c r="DZ308" s="99"/>
      <c r="EA308" s="99"/>
      <c r="EB308" s="99"/>
      <c r="EC308" s="99"/>
      <c r="ED308" s="99"/>
      <c r="EE308" s="99">
        <v>102</v>
      </c>
      <c r="EF308" s="99">
        <v>73</v>
      </c>
      <c r="EG308" s="99">
        <v>6</v>
      </c>
      <c r="EH308" s="99">
        <v>1</v>
      </c>
      <c r="EI308" s="99"/>
      <c r="EJ308" s="99"/>
      <c r="EK308" s="99"/>
      <c r="EL308" s="99">
        <v>1</v>
      </c>
      <c r="EM308" s="99">
        <v>866</v>
      </c>
      <c r="EN308" s="99">
        <v>1</v>
      </c>
      <c r="EO308" s="99">
        <v>3</v>
      </c>
      <c r="EP308" s="99">
        <v>13</v>
      </c>
      <c r="EQ308" s="99">
        <v>1</v>
      </c>
      <c r="ER308" s="99"/>
      <c r="ES308" s="99">
        <v>14986</v>
      </c>
    </row>
    <row r="309" spans="1:149" ht="14.4" x14ac:dyDescent="0.3">
      <c r="A309" s="98">
        <v>106364144</v>
      </c>
      <c r="B309" s="98" t="s">
        <v>1363</v>
      </c>
      <c r="C309" s="98" t="s">
        <v>1347</v>
      </c>
      <c r="D309" s="98" t="s">
        <v>1364</v>
      </c>
      <c r="E309" s="98" t="s">
        <v>1352</v>
      </c>
      <c r="F309" s="98" t="s">
        <v>1494</v>
      </c>
      <c r="G309" s="98" t="s">
        <v>2872</v>
      </c>
      <c r="H309" s="98" t="s">
        <v>2101</v>
      </c>
      <c r="I309" s="98" t="s">
        <v>2205</v>
      </c>
      <c r="J309" s="98" t="s">
        <v>2215</v>
      </c>
      <c r="K309" s="98" t="s">
        <v>2448</v>
      </c>
      <c r="L309" s="98" t="s">
        <v>2065</v>
      </c>
      <c r="M309" s="98" t="s">
        <v>2105</v>
      </c>
      <c r="N309" s="98" t="s">
        <v>1853</v>
      </c>
      <c r="O309" s="99">
        <v>10852</v>
      </c>
      <c r="P309" s="99"/>
      <c r="Q309" s="99"/>
      <c r="R309" s="99"/>
      <c r="S309" s="99"/>
      <c r="T309" s="99"/>
      <c r="U309" s="99">
        <v>6166</v>
      </c>
      <c r="V309" s="99">
        <v>4686</v>
      </c>
      <c r="W309" s="99"/>
      <c r="X309" s="99"/>
      <c r="Y309" s="99">
        <v>118</v>
      </c>
      <c r="Z309" s="99">
        <v>1000</v>
      </c>
      <c r="AA309" s="99">
        <v>953</v>
      </c>
      <c r="AB309" s="99">
        <v>1061</v>
      </c>
      <c r="AC309" s="99">
        <v>1921</v>
      </c>
      <c r="AD309" s="99">
        <v>1962</v>
      </c>
      <c r="AE309" s="99">
        <v>1589</v>
      </c>
      <c r="AF309" s="99">
        <v>1624</v>
      </c>
      <c r="AG309" s="99"/>
      <c r="AH309" s="99">
        <v>624</v>
      </c>
      <c r="AI309" s="99"/>
      <c r="AJ309" s="99">
        <v>190</v>
      </c>
      <c r="AK309" s="99">
        <v>1624</v>
      </c>
      <c r="AL309" s="99">
        <v>1847</v>
      </c>
      <c r="AM309" s="99">
        <v>26</v>
      </c>
      <c r="AN309" s="99">
        <v>1882</v>
      </c>
      <c r="AO309" s="99">
        <v>63</v>
      </c>
      <c r="AP309" s="99">
        <v>5220</v>
      </c>
      <c r="AQ309" s="99">
        <v>1594</v>
      </c>
      <c r="AR309" s="99">
        <v>9258</v>
      </c>
      <c r="AS309" s="99"/>
      <c r="AT309" s="99">
        <v>1372</v>
      </c>
      <c r="AU309" s="99">
        <v>8859</v>
      </c>
      <c r="AV309" s="99">
        <v>621</v>
      </c>
      <c r="AW309" s="99"/>
      <c r="AX309" s="99">
        <v>10687</v>
      </c>
      <c r="AY309" s="99">
        <v>165</v>
      </c>
      <c r="AZ309" s="99"/>
      <c r="BA309" s="99">
        <v>24</v>
      </c>
      <c r="BB309" s="99">
        <v>1</v>
      </c>
      <c r="BC309" s="99">
        <v>10189</v>
      </c>
      <c r="BD309" s="99"/>
      <c r="BE309" s="99"/>
      <c r="BF309" s="99"/>
      <c r="BG309" s="99">
        <v>617</v>
      </c>
      <c r="BH309" s="99">
        <v>2</v>
      </c>
      <c r="BI309" s="99">
        <v>10</v>
      </c>
      <c r="BJ309" s="99">
        <v>9</v>
      </c>
      <c r="BK309" s="99">
        <v>483</v>
      </c>
      <c r="BL309" s="99">
        <v>430</v>
      </c>
      <c r="BM309" s="99"/>
      <c r="BN309" s="99">
        <v>174</v>
      </c>
      <c r="BO309" s="99">
        <v>1102</v>
      </c>
      <c r="BP309" s="99">
        <v>288</v>
      </c>
      <c r="BQ309" s="99">
        <v>43</v>
      </c>
      <c r="BR309" s="99">
        <v>36</v>
      </c>
      <c r="BS309" s="99">
        <v>26</v>
      </c>
      <c r="BT309" s="99">
        <v>7698</v>
      </c>
      <c r="BU309" s="99">
        <v>511</v>
      </c>
      <c r="BV309" s="99">
        <v>1</v>
      </c>
      <c r="BW309" s="99">
        <v>17</v>
      </c>
      <c r="BX309" s="99"/>
      <c r="BY309" s="99">
        <v>31</v>
      </c>
      <c r="BZ309" s="99">
        <v>12</v>
      </c>
      <c r="CA309" s="99"/>
      <c r="CB309" s="99">
        <v>4283</v>
      </c>
      <c r="CC309" s="99">
        <v>4590</v>
      </c>
      <c r="CD309" s="99">
        <v>77</v>
      </c>
      <c r="CE309" s="99">
        <v>1634</v>
      </c>
      <c r="CF309" s="99">
        <v>123</v>
      </c>
      <c r="CG309" s="99">
        <v>25</v>
      </c>
      <c r="CH309" s="99">
        <v>120</v>
      </c>
      <c r="CI309" s="99"/>
      <c r="CJ309" s="99"/>
      <c r="CK309" s="99"/>
      <c r="CL309" s="99">
        <v>3</v>
      </c>
      <c r="CM309" s="99">
        <v>94</v>
      </c>
      <c r="CN309" s="99">
        <v>193</v>
      </c>
      <c r="CO309" s="99">
        <v>1992</v>
      </c>
      <c r="CP309" s="99">
        <v>1332</v>
      </c>
      <c r="CQ309" s="99">
        <v>17</v>
      </c>
      <c r="CR309" s="99">
        <v>374</v>
      </c>
      <c r="CS309" s="99">
        <v>3</v>
      </c>
      <c r="CT309" s="99">
        <v>713</v>
      </c>
      <c r="CU309" s="99">
        <v>1442</v>
      </c>
      <c r="CV309" s="99">
        <v>558</v>
      </c>
      <c r="CW309" s="99">
        <v>94</v>
      </c>
      <c r="CX309" s="99">
        <v>433</v>
      </c>
      <c r="CY309" s="99">
        <v>430</v>
      </c>
      <c r="CZ309" s="99">
        <v>10</v>
      </c>
      <c r="DA309" s="99">
        <v>871</v>
      </c>
      <c r="DB309" s="99">
        <v>232</v>
      </c>
      <c r="DC309" s="99">
        <v>727</v>
      </c>
      <c r="DD309" s="99">
        <v>710</v>
      </c>
      <c r="DE309" s="99">
        <v>621</v>
      </c>
      <c r="DF309" s="99">
        <v>3</v>
      </c>
      <c r="DG309" s="99">
        <v>378</v>
      </c>
      <c r="DH309" s="99">
        <v>1968</v>
      </c>
      <c r="DI309" s="99">
        <v>691</v>
      </c>
      <c r="DJ309" s="99"/>
      <c r="DK309" s="99">
        <v>125</v>
      </c>
      <c r="DL309" s="99">
        <v>260</v>
      </c>
      <c r="DM309" s="99">
        <v>13</v>
      </c>
      <c r="DN309" s="99">
        <v>230</v>
      </c>
      <c r="DO309" s="99">
        <v>15</v>
      </c>
      <c r="DP309" s="99">
        <v>5769</v>
      </c>
      <c r="DQ309" s="99">
        <v>104</v>
      </c>
      <c r="DR309" s="99">
        <v>228</v>
      </c>
      <c r="DS309" s="99">
        <v>164</v>
      </c>
      <c r="DT309" s="99">
        <v>129</v>
      </c>
      <c r="DU309" s="99">
        <v>7</v>
      </c>
      <c r="DV309" s="99"/>
      <c r="DW309" s="99">
        <v>116</v>
      </c>
      <c r="DX309" s="99">
        <v>49</v>
      </c>
      <c r="DY309" s="99">
        <v>4</v>
      </c>
      <c r="DZ309" s="99">
        <v>597</v>
      </c>
      <c r="EA309" s="99"/>
      <c r="EB309" s="99">
        <v>5</v>
      </c>
      <c r="EC309" s="99"/>
      <c r="ED309" s="99">
        <v>191</v>
      </c>
      <c r="EE309" s="99">
        <v>512</v>
      </c>
      <c r="EF309" s="99">
        <v>30</v>
      </c>
      <c r="EG309" s="99">
        <v>7</v>
      </c>
      <c r="EH309" s="99">
        <v>3</v>
      </c>
      <c r="EI309" s="99">
        <v>1</v>
      </c>
      <c r="EJ309" s="99">
        <v>12</v>
      </c>
      <c r="EK309" s="99">
        <v>2</v>
      </c>
      <c r="EL309" s="99">
        <v>3</v>
      </c>
      <c r="EM309" s="99">
        <v>9495</v>
      </c>
      <c r="EN309" s="99">
        <v>141</v>
      </c>
      <c r="EO309" s="99">
        <v>424</v>
      </c>
      <c r="EP309" s="99">
        <v>31</v>
      </c>
      <c r="EQ309" s="99"/>
      <c r="ER309" s="99"/>
      <c r="ES309" s="99">
        <v>36874</v>
      </c>
    </row>
    <row r="310" spans="1:149" ht="14.4" x14ac:dyDescent="0.3">
      <c r="A310" s="98">
        <v>106364188</v>
      </c>
      <c r="B310" s="98" t="s">
        <v>2451</v>
      </c>
      <c r="C310" s="98" t="s">
        <v>1347</v>
      </c>
      <c r="D310" s="98" t="s">
        <v>293</v>
      </c>
      <c r="E310" s="98" t="s">
        <v>294</v>
      </c>
      <c r="F310" s="98" t="s">
        <v>1155</v>
      </c>
      <c r="G310" s="98" t="s">
        <v>2873</v>
      </c>
      <c r="H310" s="98" t="s">
        <v>2114</v>
      </c>
      <c r="I310" s="98" t="s">
        <v>2166</v>
      </c>
      <c r="J310" s="98" t="s">
        <v>2181</v>
      </c>
      <c r="K310" s="98" t="s">
        <v>2452</v>
      </c>
      <c r="L310" s="98" t="s">
        <v>2065</v>
      </c>
      <c r="M310" s="98" t="s">
        <v>2105</v>
      </c>
      <c r="N310" s="98" t="s">
        <v>1854</v>
      </c>
      <c r="O310" s="99">
        <v>651</v>
      </c>
      <c r="P310" s="99"/>
      <c r="Q310" s="99"/>
      <c r="R310" s="99"/>
      <c r="S310" s="99"/>
      <c r="T310" s="99"/>
      <c r="U310" s="99">
        <v>296</v>
      </c>
      <c r="V310" s="99">
        <v>355</v>
      </c>
      <c r="W310" s="99"/>
      <c r="X310" s="99"/>
      <c r="Y310" s="99">
        <v>4</v>
      </c>
      <c r="Z310" s="99">
        <v>11</v>
      </c>
      <c r="AA310" s="99">
        <v>27</v>
      </c>
      <c r="AB310" s="99">
        <v>53</v>
      </c>
      <c r="AC310" s="99">
        <v>109</v>
      </c>
      <c r="AD310" s="99">
        <v>164</v>
      </c>
      <c r="AE310" s="99">
        <v>154</v>
      </c>
      <c r="AF310" s="99">
        <v>129</v>
      </c>
      <c r="AG310" s="99"/>
      <c r="AH310" s="99"/>
      <c r="AI310" s="99"/>
      <c r="AJ310" s="99">
        <v>26</v>
      </c>
      <c r="AK310" s="99">
        <v>78</v>
      </c>
      <c r="AL310" s="99">
        <v>174</v>
      </c>
      <c r="AM310" s="99">
        <v>3</v>
      </c>
      <c r="AN310" s="99">
        <v>19</v>
      </c>
      <c r="AO310" s="99"/>
      <c r="AP310" s="99">
        <v>351</v>
      </c>
      <c r="AQ310" s="99">
        <v>651</v>
      </c>
      <c r="AR310" s="99"/>
      <c r="AS310" s="99"/>
      <c r="AT310" s="99">
        <v>651</v>
      </c>
      <c r="AU310" s="99"/>
      <c r="AV310" s="99"/>
      <c r="AW310" s="99"/>
      <c r="AX310" s="99">
        <v>548</v>
      </c>
      <c r="AY310" s="99">
        <v>103</v>
      </c>
      <c r="AZ310" s="99"/>
      <c r="BA310" s="99">
        <v>610</v>
      </c>
      <c r="BB310" s="99"/>
      <c r="BC310" s="99">
        <v>35</v>
      </c>
      <c r="BD310" s="99"/>
      <c r="BE310" s="99"/>
      <c r="BF310" s="99">
        <v>6</v>
      </c>
      <c r="BG310" s="99"/>
      <c r="BH310" s="99"/>
      <c r="BI310" s="99"/>
      <c r="BJ310" s="99"/>
      <c r="BK310" s="99">
        <v>59</v>
      </c>
      <c r="BL310" s="99">
        <v>9</v>
      </c>
      <c r="BM310" s="99"/>
      <c r="BN310" s="99">
        <v>126</v>
      </c>
      <c r="BO310" s="99">
        <v>77</v>
      </c>
      <c r="BP310" s="99">
        <v>17</v>
      </c>
      <c r="BQ310" s="99"/>
      <c r="BR310" s="99">
        <v>70</v>
      </c>
      <c r="BS310" s="99">
        <v>3</v>
      </c>
      <c r="BT310" s="99">
        <v>79</v>
      </c>
      <c r="BU310" s="99">
        <v>211</v>
      </c>
      <c r="BV310" s="99"/>
      <c r="BW310" s="99"/>
      <c r="BX310" s="99"/>
      <c r="BY310" s="99"/>
      <c r="BZ310" s="99"/>
      <c r="CA310" s="99"/>
      <c r="CB310" s="99">
        <v>69</v>
      </c>
      <c r="CC310" s="99">
        <v>337</v>
      </c>
      <c r="CD310" s="99"/>
      <c r="CE310" s="99">
        <v>161</v>
      </c>
      <c r="CF310" s="99"/>
      <c r="CG310" s="99">
        <v>58</v>
      </c>
      <c r="CH310" s="99">
        <v>26</v>
      </c>
      <c r="CI310" s="99"/>
      <c r="CJ310" s="99"/>
      <c r="CK310" s="99"/>
      <c r="CL310" s="99"/>
      <c r="CM310" s="99">
        <v>3</v>
      </c>
      <c r="CN310" s="99"/>
      <c r="CO310" s="99">
        <v>23</v>
      </c>
      <c r="CP310" s="99">
        <v>28</v>
      </c>
      <c r="CQ310" s="99"/>
      <c r="CR310" s="99">
        <v>13</v>
      </c>
      <c r="CS310" s="99"/>
      <c r="CT310" s="99">
        <v>19</v>
      </c>
      <c r="CU310" s="99">
        <v>102</v>
      </c>
      <c r="CV310" s="99">
        <v>46</v>
      </c>
      <c r="CW310" s="99"/>
      <c r="CX310" s="99">
        <v>61</v>
      </c>
      <c r="CY310" s="99">
        <v>3</v>
      </c>
      <c r="CZ310" s="99">
        <v>12</v>
      </c>
      <c r="DA310" s="99">
        <v>315</v>
      </c>
      <c r="DB310" s="99">
        <v>21</v>
      </c>
      <c r="DC310" s="99">
        <v>5</v>
      </c>
      <c r="DD310" s="99"/>
      <c r="DE310" s="99"/>
      <c r="DF310" s="99"/>
      <c r="DG310" s="99">
        <v>23</v>
      </c>
      <c r="DH310" s="99">
        <v>218</v>
      </c>
      <c r="DI310" s="99">
        <v>35</v>
      </c>
      <c r="DJ310" s="99"/>
      <c r="DK310" s="99"/>
      <c r="DL310" s="99">
        <v>7</v>
      </c>
      <c r="DM310" s="99"/>
      <c r="DN310" s="99">
        <v>53</v>
      </c>
      <c r="DO310" s="99">
        <v>14</v>
      </c>
      <c r="DP310" s="99">
        <v>267</v>
      </c>
      <c r="DQ310" s="99">
        <v>8</v>
      </c>
      <c r="DR310" s="99">
        <v>17</v>
      </c>
      <c r="DS310" s="99">
        <v>1</v>
      </c>
      <c r="DT310" s="99">
        <v>7</v>
      </c>
      <c r="DU310" s="99"/>
      <c r="DV310" s="99"/>
      <c r="DW310" s="99"/>
      <c r="DX310" s="99">
        <v>1</v>
      </c>
      <c r="DY310" s="99"/>
      <c r="DZ310" s="99"/>
      <c r="EA310" s="99"/>
      <c r="EB310" s="99"/>
      <c r="EC310" s="99"/>
      <c r="ED310" s="99">
        <v>100</v>
      </c>
      <c r="EE310" s="99">
        <v>19</v>
      </c>
      <c r="EF310" s="99">
        <v>20</v>
      </c>
      <c r="EG310" s="99"/>
      <c r="EH310" s="99"/>
      <c r="EI310" s="99"/>
      <c r="EJ310" s="99">
        <v>11</v>
      </c>
      <c r="EK310" s="99">
        <v>3</v>
      </c>
      <c r="EL310" s="99"/>
      <c r="EM310" s="99">
        <v>451</v>
      </c>
      <c r="EN310" s="99">
        <v>3</v>
      </c>
      <c r="EO310" s="99">
        <v>41</v>
      </c>
      <c r="EP310" s="99">
        <v>3</v>
      </c>
      <c r="EQ310" s="99"/>
      <c r="ER310" s="99"/>
      <c r="ES310" s="99">
        <v>17637</v>
      </c>
    </row>
    <row r="311" spans="1:149" ht="14.4" x14ac:dyDescent="0.3">
      <c r="A311" s="98">
        <v>106364231</v>
      </c>
      <c r="B311" s="98" t="s">
        <v>1365</v>
      </c>
      <c r="C311" s="98" t="s">
        <v>1347</v>
      </c>
      <c r="D311" s="98" t="s">
        <v>295</v>
      </c>
      <c r="E311" s="98" t="s">
        <v>1366</v>
      </c>
      <c r="F311" s="98" t="s">
        <v>2453</v>
      </c>
      <c r="G311" s="98" t="s">
        <v>2870</v>
      </c>
      <c r="H311" s="98" t="s">
        <v>2108</v>
      </c>
      <c r="I311" s="98" t="s">
        <v>2116</v>
      </c>
      <c r="J311" s="98" t="s">
        <v>2438</v>
      </c>
      <c r="K311" s="98" t="s">
        <v>2439</v>
      </c>
      <c r="L311" s="98" t="s">
        <v>2065</v>
      </c>
      <c r="M311" s="98" t="s">
        <v>2074</v>
      </c>
      <c r="N311" s="98" t="s">
        <v>1855</v>
      </c>
      <c r="O311" s="99">
        <v>21442</v>
      </c>
      <c r="P311" s="99"/>
      <c r="Q311" s="99"/>
      <c r="R311" s="99"/>
      <c r="S311" s="99">
        <v>3828</v>
      </c>
      <c r="T311" s="99"/>
      <c r="U311" s="99">
        <v>13252</v>
      </c>
      <c r="V311" s="99">
        <v>12018</v>
      </c>
      <c r="W311" s="99"/>
      <c r="X311" s="99"/>
      <c r="Y311" s="99">
        <v>837</v>
      </c>
      <c r="Z311" s="99">
        <v>4767</v>
      </c>
      <c r="AA311" s="99">
        <v>3721</v>
      </c>
      <c r="AB311" s="99">
        <v>2902</v>
      </c>
      <c r="AC311" s="99">
        <v>3939</v>
      </c>
      <c r="AD311" s="99">
        <v>2721</v>
      </c>
      <c r="AE311" s="99">
        <v>1246</v>
      </c>
      <c r="AF311" s="99">
        <v>1004</v>
      </c>
      <c r="AG311" s="99"/>
      <c r="AH311" s="99">
        <v>3748</v>
      </c>
      <c r="AI311" s="99">
        <v>385</v>
      </c>
      <c r="AJ311" s="99">
        <v>477</v>
      </c>
      <c r="AK311" s="99">
        <v>3506</v>
      </c>
      <c r="AL311" s="99">
        <v>14181</v>
      </c>
      <c r="AM311" s="99">
        <v>42</v>
      </c>
      <c r="AN311" s="99">
        <v>1239</v>
      </c>
      <c r="AO311" s="99">
        <v>205</v>
      </c>
      <c r="AP311" s="99">
        <v>5620</v>
      </c>
      <c r="AQ311" s="99">
        <v>8040</v>
      </c>
      <c r="AR311" s="99">
        <v>17230</v>
      </c>
      <c r="AS311" s="99"/>
      <c r="AT311" s="99">
        <v>1032</v>
      </c>
      <c r="AU311" s="99">
        <v>20789</v>
      </c>
      <c r="AV311" s="99">
        <v>3449</v>
      </c>
      <c r="AW311" s="99"/>
      <c r="AX311" s="99">
        <v>24964</v>
      </c>
      <c r="AY311" s="99">
        <v>306</v>
      </c>
      <c r="AZ311" s="99"/>
      <c r="BA311" s="99">
        <v>525</v>
      </c>
      <c r="BB311" s="99">
        <v>236</v>
      </c>
      <c r="BC311" s="99">
        <v>19889</v>
      </c>
      <c r="BD311" s="99">
        <v>19</v>
      </c>
      <c r="BE311" s="99">
        <v>12</v>
      </c>
      <c r="BF311" s="99">
        <v>89</v>
      </c>
      <c r="BG311" s="99">
        <v>3445</v>
      </c>
      <c r="BH311" s="99">
        <v>83</v>
      </c>
      <c r="BI311" s="99">
        <v>964</v>
      </c>
      <c r="BJ311" s="99">
        <v>8</v>
      </c>
      <c r="BK311" s="99">
        <v>428</v>
      </c>
      <c r="BL311" s="99">
        <v>508</v>
      </c>
      <c r="BM311" s="99"/>
      <c r="BN311" s="99">
        <v>379</v>
      </c>
      <c r="BO311" s="99">
        <v>121</v>
      </c>
      <c r="BP311" s="99">
        <v>44</v>
      </c>
      <c r="BQ311" s="99">
        <v>218</v>
      </c>
      <c r="BR311" s="99">
        <v>178</v>
      </c>
      <c r="BS311" s="99">
        <v>32</v>
      </c>
      <c r="BT311" s="99">
        <v>21277</v>
      </c>
      <c r="BU311" s="99">
        <v>1388</v>
      </c>
      <c r="BV311" s="99"/>
      <c r="BW311" s="99">
        <v>160</v>
      </c>
      <c r="BX311" s="99"/>
      <c r="BY311" s="99">
        <v>536</v>
      </c>
      <c r="BZ311" s="99">
        <v>1</v>
      </c>
      <c r="CA311" s="99"/>
      <c r="CB311" s="99">
        <v>20382</v>
      </c>
      <c r="CC311" s="99">
        <v>2671</v>
      </c>
      <c r="CD311" s="99"/>
      <c r="CE311" s="99">
        <v>938</v>
      </c>
      <c r="CF311" s="99">
        <v>589</v>
      </c>
      <c r="CG311" s="99">
        <v>94</v>
      </c>
      <c r="CH311" s="99">
        <v>596</v>
      </c>
      <c r="CI311" s="99"/>
      <c r="CJ311" s="99"/>
      <c r="CK311" s="99"/>
      <c r="CL311" s="99">
        <v>19</v>
      </c>
      <c r="CM311" s="99">
        <v>208</v>
      </c>
      <c r="CN311" s="99">
        <v>617</v>
      </c>
      <c r="CO311" s="99">
        <v>1830</v>
      </c>
      <c r="CP311" s="99">
        <v>1762</v>
      </c>
      <c r="CQ311" s="99">
        <v>33</v>
      </c>
      <c r="CR311" s="99">
        <v>778</v>
      </c>
      <c r="CS311" s="99">
        <v>29</v>
      </c>
      <c r="CT311" s="99">
        <v>753</v>
      </c>
      <c r="CU311" s="99">
        <v>1074</v>
      </c>
      <c r="CV311" s="99">
        <v>2768</v>
      </c>
      <c r="CW311" s="99">
        <v>4407</v>
      </c>
      <c r="CX311" s="99">
        <v>413</v>
      </c>
      <c r="CY311" s="99">
        <v>548</v>
      </c>
      <c r="CZ311" s="99">
        <v>121</v>
      </c>
      <c r="DA311" s="99">
        <v>1119</v>
      </c>
      <c r="DB311" s="99">
        <v>375</v>
      </c>
      <c r="DC311" s="99">
        <v>1100</v>
      </c>
      <c r="DD311" s="99">
        <v>3769</v>
      </c>
      <c r="DE311" s="99">
        <v>3442</v>
      </c>
      <c r="DF311" s="99">
        <v>105</v>
      </c>
      <c r="DG311" s="99">
        <v>311</v>
      </c>
      <c r="DH311" s="99">
        <v>4969</v>
      </c>
      <c r="DI311" s="99">
        <v>1414</v>
      </c>
      <c r="DJ311" s="99">
        <v>6</v>
      </c>
      <c r="DK311" s="99">
        <v>262</v>
      </c>
      <c r="DL311" s="99">
        <v>771</v>
      </c>
      <c r="DM311" s="99">
        <v>57</v>
      </c>
      <c r="DN311" s="99">
        <v>1028</v>
      </c>
      <c r="DO311" s="99">
        <v>257</v>
      </c>
      <c r="DP311" s="99">
        <v>10575</v>
      </c>
      <c r="DQ311" s="99">
        <v>322</v>
      </c>
      <c r="DR311" s="99">
        <v>603</v>
      </c>
      <c r="DS311" s="99">
        <v>282</v>
      </c>
      <c r="DT311" s="99">
        <v>448</v>
      </c>
      <c r="DU311" s="99">
        <v>30</v>
      </c>
      <c r="DV311" s="99">
        <v>24</v>
      </c>
      <c r="DW311" s="99">
        <v>353</v>
      </c>
      <c r="DX311" s="99">
        <v>114</v>
      </c>
      <c r="DY311" s="99">
        <v>51</v>
      </c>
      <c r="DZ311" s="99">
        <v>3389</v>
      </c>
      <c r="EA311" s="99">
        <v>4</v>
      </c>
      <c r="EB311" s="99"/>
      <c r="EC311" s="99"/>
      <c r="ED311" s="99">
        <v>375</v>
      </c>
      <c r="EE311" s="99">
        <v>742</v>
      </c>
      <c r="EF311" s="99">
        <v>964</v>
      </c>
      <c r="EG311" s="99">
        <v>274</v>
      </c>
      <c r="EH311" s="99">
        <v>131</v>
      </c>
      <c r="EI311" s="99">
        <v>20</v>
      </c>
      <c r="EJ311" s="99">
        <v>12</v>
      </c>
      <c r="EK311" s="99">
        <v>7</v>
      </c>
      <c r="EL311" s="99">
        <v>155</v>
      </c>
      <c r="EM311" s="99">
        <v>21331</v>
      </c>
      <c r="EN311" s="99">
        <v>237</v>
      </c>
      <c r="EO311" s="99">
        <v>762</v>
      </c>
      <c r="EP311" s="99">
        <v>250</v>
      </c>
      <c r="EQ311" s="99">
        <v>9</v>
      </c>
      <c r="ER311" s="99">
        <v>1</v>
      </c>
      <c r="ES311" s="99">
        <v>123192</v>
      </c>
    </row>
    <row r="312" spans="1:149" ht="14.4" x14ac:dyDescent="0.3">
      <c r="A312" s="98">
        <v>106364430</v>
      </c>
      <c r="B312" s="98" t="s">
        <v>1320</v>
      </c>
      <c r="C312" s="98" t="s">
        <v>1347</v>
      </c>
      <c r="D312" s="98" t="s">
        <v>1450</v>
      </c>
      <c r="E312" s="98" t="s">
        <v>1321</v>
      </c>
      <c r="F312" s="98" t="s">
        <v>1140</v>
      </c>
      <c r="G312" s="98" t="s">
        <v>2872</v>
      </c>
      <c r="H312" s="98" t="s">
        <v>2122</v>
      </c>
      <c r="I312" s="98" t="s">
        <v>2126</v>
      </c>
      <c r="J312" s="98" t="s">
        <v>2215</v>
      </c>
      <c r="K312" s="98" t="s">
        <v>2433</v>
      </c>
      <c r="L312" s="98" t="s">
        <v>2007</v>
      </c>
      <c r="M312" s="98" t="s">
        <v>2105</v>
      </c>
      <c r="N312" s="98" t="s">
        <v>1856</v>
      </c>
      <c r="O312" s="99">
        <v>2686</v>
      </c>
      <c r="P312" s="99"/>
      <c r="Q312" s="99"/>
      <c r="R312" s="99"/>
      <c r="S312" s="99"/>
      <c r="T312" s="99"/>
      <c r="U312" s="99">
        <v>1567</v>
      </c>
      <c r="V312" s="99">
        <v>1119</v>
      </c>
      <c r="W312" s="99"/>
      <c r="X312" s="99"/>
      <c r="Y312" s="99">
        <v>64</v>
      </c>
      <c r="Z312" s="99">
        <v>339</v>
      </c>
      <c r="AA312" s="99">
        <v>207</v>
      </c>
      <c r="AB312" s="99">
        <v>241</v>
      </c>
      <c r="AC312" s="99">
        <v>426</v>
      </c>
      <c r="AD312" s="99">
        <v>399</v>
      </c>
      <c r="AE312" s="99">
        <v>338</v>
      </c>
      <c r="AF312" s="99">
        <v>338</v>
      </c>
      <c r="AG312" s="99"/>
      <c r="AH312" s="99">
        <v>334</v>
      </c>
      <c r="AI312" s="99"/>
      <c r="AJ312" s="99">
        <v>30</v>
      </c>
      <c r="AK312" s="99">
        <v>446</v>
      </c>
      <c r="AL312" s="99">
        <v>663</v>
      </c>
      <c r="AM312" s="99">
        <v>4</v>
      </c>
      <c r="AN312" s="99">
        <v>3</v>
      </c>
      <c r="AO312" s="99">
        <v>7</v>
      </c>
      <c r="AP312" s="99">
        <v>1533</v>
      </c>
      <c r="AQ312" s="99">
        <v>920</v>
      </c>
      <c r="AR312" s="99">
        <v>1766</v>
      </c>
      <c r="AS312" s="99"/>
      <c r="AT312" s="99">
        <v>450</v>
      </c>
      <c r="AU312" s="99">
        <v>1907</v>
      </c>
      <c r="AV312" s="99">
        <v>329</v>
      </c>
      <c r="AW312" s="99"/>
      <c r="AX312" s="99">
        <v>2589</v>
      </c>
      <c r="AY312" s="99">
        <v>97</v>
      </c>
      <c r="AZ312" s="99"/>
      <c r="BA312" s="99">
        <v>2</v>
      </c>
      <c r="BB312" s="99"/>
      <c r="BC312" s="99">
        <v>2352</v>
      </c>
      <c r="BD312" s="99"/>
      <c r="BE312" s="99"/>
      <c r="BF312" s="99">
        <v>3</v>
      </c>
      <c r="BG312" s="99">
        <v>329</v>
      </c>
      <c r="BH312" s="99"/>
      <c r="BI312" s="99"/>
      <c r="BJ312" s="99"/>
      <c r="BK312" s="99">
        <v>126</v>
      </c>
      <c r="BL312" s="99">
        <v>72</v>
      </c>
      <c r="BM312" s="99"/>
      <c r="BN312" s="99">
        <v>44</v>
      </c>
      <c r="BO312" s="99">
        <v>365</v>
      </c>
      <c r="BP312" s="99">
        <v>59</v>
      </c>
      <c r="BQ312" s="99">
        <v>1</v>
      </c>
      <c r="BR312" s="99">
        <v>13</v>
      </c>
      <c r="BS312" s="99">
        <v>39</v>
      </c>
      <c r="BT312" s="99">
        <v>1747</v>
      </c>
      <c r="BU312" s="99">
        <v>218</v>
      </c>
      <c r="BV312" s="99"/>
      <c r="BW312" s="99"/>
      <c r="BX312" s="99"/>
      <c r="BY312" s="99">
        <v>2</v>
      </c>
      <c r="BZ312" s="99"/>
      <c r="CA312" s="99"/>
      <c r="CB312" s="99">
        <v>1156</v>
      </c>
      <c r="CC312" s="99">
        <v>1049</v>
      </c>
      <c r="CD312" s="99">
        <v>2</v>
      </c>
      <c r="CE312" s="99">
        <v>406</v>
      </c>
      <c r="CF312" s="99">
        <v>28</v>
      </c>
      <c r="CG312" s="99">
        <v>3</v>
      </c>
      <c r="CH312" s="99">
        <v>40</v>
      </c>
      <c r="CI312" s="99">
        <v>2</v>
      </c>
      <c r="CJ312" s="99"/>
      <c r="CK312" s="99"/>
      <c r="CL312" s="99"/>
      <c r="CM312" s="99">
        <v>46</v>
      </c>
      <c r="CN312" s="99">
        <v>70</v>
      </c>
      <c r="CO312" s="99">
        <v>423</v>
      </c>
      <c r="CP312" s="99">
        <v>345</v>
      </c>
      <c r="CQ312" s="99">
        <v>1</v>
      </c>
      <c r="CR312" s="99">
        <v>122</v>
      </c>
      <c r="CS312" s="99">
        <v>1</v>
      </c>
      <c r="CT312" s="99">
        <v>100</v>
      </c>
      <c r="CU312" s="99">
        <v>178</v>
      </c>
      <c r="CV312" s="99">
        <v>102</v>
      </c>
      <c r="CW312" s="99">
        <v>13</v>
      </c>
      <c r="CX312" s="99">
        <v>38</v>
      </c>
      <c r="CY312" s="99">
        <v>80</v>
      </c>
      <c r="CZ312" s="99">
        <v>6</v>
      </c>
      <c r="DA312" s="99">
        <v>269</v>
      </c>
      <c r="DB312" s="99">
        <v>67</v>
      </c>
      <c r="DC312" s="99">
        <v>103</v>
      </c>
      <c r="DD312" s="99">
        <v>388</v>
      </c>
      <c r="DE312" s="99">
        <v>329</v>
      </c>
      <c r="DF312" s="99">
        <v>5</v>
      </c>
      <c r="DG312" s="99">
        <v>159</v>
      </c>
      <c r="DH312" s="99">
        <v>545</v>
      </c>
      <c r="DI312" s="99">
        <v>241</v>
      </c>
      <c r="DJ312" s="99"/>
      <c r="DK312" s="99">
        <v>29</v>
      </c>
      <c r="DL312" s="99">
        <v>73</v>
      </c>
      <c r="DM312" s="99"/>
      <c r="DN312" s="99">
        <v>68</v>
      </c>
      <c r="DO312" s="99">
        <v>10</v>
      </c>
      <c r="DP312" s="99">
        <v>1076</v>
      </c>
      <c r="DQ312" s="99">
        <v>13</v>
      </c>
      <c r="DR312" s="99">
        <v>85</v>
      </c>
      <c r="DS312" s="99">
        <v>7</v>
      </c>
      <c r="DT312" s="99">
        <v>28</v>
      </c>
      <c r="DU312" s="99">
        <v>2</v>
      </c>
      <c r="DV312" s="99"/>
      <c r="DW312" s="99">
        <v>1</v>
      </c>
      <c r="DX312" s="99">
        <v>1</v>
      </c>
      <c r="DY312" s="99"/>
      <c r="DZ312" s="99">
        <v>348</v>
      </c>
      <c r="EA312" s="99"/>
      <c r="EB312" s="99"/>
      <c r="EC312" s="99"/>
      <c r="ED312" s="99">
        <v>15</v>
      </c>
      <c r="EE312" s="99">
        <v>117</v>
      </c>
      <c r="EF312" s="99">
        <v>3</v>
      </c>
      <c r="EG312" s="99">
        <v>1</v>
      </c>
      <c r="EH312" s="99"/>
      <c r="EI312" s="99"/>
      <c r="EJ312" s="99">
        <v>6</v>
      </c>
      <c r="EK312" s="99">
        <v>2</v>
      </c>
      <c r="EL312" s="99">
        <v>1</v>
      </c>
      <c r="EM312" s="99">
        <v>2500</v>
      </c>
      <c r="EN312" s="99">
        <v>14</v>
      </c>
      <c r="EO312" s="99">
        <v>22</v>
      </c>
      <c r="EP312" s="99">
        <v>5</v>
      </c>
      <c r="EQ312" s="99"/>
      <c r="ER312" s="99"/>
      <c r="ES312" s="99">
        <v>7575</v>
      </c>
    </row>
    <row r="313" spans="1:149" ht="14.4" x14ac:dyDescent="0.3">
      <c r="A313" s="98">
        <v>106364451</v>
      </c>
      <c r="B313" s="98" t="s">
        <v>1535</v>
      </c>
      <c r="C313" s="98" t="s">
        <v>1347</v>
      </c>
      <c r="D313" s="98" t="s">
        <v>1536</v>
      </c>
      <c r="E313" s="98" t="s">
        <v>1334</v>
      </c>
      <c r="F313" s="98" t="s">
        <v>1145</v>
      </c>
      <c r="G313" s="98" t="s">
        <v>2872</v>
      </c>
      <c r="H313" s="98" t="s">
        <v>2114</v>
      </c>
      <c r="I313" s="98" t="s">
        <v>2166</v>
      </c>
      <c r="J313" s="98" t="s">
        <v>2181</v>
      </c>
      <c r="K313" s="98" t="s">
        <v>2445</v>
      </c>
      <c r="L313" s="98" t="s">
        <v>2065</v>
      </c>
      <c r="M313" s="98" t="s">
        <v>2105</v>
      </c>
      <c r="N313" s="98" t="s">
        <v>1857</v>
      </c>
      <c r="O313" s="99"/>
      <c r="P313" s="99">
        <v>81</v>
      </c>
      <c r="Q313" s="99">
        <v>47</v>
      </c>
      <c r="R313" s="99"/>
      <c r="S313" s="99"/>
      <c r="T313" s="99"/>
      <c r="U313" s="99">
        <v>61</v>
      </c>
      <c r="V313" s="99">
        <v>67</v>
      </c>
      <c r="W313" s="99"/>
      <c r="X313" s="99"/>
      <c r="Y313" s="99">
        <v>60</v>
      </c>
      <c r="Z313" s="99">
        <v>6</v>
      </c>
      <c r="AA313" s="99"/>
      <c r="AB313" s="99"/>
      <c r="AC313" s="99"/>
      <c r="AD313" s="99"/>
      <c r="AE313" s="99"/>
      <c r="AF313" s="99"/>
      <c r="AG313" s="99"/>
      <c r="AH313" s="99">
        <v>12</v>
      </c>
      <c r="AI313" s="99">
        <v>50</v>
      </c>
      <c r="AJ313" s="99">
        <v>10</v>
      </c>
      <c r="AK313" s="99">
        <v>18</v>
      </c>
      <c r="AL313" s="99">
        <v>58</v>
      </c>
      <c r="AM313" s="99"/>
      <c r="AN313" s="99">
        <v>10</v>
      </c>
      <c r="AO313" s="99"/>
      <c r="AP313" s="99">
        <v>32</v>
      </c>
      <c r="AQ313" s="99">
        <v>128</v>
      </c>
      <c r="AR313" s="99"/>
      <c r="AS313" s="99"/>
      <c r="AT313" s="99">
        <v>128</v>
      </c>
      <c r="AU313" s="99"/>
      <c r="AV313" s="99"/>
      <c r="AW313" s="99"/>
      <c r="AX313" s="99">
        <v>128</v>
      </c>
      <c r="AY313" s="99"/>
      <c r="AZ313" s="99"/>
      <c r="BA313" s="99">
        <v>126</v>
      </c>
      <c r="BB313" s="99"/>
      <c r="BC313" s="99">
        <v>2</v>
      </c>
      <c r="BD313" s="99"/>
      <c r="BE313" s="99"/>
      <c r="BF313" s="99"/>
      <c r="BG313" s="99"/>
      <c r="BH313" s="99"/>
      <c r="BI313" s="99"/>
      <c r="BJ313" s="99"/>
      <c r="BK313" s="99">
        <v>78</v>
      </c>
      <c r="BL313" s="99"/>
      <c r="BM313" s="99"/>
      <c r="BN313" s="99">
        <v>1</v>
      </c>
      <c r="BO313" s="99"/>
      <c r="BP313" s="99"/>
      <c r="BQ313" s="99"/>
      <c r="BR313" s="99"/>
      <c r="BS313" s="99"/>
      <c r="BT313" s="99">
        <v>45</v>
      </c>
      <c r="BU313" s="99">
        <v>4</v>
      </c>
      <c r="BV313" s="99"/>
      <c r="BW313" s="99"/>
      <c r="BX313" s="99"/>
      <c r="BY313" s="99"/>
      <c r="BZ313" s="99"/>
      <c r="CA313" s="99"/>
      <c r="CB313" s="99">
        <v>85</v>
      </c>
      <c r="CC313" s="99"/>
      <c r="CD313" s="99"/>
      <c r="CE313" s="99">
        <v>9</v>
      </c>
      <c r="CF313" s="99"/>
      <c r="CG313" s="99"/>
      <c r="CH313" s="99">
        <v>34</v>
      </c>
      <c r="CI313" s="99"/>
      <c r="CJ313" s="99"/>
      <c r="CK313" s="99"/>
      <c r="CL313" s="99">
        <v>5</v>
      </c>
      <c r="CM313" s="99"/>
      <c r="CN313" s="99">
        <v>4</v>
      </c>
      <c r="CO313" s="99">
        <v>6</v>
      </c>
      <c r="CP313" s="99">
        <v>4</v>
      </c>
      <c r="CQ313" s="99"/>
      <c r="CR313" s="99">
        <v>1</v>
      </c>
      <c r="CS313" s="99"/>
      <c r="CT313" s="99"/>
      <c r="CU313" s="99">
        <v>2</v>
      </c>
      <c r="CV313" s="99">
        <v>16</v>
      </c>
      <c r="CW313" s="99">
        <v>2</v>
      </c>
      <c r="CX313" s="99">
        <v>4</v>
      </c>
      <c r="CY313" s="99">
        <v>38</v>
      </c>
      <c r="CZ313" s="99">
        <v>4</v>
      </c>
      <c r="DA313" s="99">
        <v>35</v>
      </c>
      <c r="DB313" s="99">
        <v>1</v>
      </c>
      <c r="DC313" s="99">
        <v>5</v>
      </c>
      <c r="DD313" s="99"/>
      <c r="DE313" s="99"/>
      <c r="DF313" s="99">
        <v>1</v>
      </c>
      <c r="DG313" s="99"/>
      <c r="DH313" s="99"/>
      <c r="DI313" s="99"/>
      <c r="DJ313" s="99"/>
      <c r="DK313" s="99"/>
      <c r="DL313" s="99"/>
      <c r="DM313" s="99"/>
      <c r="DN313" s="99"/>
      <c r="DO313" s="99"/>
      <c r="DP313" s="99">
        <v>128</v>
      </c>
      <c r="DQ313" s="99"/>
      <c r="DR313" s="99"/>
      <c r="DS313" s="99"/>
      <c r="DT313" s="99"/>
      <c r="DU313" s="99"/>
      <c r="DV313" s="99"/>
      <c r="DW313" s="99"/>
      <c r="DX313" s="99"/>
      <c r="DY313" s="99"/>
      <c r="DZ313" s="99"/>
      <c r="EA313" s="99"/>
      <c r="EB313" s="99"/>
      <c r="EC313" s="99"/>
      <c r="ED313" s="99"/>
      <c r="EE313" s="99"/>
      <c r="EF313" s="99">
        <v>10</v>
      </c>
      <c r="EG313" s="99"/>
      <c r="EH313" s="99"/>
      <c r="EI313" s="99"/>
      <c r="EJ313" s="99"/>
      <c r="EK313" s="99"/>
      <c r="EL313" s="99"/>
      <c r="EM313" s="99">
        <v>116</v>
      </c>
      <c r="EN313" s="99"/>
      <c r="EO313" s="99">
        <v>2</v>
      </c>
      <c r="EP313" s="99"/>
      <c r="EQ313" s="99"/>
      <c r="ER313" s="99"/>
      <c r="ES313" s="99">
        <v>31967</v>
      </c>
    </row>
    <row r="314" spans="1:149" ht="14.4" x14ac:dyDescent="0.3">
      <c r="A314" s="98">
        <v>106364502</v>
      </c>
      <c r="B314" s="98" t="s">
        <v>2454</v>
      </c>
      <c r="C314" s="98" t="s">
        <v>1347</v>
      </c>
      <c r="D314" s="98" t="s">
        <v>1859</v>
      </c>
      <c r="E314" s="98" t="s">
        <v>1334</v>
      </c>
      <c r="F314" s="98" t="s">
        <v>1145</v>
      </c>
      <c r="G314" s="98" t="s">
        <v>2871</v>
      </c>
      <c r="H314" s="98" t="s">
        <v>2108</v>
      </c>
      <c r="I314" s="98" t="s">
        <v>2166</v>
      </c>
      <c r="J314" s="98" t="s">
        <v>2181</v>
      </c>
      <c r="K314" s="98" t="s">
        <v>2440</v>
      </c>
      <c r="L314" s="98" t="s">
        <v>2065</v>
      </c>
      <c r="M314" s="98" t="s">
        <v>2105</v>
      </c>
      <c r="N314" s="98" t="s">
        <v>1858</v>
      </c>
      <c r="O314" s="99">
        <v>15844</v>
      </c>
      <c r="P314" s="99"/>
      <c r="Q314" s="99"/>
      <c r="R314" s="99"/>
      <c r="S314" s="99"/>
      <c r="T314" s="99"/>
      <c r="U314" s="99">
        <v>9123</v>
      </c>
      <c r="V314" s="99">
        <v>6721</v>
      </c>
      <c r="W314" s="99"/>
      <c r="X314" s="99"/>
      <c r="Y314" s="99">
        <v>3478</v>
      </c>
      <c r="Z314" s="99">
        <v>1630</v>
      </c>
      <c r="AA314" s="99">
        <v>1468</v>
      </c>
      <c r="AB314" s="99">
        <v>146</v>
      </c>
      <c r="AC314" s="99"/>
      <c r="AD314" s="99"/>
      <c r="AE314" s="99"/>
      <c r="AF314" s="99"/>
      <c r="AG314" s="99"/>
      <c r="AH314" s="99">
        <v>5027</v>
      </c>
      <c r="AI314" s="99">
        <v>4095</v>
      </c>
      <c r="AJ314" s="99">
        <v>655</v>
      </c>
      <c r="AK314" s="99">
        <v>1627</v>
      </c>
      <c r="AL314" s="99">
        <v>8641</v>
      </c>
      <c r="AM314" s="99">
        <v>98</v>
      </c>
      <c r="AN314" s="99">
        <v>69</v>
      </c>
      <c r="AO314" s="99">
        <v>254</v>
      </c>
      <c r="AP314" s="99">
        <v>4500</v>
      </c>
      <c r="AQ314" s="99">
        <v>15844</v>
      </c>
      <c r="AR314" s="99"/>
      <c r="AS314" s="99"/>
      <c r="AT314" s="99">
        <v>3042</v>
      </c>
      <c r="AU314" s="99">
        <v>9719</v>
      </c>
      <c r="AV314" s="99">
        <v>3083</v>
      </c>
      <c r="AW314" s="99"/>
      <c r="AX314" s="99">
        <v>15810</v>
      </c>
      <c r="AY314" s="99">
        <v>34</v>
      </c>
      <c r="AZ314" s="99"/>
      <c r="BA314" s="99">
        <v>691</v>
      </c>
      <c r="BB314" s="99">
        <v>4</v>
      </c>
      <c r="BC314" s="99">
        <v>5742</v>
      </c>
      <c r="BD314" s="99">
        <v>153</v>
      </c>
      <c r="BE314" s="99"/>
      <c r="BF314" s="99">
        <v>15</v>
      </c>
      <c r="BG314" s="99">
        <v>2936</v>
      </c>
      <c r="BH314" s="99">
        <v>6301</v>
      </c>
      <c r="BI314" s="99">
        <v>2</v>
      </c>
      <c r="BJ314" s="99"/>
      <c r="BK314" s="99">
        <v>129</v>
      </c>
      <c r="BL314" s="99">
        <v>36</v>
      </c>
      <c r="BM314" s="99">
        <v>38</v>
      </c>
      <c r="BN314" s="99">
        <v>172</v>
      </c>
      <c r="BO314" s="99">
        <v>447</v>
      </c>
      <c r="BP314" s="99">
        <v>18</v>
      </c>
      <c r="BQ314" s="99">
        <v>70</v>
      </c>
      <c r="BR314" s="99">
        <v>35</v>
      </c>
      <c r="BS314" s="99">
        <v>1</v>
      </c>
      <c r="BT314" s="99">
        <v>14801</v>
      </c>
      <c r="BU314" s="99">
        <v>95</v>
      </c>
      <c r="BV314" s="99"/>
      <c r="BW314" s="99">
        <v>1</v>
      </c>
      <c r="BX314" s="99"/>
      <c r="BY314" s="99">
        <v>1</v>
      </c>
      <c r="BZ314" s="99"/>
      <c r="CA314" s="99"/>
      <c r="CB314" s="99">
        <v>9890</v>
      </c>
      <c r="CC314" s="99">
        <v>56</v>
      </c>
      <c r="CD314" s="99"/>
      <c r="CE314" s="99">
        <v>4495</v>
      </c>
      <c r="CF314" s="99">
        <v>493</v>
      </c>
      <c r="CG314" s="99">
        <v>1</v>
      </c>
      <c r="CH314" s="99">
        <v>909</v>
      </c>
      <c r="CI314" s="99"/>
      <c r="CJ314" s="99"/>
      <c r="CK314" s="99"/>
      <c r="CL314" s="99">
        <v>694</v>
      </c>
      <c r="CM314" s="99">
        <v>378</v>
      </c>
      <c r="CN314" s="99">
        <v>271</v>
      </c>
      <c r="CO314" s="99">
        <v>171</v>
      </c>
      <c r="CP314" s="99">
        <v>1099</v>
      </c>
      <c r="CQ314" s="99">
        <v>33</v>
      </c>
      <c r="CR314" s="99">
        <v>579</v>
      </c>
      <c r="CS314" s="99">
        <v>37</v>
      </c>
      <c r="CT314" s="99">
        <v>314</v>
      </c>
      <c r="CU314" s="99">
        <v>358</v>
      </c>
      <c r="CV314" s="99">
        <v>1113</v>
      </c>
      <c r="CW314" s="99">
        <v>70</v>
      </c>
      <c r="CX314" s="99">
        <v>447</v>
      </c>
      <c r="CY314" s="99">
        <v>777</v>
      </c>
      <c r="CZ314" s="99">
        <v>341</v>
      </c>
      <c r="DA314" s="99">
        <v>1475</v>
      </c>
      <c r="DB314" s="99">
        <v>188</v>
      </c>
      <c r="DC314" s="99">
        <v>628</v>
      </c>
      <c r="DD314" s="99">
        <v>3359</v>
      </c>
      <c r="DE314" s="99">
        <v>2947</v>
      </c>
      <c r="DF314" s="99">
        <v>565</v>
      </c>
      <c r="DG314" s="99">
        <v>478</v>
      </c>
      <c r="DH314" s="99">
        <v>1681</v>
      </c>
      <c r="DI314" s="99">
        <v>850</v>
      </c>
      <c r="DJ314" s="99">
        <v>71</v>
      </c>
      <c r="DK314" s="99">
        <v>61</v>
      </c>
      <c r="DL314" s="99">
        <v>167</v>
      </c>
      <c r="DM314" s="99">
        <v>84</v>
      </c>
      <c r="DN314" s="99">
        <v>634</v>
      </c>
      <c r="DO314" s="99">
        <v>330</v>
      </c>
      <c r="DP314" s="99">
        <v>7086</v>
      </c>
      <c r="DQ314" s="99">
        <v>174</v>
      </c>
      <c r="DR314" s="99">
        <v>199</v>
      </c>
      <c r="DS314" s="99">
        <v>127</v>
      </c>
      <c r="DT314" s="99">
        <v>88</v>
      </c>
      <c r="DU314" s="99">
        <v>13</v>
      </c>
      <c r="DV314" s="99">
        <v>24</v>
      </c>
      <c r="DW314" s="99">
        <v>269</v>
      </c>
      <c r="DX314" s="99">
        <v>257</v>
      </c>
      <c r="DY314" s="99">
        <v>362</v>
      </c>
      <c r="DZ314" s="99">
        <v>2880</v>
      </c>
      <c r="EA314" s="99">
        <v>1</v>
      </c>
      <c r="EB314" s="99">
        <v>8</v>
      </c>
      <c r="EC314" s="99"/>
      <c r="ED314" s="99">
        <v>492</v>
      </c>
      <c r="EE314" s="99">
        <v>224</v>
      </c>
      <c r="EF314" s="99">
        <v>208</v>
      </c>
      <c r="EG314" s="99">
        <v>59</v>
      </c>
      <c r="EH314" s="99">
        <v>7</v>
      </c>
      <c r="EI314" s="99"/>
      <c r="EJ314" s="99">
        <v>59</v>
      </c>
      <c r="EK314" s="99"/>
      <c r="EL314" s="99">
        <v>13</v>
      </c>
      <c r="EM314" s="99">
        <v>14176</v>
      </c>
      <c r="EN314" s="99">
        <v>49</v>
      </c>
      <c r="EO314" s="99">
        <v>445</v>
      </c>
      <c r="EP314" s="99">
        <v>91</v>
      </c>
      <c r="EQ314" s="99">
        <v>14</v>
      </c>
      <c r="ER314" s="99">
        <v>7</v>
      </c>
      <c r="ES314" s="99">
        <v>89272</v>
      </c>
    </row>
    <row r="315" spans="1:149" ht="14.4" x14ac:dyDescent="0.3">
      <c r="A315" s="98">
        <v>106370652</v>
      </c>
      <c r="B315" s="98" t="s">
        <v>1441</v>
      </c>
      <c r="C315" s="98" t="s">
        <v>1368</v>
      </c>
      <c r="D315" s="98" t="s">
        <v>1367</v>
      </c>
      <c r="E315" s="98" t="s">
        <v>1368</v>
      </c>
      <c r="F315" s="98" t="s">
        <v>1156</v>
      </c>
      <c r="G315" s="98" t="s">
        <v>2872</v>
      </c>
      <c r="H315" s="98" t="s">
        <v>2120</v>
      </c>
      <c r="I315" s="98" t="s">
        <v>2264</v>
      </c>
      <c r="J315" s="98" t="s">
        <v>2455</v>
      </c>
      <c r="K315" s="98" t="s">
        <v>2456</v>
      </c>
      <c r="L315" s="98" t="s">
        <v>2065</v>
      </c>
      <c r="M315" s="98" t="s">
        <v>2105</v>
      </c>
      <c r="N315" s="98" t="s">
        <v>1860</v>
      </c>
      <c r="O315" s="99">
        <v>5474</v>
      </c>
      <c r="P315" s="99"/>
      <c r="Q315" s="99">
        <v>167</v>
      </c>
      <c r="R315" s="99"/>
      <c r="S315" s="99"/>
      <c r="T315" s="99"/>
      <c r="U315" s="99">
        <v>2499</v>
      </c>
      <c r="V315" s="99">
        <v>3142</v>
      </c>
      <c r="W315" s="99"/>
      <c r="X315" s="99"/>
      <c r="Y315" s="99">
        <v>58</v>
      </c>
      <c r="Z315" s="99">
        <v>313</v>
      </c>
      <c r="AA315" s="99">
        <v>462</v>
      </c>
      <c r="AB315" s="99">
        <v>739</v>
      </c>
      <c r="AC315" s="99">
        <v>1279</v>
      </c>
      <c r="AD315" s="99">
        <v>1181</v>
      </c>
      <c r="AE315" s="99">
        <v>780</v>
      </c>
      <c r="AF315" s="99">
        <v>829</v>
      </c>
      <c r="AG315" s="99"/>
      <c r="AH315" s="99"/>
      <c r="AI315" s="99"/>
      <c r="AJ315" s="99">
        <v>430</v>
      </c>
      <c r="AK315" s="99">
        <v>755</v>
      </c>
      <c r="AL315" s="99">
        <v>1049</v>
      </c>
      <c r="AM315" s="99">
        <v>46</v>
      </c>
      <c r="AN315" s="99">
        <v>8</v>
      </c>
      <c r="AO315" s="99"/>
      <c r="AP315" s="99">
        <v>3353</v>
      </c>
      <c r="AQ315" s="99">
        <v>1204</v>
      </c>
      <c r="AR315" s="99">
        <v>4436</v>
      </c>
      <c r="AS315" s="99">
        <v>1</v>
      </c>
      <c r="AT315" s="99">
        <v>1134</v>
      </c>
      <c r="AU315" s="99">
        <v>4505</v>
      </c>
      <c r="AV315" s="99"/>
      <c r="AW315" s="99">
        <v>2</v>
      </c>
      <c r="AX315" s="99">
        <v>5352</v>
      </c>
      <c r="AY315" s="99">
        <v>287</v>
      </c>
      <c r="AZ315" s="99">
        <v>2</v>
      </c>
      <c r="BA315" s="99">
        <v>50</v>
      </c>
      <c r="BB315" s="99">
        <v>2</v>
      </c>
      <c r="BC315" s="99">
        <v>5202</v>
      </c>
      <c r="BD315" s="99">
        <v>2</v>
      </c>
      <c r="BE315" s="99">
        <v>3</v>
      </c>
      <c r="BF315" s="99">
        <v>13</v>
      </c>
      <c r="BG315" s="99"/>
      <c r="BH315" s="99"/>
      <c r="BI315" s="99">
        <v>368</v>
      </c>
      <c r="BJ315" s="99">
        <v>1</v>
      </c>
      <c r="BK315" s="99">
        <v>278</v>
      </c>
      <c r="BL315" s="99">
        <v>289</v>
      </c>
      <c r="BM315" s="99"/>
      <c r="BN315" s="99">
        <v>137</v>
      </c>
      <c r="BO315" s="99">
        <v>387</v>
      </c>
      <c r="BP315" s="99">
        <v>23</v>
      </c>
      <c r="BQ315" s="99">
        <v>14</v>
      </c>
      <c r="BR315" s="99">
        <v>56</v>
      </c>
      <c r="BS315" s="99">
        <v>5</v>
      </c>
      <c r="BT315" s="99">
        <v>3016</v>
      </c>
      <c r="BU315" s="99">
        <v>958</v>
      </c>
      <c r="BV315" s="99">
        <v>1</v>
      </c>
      <c r="BW315" s="99">
        <v>71</v>
      </c>
      <c r="BX315" s="99"/>
      <c r="BY315" s="99">
        <v>406</v>
      </c>
      <c r="BZ315" s="99"/>
      <c r="CA315" s="99"/>
      <c r="CB315" s="99">
        <v>1827</v>
      </c>
      <c r="CC315" s="99">
        <v>2389</v>
      </c>
      <c r="CD315" s="99">
        <v>1</v>
      </c>
      <c r="CE315" s="99">
        <v>689</v>
      </c>
      <c r="CF315" s="99">
        <v>64</v>
      </c>
      <c r="CG315" s="99">
        <v>160</v>
      </c>
      <c r="CH315" s="99">
        <v>504</v>
      </c>
      <c r="CI315" s="99"/>
      <c r="CJ315" s="99">
        <v>7</v>
      </c>
      <c r="CK315" s="99"/>
      <c r="CL315" s="99">
        <v>8</v>
      </c>
      <c r="CM315" s="99">
        <v>46</v>
      </c>
      <c r="CN315" s="99">
        <v>152</v>
      </c>
      <c r="CO315" s="99">
        <v>901</v>
      </c>
      <c r="CP315" s="99">
        <v>656</v>
      </c>
      <c r="CQ315" s="99">
        <v>9</v>
      </c>
      <c r="CR315" s="99">
        <v>243</v>
      </c>
      <c r="CS315" s="99">
        <v>6</v>
      </c>
      <c r="CT315" s="99">
        <v>222</v>
      </c>
      <c r="CU315" s="99">
        <v>891</v>
      </c>
      <c r="CV315" s="99">
        <v>506</v>
      </c>
      <c r="CW315" s="99">
        <v>154</v>
      </c>
      <c r="CX315" s="99">
        <v>783</v>
      </c>
      <c r="CY315" s="99">
        <v>220</v>
      </c>
      <c r="CZ315" s="99">
        <v>52</v>
      </c>
      <c r="DA315" s="99">
        <v>429</v>
      </c>
      <c r="DB315" s="99">
        <v>161</v>
      </c>
      <c r="DC315" s="99">
        <v>193</v>
      </c>
      <c r="DD315" s="99">
        <v>9</v>
      </c>
      <c r="DE315" s="99"/>
      <c r="DF315" s="99"/>
      <c r="DG315" s="99">
        <v>182</v>
      </c>
      <c r="DH315" s="99">
        <v>713</v>
      </c>
      <c r="DI315" s="99">
        <v>443</v>
      </c>
      <c r="DJ315" s="99">
        <v>1</v>
      </c>
      <c r="DK315" s="99">
        <v>24</v>
      </c>
      <c r="DL315" s="99">
        <v>118</v>
      </c>
      <c r="DM315" s="99">
        <v>11</v>
      </c>
      <c r="DN315" s="99">
        <v>738</v>
      </c>
      <c r="DO315" s="99">
        <v>90</v>
      </c>
      <c r="DP315" s="99">
        <v>2709</v>
      </c>
      <c r="DQ315" s="99">
        <v>147</v>
      </c>
      <c r="DR315" s="99">
        <v>121</v>
      </c>
      <c r="DS315" s="99">
        <v>58</v>
      </c>
      <c r="DT315" s="99">
        <v>192</v>
      </c>
      <c r="DU315" s="99">
        <v>8</v>
      </c>
      <c r="DV315" s="99">
        <v>8</v>
      </c>
      <c r="DW315" s="99">
        <v>37</v>
      </c>
      <c r="DX315" s="99">
        <v>12</v>
      </c>
      <c r="DY315" s="99">
        <v>29</v>
      </c>
      <c r="DZ315" s="99"/>
      <c r="EA315" s="99"/>
      <c r="EB315" s="99"/>
      <c r="EC315" s="99"/>
      <c r="ED315" s="99">
        <v>68</v>
      </c>
      <c r="EE315" s="99">
        <v>205</v>
      </c>
      <c r="EF315" s="99">
        <v>45</v>
      </c>
      <c r="EG315" s="99">
        <v>10</v>
      </c>
      <c r="EH315" s="99">
        <v>9</v>
      </c>
      <c r="EI315" s="99"/>
      <c r="EJ315" s="99">
        <v>4</v>
      </c>
      <c r="EK315" s="99">
        <v>1</v>
      </c>
      <c r="EL315" s="99">
        <v>2</v>
      </c>
      <c r="EM315" s="99">
        <v>4791</v>
      </c>
      <c r="EN315" s="99">
        <v>77</v>
      </c>
      <c r="EO315" s="99">
        <v>407</v>
      </c>
      <c r="EP315" s="99">
        <v>18</v>
      </c>
      <c r="EQ315" s="99">
        <v>4</v>
      </c>
      <c r="ER315" s="99"/>
      <c r="ES315" s="99">
        <v>26359</v>
      </c>
    </row>
    <row r="316" spans="1:149" ht="14.4" x14ac:dyDescent="0.3">
      <c r="A316" s="98">
        <v>106370673</v>
      </c>
      <c r="B316" s="98" t="s">
        <v>2457</v>
      </c>
      <c r="C316" s="98" t="s">
        <v>1368</v>
      </c>
      <c r="D316" s="98" t="s">
        <v>2458</v>
      </c>
      <c r="E316" s="98" t="s">
        <v>1368</v>
      </c>
      <c r="F316" s="98" t="s">
        <v>1157</v>
      </c>
      <c r="G316" s="98" t="s">
        <v>2871</v>
      </c>
      <c r="H316" s="98" t="s">
        <v>2152</v>
      </c>
      <c r="I316" s="98" t="s">
        <v>2264</v>
      </c>
      <c r="J316" s="98" t="s">
        <v>2455</v>
      </c>
      <c r="K316" s="98" t="s">
        <v>2459</v>
      </c>
      <c r="L316" s="98" t="s">
        <v>2065</v>
      </c>
      <c r="M316" s="98" t="s">
        <v>2105</v>
      </c>
      <c r="N316" s="98" t="s">
        <v>1861</v>
      </c>
      <c r="O316" s="99">
        <v>18800</v>
      </c>
      <c r="P316" s="99">
        <v>114</v>
      </c>
      <c r="Q316" s="99">
        <v>115</v>
      </c>
      <c r="R316" s="99"/>
      <c r="S316" s="99">
        <v>861</v>
      </c>
      <c r="T316" s="99"/>
      <c r="U316" s="99">
        <v>9174</v>
      </c>
      <c r="V316" s="99">
        <v>10715</v>
      </c>
      <c r="W316" s="99">
        <v>1</v>
      </c>
      <c r="X316" s="99"/>
      <c r="Y316" s="99">
        <v>6101</v>
      </c>
      <c r="Z316" s="99">
        <v>216</v>
      </c>
      <c r="AA316" s="99">
        <v>18</v>
      </c>
      <c r="AB316" s="99">
        <v>5</v>
      </c>
      <c r="AC316" s="99">
        <v>1</v>
      </c>
      <c r="AD316" s="99"/>
      <c r="AE316" s="99"/>
      <c r="AF316" s="99"/>
      <c r="AG316" s="99"/>
      <c r="AH316" s="99">
        <v>6054</v>
      </c>
      <c r="AI316" s="99">
        <v>7495</v>
      </c>
      <c r="AJ316" s="99">
        <v>1242</v>
      </c>
      <c r="AK316" s="99">
        <v>1020</v>
      </c>
      <c r="AL316" s="99">
        <v>9546</v>
      </c>
      <c r="AM316" s="99">
        <v>49</v>
      </c>
      <c r="AN316" s="99">
        <v>1684</v>
      </c>
      <c r="AO316" s="99">
        <v>66</v>
      </c>
      <c r="AP316" s="99">
        <v>6283</v>
      </c>
      <c r="AQ316" s="99">
        <v>11196</v>
      </c>
      <c r="AR316" s="99">
        <v>8694</v>
      </c>
      <c r="AS316" s="99"/>
      <c r="AT316" s="99">
        <v>3687</v>
      </c>
      <c r="AU316" s="99">
        <v>14395</v>
      </c>
      <c r="AV316" s="99">
        <v>1794</v>
      </c>
      <c r="AW316" s="99">
        <v>14</v>
      </c>
      <c r="AX316" s="99">
        <v>19823</v>
      </c>
      <c r="AY316" s="99">
        <v>67</v>
      </c>
      <c r="AZ316" s="99"/>
      <c r="BA316" s="99">
        <v>2517</v>
      </c>
      <c r="BB316" s="99">
        <v>11</v>
      </c>
      <c r="BC316" s="99">
        <v>17286</v>
      </c>
      <c r="BD316" s="99">
        <v>39</v>
      </c>
      <c r="BE316" s="99">
        <v>5</v>
      </c>
      <c r="BF316" s="99">
        <v>29</v>
      </c>
      <c r="BG316" s="99"/>
      <c r="BH316" s="99">
        <v>1</v>
      </c>
      <c r="BI316" s="99">
        <v>2</v>
      </c>
      <c r="BJ316" s="99"/>
      <c r="BK316" s="99">
        <v>389</v>
      </c>
      <c r="BL316" s="99"/>
      <c r="BM316" s="99"/>
      <c r="BN316" s="99">
        <v>102</v>
      </c>
      <c r="BO316" s="99">
        <v>583</v>
      </c>
      <c r="BP316" s="99">
        <v>16</v>
      </c>
      <c r="BQ316" s="99">
        <v>129</v>
      </c>
      <c r="BR316" s="99">
        <v>34</v>
      </c>
      <c r="BS316" s="99">
        <v>42</v>
      </c>
      <c r="BT316" s="99">
        <v>18504</v>
      </c>
      <c r="BU316" s="99">
        <v>46</v>
      </c>
      <c r="BV316" s="99"/>
      <c r="BW316" s="99">
        <v>23</v>
      </c>
      <c r="BX316" s="99">
        <v>1</v>
      </c>
      <c r="BY316" s="99">
        <v>15</v>
      </c>
      <c r="BZ316" s="99">
        <v>6</v>
      </c>
      <c r="CA316" s="99"/>
      <c r="CB316" s="99">
        <v>6351</v>
      </c>
      <c r="CC316" s="99">
        <v>83</v>
      </c>
      <c r="CD316" s="99">
        <v>36</v>
      </c>
      <c r="CE316" s="99">
        <v>6803</v>
      </c>
      <c r="CF316" s="99">
        <v>1035</v>
      </c>
      <c r="CG316" s="99"/>
      <c r="CH316" s="99">
        <v>5581</v>
      </c>
      <c r="CI316" s="99"/>
      <c r="CJ316" s="99"/>
      <c r="CK316" s="99">
        <v>1</v>
      </c>
      <c r="CL316" s="99">
        <v>1397</v>
      </c>
      <c r="CM316" s="99">
        <v>452</v>
      </c>
      <c r="CN316" s="99">
        <v>345</v>
      </c>
      <c r="CO316" s="99">
        <v>279</v>
      </c>
      <c r="CP316" s="99">
        <v>1991</v>
      </c>
      <c r="CQ316" s="99">
        <v>46</v>
      </c>
      <c r="CR316" s="99">
        <v>907</v>
      </c>
      <c r="CS316" s="99">
        <v>35</v>
      </c>
      <c r="CT316" s="99">
        <v>549</v>
      </c>
      <c r="CU316" s="99">
        <v>721</v>
      </c>
      <c r="CV316" s="99">
        <v>2127</v>
      </c>
      <c r="CW316" s="99">
        <v>964</v>
      </c>
      <c r="CX316" s="99">
        <v>771</v>
      </c>
      <c r="CY316" s="99">
        <v>832</v>
      </c>
      <c r="CZ316" s="99">
        <v>512</v>
      </c>
      <c r="DA316" s="99">
        <v>3804</v>
      </c>
      <c r="DB316" s="99">
        <v>435</v>
      </c>
      <c r="DC316" s="99">
        <v>780</v>
      </c>
      <c r="DD316" s="99"/>
      <c r="DE316" s="99">
        <v>1</v>
      </c>
      <c r="DF316" s="99">
        <v>2942</v>
      </c>
      <c r="DG316" s="99">
        <v>675</v>
      </c>
      <c r="DH316" s="99">
        <v>3900</v>
      </c>
      <c r="DI316" s="99">
        <v>1556</v>
      </c>
      <c r="DJ316" s="99">
        <v>64</v>
      </c>
      <c r="DK316" s="99">
        <v>57</v>
      </c>
      <c r="DL316" s="99">
        <v>287</v>
      </c>
      <c r="DM316" s="99">
        <v>82</v>
      </c>
      <c r="DN316" s="99">
        <v>1792</v>
      </c>
      <c r="DO316" s="99">
        <v>860</v>
      </c>
      <c r="DP316" s="99">
        <v>9069</v>
      </c>
      <c r="DQ316" s="99">
        <v>166</v>
      </c>
      <c r="DR316" s="99">
        <v>294</v>
      </c>
      <c r="DS316" s="99">
        <v>183</v>
      </c>
      <c r="DT316" s="99">
        <v>164</v>
      </c>
      <c r="DU316" s="99">
        <v>24</v>
      </c>
      <c r="DV316" s="99">
        <v>19</v>
      </c>
      <c r="DW316" s="99">
        <v>293</v>
      </c>
      <c r="DX316" s="99">
        <v>36</v>
      </c>
      <c r="DY316" s="99">
        <v>365</v>
      </c>
      <c r="DZ316" s="99"/>
      <c r="EA316" s="99">
        <v>3</v>
      </c>
      <c r="EB316" s="99"/>
      <c r="EC316" s="99">
        <v>1</v>
      </c>
      <c r="ED316" s="99">
        <v>947</v>
      </c>
      <c r="EE316" s="99">
        <v>755</v>
      </c>
      <c r="EF316" s="99">
        <v>336</v>
      </c>
      <c r="EG316" s="99">
        <v>33</v>
      </c>
      <c r="EH316" s="99">
        <v>55</v>
      </c>
      <c r="EI316" s="99"/>
      <c r="EJ316" s="99">
        <v>46</v>
      </c>
      <c r="EK316" s="99">
        <v>6</v>
      </c>
      <c r="EL316" s="99">
        <v>11</v>
      </c>
      <c r="EM316" s="99">
        <v>16261</v>
      </c>
      <c r="EN316" s="99">
        <v>296</v>
      </c>
      <c r="EO316" s="99">
        <v>872</v>
      </c>
      <c r="EP316" s="99">
        <v>232</v>
      </c>
      <c r="EQ316" s="99">
        <v>9</v>
      </c>
      <c r="ER316" s="99">
        <v>31</v>
      </c>
      <c r="ES316" s="99">
        <v>113196</v>
      </c>
    </row>
    <row r="317" spans="1:149" ht="14.4" x14ac:dyDescent="0.3">
      <c r="A317" s="98">
        <v>106370689</v>
      </c>
      <c r="B317" s="98" t="s">
        <v>1370</v>
      </c>
      <c r="C317" s="98" t="s">
        <v>1368</v>
      </c>
      <c r="D317" s="98" t="s">
        <v>1371</v>
      </c>
      <c r="E317" s="98" t="s">
        <v>1372</v>
      </c>
      <c r="F317" s="98" t="s">
        <v>1158</v>
      </c>
      <c r="G317" s="98" t="s">
        <v>2871</v>
      </c>
      <c r="H317" s="98" t="s">
        <v>2114</v>
      </c>
      <c r="I317" s="98" t="s">
        <v>2264</v>
      </c>
      <c r="J317" s="98" t="s">
        <v>2460</v>
      </c>
      <c r="K317" s="98" t="s">
        <v>2461</v>
      </c>
      <c r="L317" s="98" t="s">
        <v>2065</v>
      </c>
      <c r="M317" s="98" t="s">
        <v>2105</v>
      </c>
      <c r="N317" s="98" t="s">
        <v>1862</v>
      </c>
      <c r="O317" s="99">
        <v>1848</v>
      </c>
      <c r="P317" s="99">
        <v>298</v>
      </c>
      <c r="Q317" s="99"/>
      <c r="R317" s="99"/>
      <c r="S317" s="99"/>
      <c r="T317" s="99"/>
      <c r="U317" s="99">
        <v>1165</v>
      </c>
      <c r="V317" s="99">
        <v>981</v>
      </c>
      <c r="W317" s="99"/>
      <c r="X317" s="99"/>
      <c r="Y317" s="99">
        <v>10</v>
      </c>
      <c r="Z317" s="99">
        <v>69</v>
      </c>
      <c r="AA317" s="99">
        <v>102</v>
      </c>
      <c r="AB317" s="99">
        <v>184</v>
      </c>
      <c r="AC317" s="99">
        <v>425</v>
      </c>
      <c r="AD317" s="99">
        <v>514</v>
      </c>
      <c r="AE317" s="99">
        <v>379</v>
      </c>
      <c r="AF317" s="99">
        <v>463</v>
      </c>
      <c r="AG317" s="99"/>
      <c r="AH317" s="99"/>
      <c r="AI317" s="99"/>
      <c r="AJ317" s="99">
        <v>89</v>
      </c>
      <c r="AK317" s="99">
        <v>81</v>
      </c>
      <c r="AL317" s="99">
        <v>469</v>
      </c>
      <c r="AM317" s="99">
        <v>4</v>
      </c>
      <c r="AN317" s="99">
        <v>114</v>
      </c>
      <c r="AO317" s="99">
        <v>31</v>
      </c>
      <c r="AP317" s="99">
        <v>1358</v>
      </c>
      <c r="AQ317" s="99">
        <v>1144</v>
      </c>
      <c r="AR317" s="99">
        <v>1002</v>
      </c>
      <c r="AS317" s="99"/>
      <c r="AT317" s="99">
        <v>1029</v>
      </c>
      <c r="AU317" s="99">
        <v>1117</v>
      </c>
      <c r="AV317" s="99"/>
      <c r="AW317" s="99"/>
      <c r="AX317" s="99">
        <v>1970</v>
      </c>
      <c r="AY317" s="99">
        <v>176</v>
      </c>
      <c r="AZ317" s="99"/>
      <c r="BA317" s="99">
        <v>315</v>
      </c>
      <c r="BB317" s="99">
        <v>7</v>
      </c>
      <c r="BC317" s="99">
        <v>1746</v>
      </c>
      <c r="BD317" s="99"/>
      <c r="BE317" s="99">
        <v>9</v>
      </c>
      <c r="BF317" s="99">
        <v>46</v>
      </c>
      <c r="BG317" s="99"/>
      <c r="BH317" s="99">
        <v>22</v>
      </c>
      <c r="BI317" s="99">
        <v>1</v>
      </c>
      <c r="BJ317" s="99"/>
      <c r="BK317" s="99">
        <v>117</v>
      </c>
      <c r="BL317" s="99">
        <v>20</v>
      </c>
      <c r="BM317" s="99"/>
      <c r="BN317" s="99">
        <v>67</v>
      </c>
      <c r="BO317" s="99">
        <v>522</v>
      </c>
      <c r="BP317" s="99">
        <v>27</v>
      </c>
      <c r="BQ317" s="99">
        <v>9</v>
      </c>
      <c r="BR317" s="99">
        <v>9</v>
      </c>
      <c r="BS317" s="99">
        <v>16</v>
      </c>
      <c r="BT317" s="99">
        <v>1105</v>
      </c>
      <c r="BU317" s="99">
        <v>250</v>
      </c>
      <c r="BV317" s="99"/>
      <c r="BW317" s="99">
        <v>1</v>
      </c>
      <c r="BX317" s="99"/>
      <c r="BY317" s="99"/>
      <c r="BZ317" s="99">
        <v>3</v>
      </c>
      <c r="CA317" s="99"/>
      <c r="CB317" s="99">
        <v>451</v>
      </c>
      <c r="CC317" s="99">
        <v>1044</v>
      </c>
      <c r="CD317" s="99"/>
      <c r="CE317" s="99">
        <v>566</v>
      </c>
      <c r="CF317" s="99">
        <v>18</v>
      </c>
      <c r="CG317" s="99">
        <v>55</v>
      </c>
      <c r="CH317" s="99">
        <v>12</v>
      </c>
      <c r="CI317" s="99"/>
      <c r="CJ317" s="99"/>
      <c r="CK317" s="99"/>
      <c r="CL317" s="99"/>
      <c r="CM317" s="99">
        <v>31</v>
      </c>
      <c r="CN317" s="99">
        <v>38</v>
      </c>
      <c r="CO317" s="99">
        <v>169</v>
      </c>
      <c r="CP317" s="99">
        <v>354</v>
      </c>
      <c r="CQ317" s="99">
        <v>1</v>
      </c>
      <c r="CR317" s="99">
        <v>76</v>
      </c>
      <c r="CS317" s="99">
        <v>2</v>
      </c>
      <c r="CT317" s="99">
        <v>67</v>
      </c>
      <c r="CU317" s="99">
        <v>201</v>
      </c>
      <c r="CV317" s="99">
        <v>138</v>
      </c>
      <c r="CW317" s="99">
        <v>26</v>
      </c>
      <c r="CX317" s="99">
        <v>718</v>
      </c>
      <c r="CY317" s="99">
        <v>54</v>
      </c>
      <c r="CZ317" s="99">
        <v>22</v>
      </c>
      <c r="DA317" s="99">
        <v>151</v>
      </c>
      <c r="DB317" s="99">
        <v>53</v>
      </c>
      <c r="DC317" s="99">
        <v>39</v>
      </c>
      <c r="DD317" s="99">
        <v>6</v>
      </c>
      <c r="DE317" s="99"/>
      <c r="DF317" s="99"/>
      <c r="DG317" s="99">
        <v>25</v>
      </c>
      <c r="DH317" s="99">
        <v>150</v>
      </c>
      <c r="DI317" s="99">
        <v>212</v>
      </c>
      <c r="DJ317" s="99"/>
      <c r="DK317" s="99">
        <v>10</v>
      </c>
      <c r="DL317" s="99">
        <v>75</v>
      </c>
      <c r="DM317" s="99">
        <v>2</v>
      </c>
      <c r="DN317" s="99">
        <v>763</v>
      </c>
      <c r="DO317" s="99">
        <v>4</v>
      </c>
      <c r="DP317" s="99">
        <v>806</v>
      </c>
      <c r="DQ317" s="99">
        <v>31</v>
      </c>
      <c r="DR317" s="99">
        <v>30</v>
      </c>
      <c r="DS317" s="99">
        <v>11</v>
      </c>
      <c r="DT317" s="99">
        <v>22</v>
      </c>
      <c r="DU317" s="99"/>
      <c r="DV317" s="99">
        <v>1</v>
      </c>
      <c r="DW317" s="99">
        <v>3</v>
      </c>
      <c r="DX317" s="99"/>
      <c r="DY317" s="99"/>
      <c r="DZ317" s="99">
        <v>1</v>
      </c>
      <c r="EA317" s="99"/>
      <c r="EB317" s="99"/>
      <c r="EC317" s="99"/>
      <c r="ED317" s="99">
        <v>52</v>
      </c>
      <c r="EE317" s="99">
        <v>101</v>
      </c>
      <c r="EF317" s="99">
        <v>20</v>
      </c>
      <c r="EG317" s="99">
        <v>3</v>
      </c>
      <c r="EH317" s="99"/>
      <c r="EI317" s="99"/>
      <c r="EJ317" s="99">
        <v>8</v>
      </c>
      <c r="EK317" s="99">
        <v>1</v>
      </c>
      <c r="EL317" s="99">
        <v>1</v>
      </c>
      <c r="EM317" s="99">
        <v>1790</v>
      </c>
      <c r="EN317" s="99">
        <v>11</v>
      </c>
      <c r="EO317" s="99">
        <v>150</v>
      </c>
      <c r="EP317" s="99">
        <v>9</v>
      </c>
      <c r="EQ317" s="99"/>
      <c r="ER317" s="99"/>
      <c r="ES317" s="99">
        <v>29555</v>
      </c>
    </row>
    <row r="318" spans="1:149" ht="14.4" x14ac:dyDescent="0.3">
      <c r="A318" s="98">
        <v>106370694</v>
      </c>
      <c r="B318" s="98" t="s">
        <v>1373</v>
      </c>
      <c r="C318" s="98" t="s">
        <v>1368</v>
      </c>
      <c r="D318" s="98" t="s">
        <v>1374</v>
      </c>
      <c r="E318" s="98" t="s">
        <v>1368</v>
      </c>
      <c r="F318" s="98" t="s">
        <v>1157</v>
      </c>
      <c r="G318" s="98" t="s">
        <v>2871</v>
      </c>
      <c r="H318" s="98" t="s">
        <v>2152</v>
      </c>
      <c r="I318" s="98" t="s">
        <v>2264</v>
      </c>
      <c r="J318" s="98" t="s">
        <v>2455</v>
      </c>
      <c r="K318" s="98" t="s">
        <v>2459</v>
      </c>
      <c r="L318" s="98" t="s">
        <v>2065</v>
      </c>
      <c r="M318" s="98" t="s">
        <v>2105</v>
      </c>
      <c r="N318" s="98" t="s">
        <v>1863</v>
      </c>
      <c r="O318" s="99">
        <v>19163</v>
      </c>
      <c r="P318" s="99"/>
      <c r="Q318" s="99">
        <v>412</v>
      </c>
      <c r="R318" s="99"/>
      <c r="S318" s="99"/>
      <c r="T318" s="99"/>
      <c r="U318" s="99">
        <v>9722</v>
      </c>
      <c r="V318" s="99">
        <v>9853</v>
      </c>
      <c r="W318" s="99"/>
      <c r="X318" s="99"/>
      <c r="Y318" s="99">
        <v>220</v>
      </c>
      <c r="Z318" s="99">
        <v>1244</v>
      </c>
      <c r="AA318" s="99">
        <v>1484</v>
      </c>
      <c r="AB318" s="99">
        <v>2088</v>
      </c>
      <c r="AC318" s="99">
        <v>3472</v>
      </c>
      <c r="AD318" s="99">
        <v>4189</v>
      </c>
      <c r="AE318" s="99">
        <v>3402</v>
      </c>
      <c r="AF318" s="99">
        <v>3476</v>
      </c>
      <c r="AG318" s="99"/>
      <c r="AH318" s="99"/>
      <c r="AI318" s="99"/>
      <c r="AJ318" s="99">
        <v>2009</v>
      </c>
      <c r="AK318" s="99">
        <v>1099</v>
      </c>
      <c r="AL318" s="99">
        <v>3614</v>
      </c>
      <c r="AM318" s="99">
        <v>64</v>
      </c>
      <c r="AN318" s="99">
        <v>1857</v>
      </c>
      <c r="AO318" s="99">
        <v>481</v>
      </c>
      <c r="AP318" s="99">
        <v>10451</v>
      </c>
      <c r="AQ318" s="99">
        <v>5559</v>
      </c>
      <c r="AR318" s="99">
        <v>13979</v>
      </c>
      <c r="AS318" s="99">
        <v>37</v>
      </c>
      <c r="AT318" s="99">
        <v>4101</v>
      </c>
      <c r="AU318" s="99">
        <v>15459</v>
      </c>
      <c r="AV318" s="99"/>
      <c r="AW318" s="99">
        <v>15</v>
      </c>
      <c r="AX318" s="99">
        <v>16807</v>
      </c>
      <c r="AY318" s="99">
        <v>2759</v>
      </c>
      <c r="AZ318" s="99">
        <v>9</v>
      </c>
      <c r="BA318" s="99">
        <v>750</v>
      </c>
      <c r="BB318" s="99">
        <v>30</v>
      </c>
      <c r="BC318" s="99">
        <v>17688</v>
      </c>
      <c r="BD318" s="99">
        <v>62</v>
      </c>
      <c r="BE318" s="99">
        <v>157</v>
      </c>
      <c r="BF318" s="99">
        <v>547</v>
      </c>
      <c r="BG318" s="99"/>
      <c r="BH318" s="99">
        <v>339</v>
      </c>
      <c r="BI318" s="99">
        <v>2</v>
      </c>
      <c r="BJ318" s="99"/>
      <c r="BK318" s="99">
        <v>473</v>
      </c>
      <c r="BL318" s="99">
        <v>190</v>
      </c>
      <c r="BM318" s="99">
        <v>1</v>
      </c>
      <c r="BN318" s="99">
        <v>578</v>
      </c>
      <c r="BO318" s="99">
        <v>3142</v>
      </c>
      <c r="BP318" s="99">
        <v>304</v>
      </c>
      <c r="BQ318" s="99">
        <v>137</v>
      </c>
      <c r="BR318" s="99">
        <v>192</v>
      </c>
      <c r="BS318" s="99">
        <v>76</v>
      </c>
      <c r="BT318" s="99">
        <v>11646</v>
      </c>
      <c r="BU318" s="99">
        <v>2794</v>
      </c>
      <c r="BV318" s="99"/>
      <c r="BW318" s="99">
        <v>24</v>
      </c>
      <c r="BX318" s="99"/>
      <c r="BY318" s="99">
        <v>17</v>
      </c>
      <c r="BZ318" s="99">
        <v>1</v>
      </c>
      <c r="CA318" s="99"/>
      <c r="CB318" s="99">
        <v>3554</v>
      </c>
      <c r="CC318" s="99">
        <v>9226</v>
      </c>
      <c r="CD318" s="99">
        <v>41</v>
      </c>
      <c r="CE318" s="99">
        <v>6155</v>
      </c>
      <c r="CF318" s="99">
        <v>165</v>
      </c>
      <c r="CG318" s="99">
        <v>224</v>
      </c>
      <c r="CH318" s="99">
        <v>199</v>
      </c>
      <c r="CI318" s="99"/>
      <c r="CJ318" s="99">
        <v>11</v>
      </c>
      <c r="CK318" s="99"/>
      <c r="CL318" s="99">
        <v>93</v>
      </c>
      <c r="CM318" s="99">
        <v>238</v>
      </c>
      <c r="CN318" s="99">
        <v>1189</v>
      </c>
      <c r="CO318" s="99">
        <v>3258</v>
      </c>
      <c r="CP318" s="99">
        <v>2703</v>
      </c>
      <c r="CQ318" s="99">
        <v>16</v>
      </c>
      <c r="CR318" s="99">
        <v>947</v>
      </c>
      <c r="CS318" s="99">
        <v>19</v>
      </c>
      <c r="CT318" s="99">
        <v>814</v>
      </c>
      <c r="CU318" s="99">
        <v>1584</v>
      </c>
      <c r="CV318" s="99">
        <v>3265</v>
      </c>
      <c r="CW318" s="99">
        <v>186</v>
      </c>
      <c r="CX318" s="99">
        <v>1906</v>
      </c>
      <c r="CY318" s="99">
        <v>599</v>
      </c>
      <c r="CZ318" s="99">
        <v>303</v>
      </c>
      <c r="DA318" s="99">
        <v>1411</v>
      </c>
      <c r="DB318" s="99">
        <v>514</v>
      </c>
      <c r="DC318" s="99">
        <v>458</v>
      </c>
      <c r="DD318" s="99">
        <v>72</v>
      </c>
      <c r="DE318" s="99"/>
      <c r="DF318" s="99"/>
      <c r="DG318" s="99">
        <v>1046</v>
      </c>
      <c r="DH318" s="99">
        <v>2431</v>
      </c>
      <c r="DI318" s="99">
        <v>2392</v>
      </c>
      <c r="DJ318" s="99">
        <v>28</v>
      </c>
      <c r="DK318" s="99">
        <v>134</v>
      </c>
      <c r="DL318" s="99">
        <v>885</v>
      </c>
      <c r="DM318" s="99">
        <v>115</v>
      </c>
      <c r="DN318" s="99">
        <v>2904</v>
      </c>
      <c r="DO318" s="99">
        <v>481</v>
      </c>
      <c r="DP318" s="99">
        <v>6378</v>
      </c>
      <c r="DQ318" s="99">
        <v>453</v>
      </c>
      <c r="DR318" s="99">
        <v>742</v>
      </c>
      <c r="DS318" s="99">
        <v>566</v>
      </c>
      <c r="DT318" s="99">
        <v>526</v>
      </c>
      <c r="DU318" s="99">
        <v>38</v>
      </c>
      <c r="DV318" s="99">
        <v>17</v>
      </c>
      <c r="DW318" s="99">
        <v>192</v>
      </c>
      <c r="DX318" s="99">
        <v>145</v>
      </c>
      <c r="DY318" s="99">
        <v>78</v>
      </c>
      <c r="DZ318" s="99">
        <v>6</v>
      </c>
      <c r="EA318" s="99">
        <v>10</v>
      </c>
      <c r="EB318" s="99">
        <v>8</v>
      </c>
      <c r="EC318" s="99"/>
      <c r="ED318" s="99">
        <v>1318</v>
      </c>
      <c r="EE318" s="99">
        <v>1562</v>
      </c>
      <c r="EF318" s="99">
        <v>771</v>
      </c>
      <c r="EG318" s="99">
        <v>152</v>
      </c>
      <c r="EH318" s="99">
        <v>32</v>
      </c>
      <c r="EI318" s="99"/>
      <c r="EJ318" s="99">
        <v>63</v>
      </c>
      <c r="EK318" s="99">
        <v>19</v>
      </c>
      <c r="EL318" s="99">
        <v>13</v>
      </c>
      <c r="EM318" s="99">
        <v>13607</v>
      </c>
      <c r="EN318" s="99">
        <v>180</v>
      </c>
      <c r="EO318" s="99">
        <v>1725</v>
      </c>
      <c r="EP318" s="99">
        <v>130</v>
      </c>
      <c r="EQ318" s="99"/>
      <c r="ER318" s="99">
        <v>3</v>
      </c>
      <c r="ES318" s="99">
        <v>99012</v>
      </c>
    </row>
    <row r="319" spans="1:149" ht="14.4" x14ac:dyDescent="0.3">
      <c r="A319" s="98">
        <v>106370695</v>
      </c>
      <c r="B319" s="98" t="s">
        <v>1451</v>
      </c>
      <c r="C319" s="98" t="s">
        <v>1368</v>
      </c>
      <c r="D319" s="98" t="s">
        <v>1452</v>
      </c>
      <c r="E319" s="98" t="s">
        <v>1368</v>
      </c>
      <c r="F319" s="98" t="s">
        <v>1157</v>
      </c>
      <c r="G319" s="98" t="s">
        <v>2871</v>
      </c>
      <c r="H319" s="98" t="s">
        <v>2120</v>
      </c>
      <c r="I319" s="98" t="s">
        <v>2264</v>
      </c>
      <c r="J319" s="98" t="s">
        <v>2455</v>
      </c>
      <c r="K319" s="98" t="s">
        <v>2459</v>
      </c>
      <c r="L319" s="98" t="s">
        <v>2065</v>
      </c>
      <c r="M319" s="98" t="s">
        <v>2105</v>
      </c>
      <c r="N319" s="98" t="s">
        <v>1864</v>
      </c>
      <c r="O319" s="99">
        <v>19970</v>
      </c>
      <c r="P319" s="99"/>
      <c r="Q319" s="99"/>
      <c r="R319" s="99"/>
      <c r="S319" s="99"/>
      <c r="T319" s="99"/>
      <c r="U319" s="99">
        <v>15032</v>
      </c>
      <c r="V319" s="99">
        <v>4938</v>
      </c>
      <c r="W319" s="99"/>
      <c r="X319" s="99"/>
      <c r="Y319" s="99">
        <v>191</v>
      </c>
      <c r="Z319" s="99">
        <v>3782</v>
      </c>
      <c r="AA319" s="99">
        <v>5680</v>
      </c>
      <c r="AB319" s="99">
        <v>602</v>
      </c>
      <c r="AC319" s="99">
        <v>52</v>
      </c>
      <c r="AD319" s="99">
        <v>23</v>
      </c>
      <c r="AE319" s="99">
        <v>3</v>
      </c>
      <c r="AF319" s="99">
        <v>2</v>
      </c>
      <c r="AG319" s="99"/>
      <c r="AH319" s="99">
        <v>9635</v>
      </c>
      <c r="AI319" s="99"/>
      <c r="AJ319" s="99">
        <v>3466</v>
      </c>
      <c r="AK319" s="99">
        <v>884</v>
      </c>
      <c r="AL319" s="99">
        <v>6569</v>
      </c>
      <c r="AM319" s="99">
        <v>52</v>
      </c>
      <c r="AN319" s="99">
        <v>1591</v>
      </c>
      <c r="AO319" s="99">
        <v>181</v>
      </c>
      <c r="AP319" s="99">
        <v>7227</v>
      </c>
      <c r="AQ319" s="99">
        <v>19970</v>
      </c>
      <c r="AR319" s="99"/>
      <c r="AS319" s="99"/>
      <c r="AT319" s="99">
        <v>3965</v>
      </c>
      <c r="AU319" s="99">
        <v>6521</v>
      </c>
      <c r="AV319" s="99">
        <v>9481</v>
      </c>
      <c r="AW319" s="99">
        <v>3</v>
      </c>
      <c r="AX319" s="99">
        <v>19925</v>
      </c>
      <c r="AY319" s="99">
        <v>44</v>
      </c>
      <c r="AZ319" s="99">
        <v>1</v>
      </c>
      <c r="BA319" s="99">
        <v>253</v>
      </c>
      <c r="BB319" s="99"/>
      <c r="BC319" s="99">
        <v>10262</v>
      </c>
      <c r="BD319" s="99">
        <v>1</v>
      </c>
      <c r="BE319" s="99">
        <v>1</v>
      </c>
      <c r="BF319" s="99"/>
      <c r="BG319" s="99">
        <v>9376</v>
      </c>
      <c r="BH319" s="99">
        <v>77</v>
      </c>
      <c r="BI319" s="99"/>
      <c r="BJ319" s="99"/>
      <c r="BK319" s="99">
        <v>81</v>
      </c>
      <c r="BL319" s="99">
        <v>11</v>
      </c>
      <c r="BM319" s="99">
        <v>64</v>
      </c>
      <c r="BN319" s="99">
        <v>36</v>
      </c>
      <c r="BO319" s="99">
        <v>18</v>
      </c>
      <c r="BP319" s="99">
        <v>4</v>
      </c>
      <c r="BQ319" s="99">
        <v>2</v>
      </c>
      <c r="BR319" s="99"/>
      <c r="BS319" s="99">
        <v>30</v>
      </c>
      <c r="BT319" s="99">
        <v>19689</v>
      </c>
      <c r="BU319" s="99">
        <v>1</v>
      </c>
      <c r="BV319" s="99"/>
      <c r="BW319" s="99">
        <v>33</v>
      </c>
      <c r="BX319" s="99"/>
      <c r="BY319" s="99">
        <v>1</v>
      </c>
      <c r="BZ319" s="99"/>
      <c r="CA319" s="99"/>
      <c r="CB319" s="99">
        <v>5484</v>
      </c>
      <c r="CC319" s="99">
        <v>36</v>
      </c>
      <c r="CD319" s="99"/>
      <c r="CE319" s="99">
        <v>12461</v>
      </c>
      <c r="CF319" s="99">
        <v>907</v>
      </c>
      <c r="CG319" s="99">
        <v>1</v>
      </c>
      <c r="CH319" s="99">
        <v>1081</v>
      </c>
      <c r="CI319" s="99"/>
      <c r="CJ319" s="99"/>
      <c r="CK319" s="99"/>
      <c r="CL319" s="99">
        <v>20</v>
      </c>
      <c r="CM319" s="99">
        <v>9</v>
      </c>
      <c r="CN319" s="99">
        <v>187</v>
      </c>
      <c r="CO319" s="99"/>
      <c r="CP319" s="99">
        <v>9</v>
      </c>
      <c r="CQ319" s="99"/>
      <c r="CR319" s="99">
        <v>2</v>
      </c>
      <c r="CS319" s="99"/>
      <c r="CT319" s="99">
        <v>93</v>
      </c>
      <c r="CU319" s="99">
        <v>5</v>
      </c>
      <c r="CV319" s="99">
        <v>17</v>
      </c>
      <c r="CW319" s="99"/>
      <c r="CX319" s="99">
        <v>1</v>
      </c>
      <c r="CY319" s="99">
        <v>4</v>
      </c>
      <c r="CZ319" s="99">
        <v>21</v>
      </c>
      <c r="DA319" s="99">
        <v>5</v>
      </c>
      <c r="DB319" s="99"/>
      <c r="DC319" s="99">
        <v>8</v>
      </c>
      <c r="DD319" s="99">
        <v>9984</v>
      </c>
      <c r="DE319" s="99">
        <v>9374</v>
      </c>
      <c r="DF319" s="99">
        <v>231</v>
      </c>
      <c r="DG319" s="99">
        <v>68</v>
      </c>
      <c r="DH319" s="99">
        <v>4585</v>
      </c>
      <c r="DI319" s="99">
        <v>33</v>
      </c>
      <c r="DJ319" s="99"/>
      <c r="DK319" s="99">
        <v>322</v>
      </c>
      <c r="DL319" s="99">
        <v>112</v>
      </c>
      <c r="DM319" s="99">
        <v>1</v>
      </c>
      <c r="DN319" s="99">
        <v>119</v>
      </c>
      <c r="DO319" s="99">
        <v>30</v>
      </c>
      <c r="DP319" s="99">
        <v>5426</v>
      </c>
      <c r="DQ319" s="99">
        <v>89</v>
      </c>
      <c r="DR319" s="99">
        <v>83</v>
      </c>
      <c r="DS319" s="99">
        <v>4</v>
      </c>
      <c r="DT319" s="99">
        <v>119</v>
      </c>
      <c r="DU319" s="99"/>
      <c r="DV319" s="99"/>
      <c r="DW319" s="99">
        <v>57</v>
      </c>
      <c r="DX319" s="99">
        <v>73</v>
      </c>
      <c r="DY319" s="99">
        <v>104</v>
      </c>
      <c r="DZ319" s="99">
        <v>8745</v>
      </c>
      <c r="EA319" s="99"/>
      <c r="EB319" s="99"/>
      <c r="EC319" s="99"/>
      <c r="ED319" s="99">
        <v>40</v>
      </c>
      <c r="EE319" s="99">
        <v>8</v>
      </c>
      <c r="EF319" s="99">
        <v>19</v>
      </c>
      <c r="EG319" s="99">
        <v>4</v>
      </c>
      <c r="EH319" s="99"/>
      <c r="EI319" s="99"/>
      <c r="EJ319" s="99">
        <v>1</v>
      </c>
      <c r="EK319" s="99">
        <v>3</v>
      </c>
      <c r="EL319" s="99"/>
      <c r="EM319" s="99">
        <v>19867</v>
      </c>
      <c r="EN319" s="99">
        <v>2</v>
      </c>
      <c r="EO319" s="99">
        <v>25</v>
      </c>
      <c r="EP319" s="99">
        <v>1</v>
      </c>
      <c r="EQ319" s="99"/>
      <c r="ER319" s="99"/>
      <c r="ES319" s="99">
        <v>74629</v>
      </c>
    </row>
    <row r="320" spans="1:149" ht="14.4" x14ac:dyDescent="0.3">
      <c r="A320" s="98">
        <v>106370714</v>
      </c>
      <c r="B320" s="98" t="s">
        <v>1375</v>
      </c>
      <c r="C320" s="98" t="s">
        <v>1368</v>
      </c>
      <c r="D320" s="98" t="s">
        <v>1376</v>
      </c>
      <c r="E320" s="98" t="s">
        <v>1377</v>
      </c>
      <c r="F320" s="98" t="s">
        <v>1160</v>
      </c>
      <c r="G320" s="98" t="s">
        <v>2871</v>
      </c>
      <c r="H320" s="98" t="s">
        <v>2152</v>
      </c>
      <c r="I320" s="98" t="s">
        <v>2259</v>
      </c>
      <c r="J320" s="98" t="s">
        <v>2455</v>
      </c>
      <c r="K320" s="98" t="s">
        <v>2462</v>
      </c>
      <c r="L320" s="98" t="s">
        <v>2065</v>
      </c>
      <c r="M320" s="98" t="s">
        <v>2105</v>
      </c>
      <c r="N320" s="98" t="s">
        <v>1865</v>
      </c>
      <c r="O320" s="99">
        <v>29240</v>
      </c>
      <c r="P320" s="99">
        <v>143</v>
      </c>
      <c r="Q320" s="99">
        <v>204</v>
      </c>
      <c r="R320" s="99"/>
      <c r="S320" s="99">
        <v>1358</v>
      </c>
      <c r="T320" s="99"/>
      <c r="U320" s="99">
        <v>17771</v>
      </c>
      <c r="V320" s="99">
        <v>13174</v>
      </c>
      <c r="W320" s="99"/>
      <c r="X320" s="99"/>
      <c r="Y320" s="99">
        <v>413</v>
      </c>
      <c r="Z320" s="99">
        <v>3351</v>
      </c>
      <c r="AA320" s="99">
        <v>3015</v>
      </c>
      <c r="AB320" s="99">
        <v>2491</v>
      </c>
      <c r="AC320" s="99">
        <v>4403</v>
      </c>
      <c r="AD320" s="99">
        <v>4852</v>
      </c>
      <c r="AE320" s="99">
        <v>4011</v>
      </c>
      <c r="AF320" s="99">
        <v>4651</v>
      </c>
      <c r="AG320" s="99"/>
      <c r="AH320" s="99">
        <v>3758</v>
      </c>
      <c r="AI320" s="99"/>
      <c r="AJ320" s="99">
        <v>939</v>
      </c>
      <c r="AK320" s="99">
        <v>2266</v>
      </c>
      <c r="AL320" s="99">
        <v>6935</v>
      </c>
      <c r="AM320" s="99">
        <v>109</v>
      </c>
      <c r="AN320" s="99">
        <v>4942</v>
      </c>
      <c r="AO320" s="99">
        <v>175</v>
      </c>
      <c r="AP320" s="99">
        <v>15579</v>
      </c>
      <c r="AQ320" s="99">
        <v>10580</v>
      </c>
      <c r="AR320" s="99">
        <v>20321</v>
      </c>
      <c r="AS320" s="99">
        <v>44</v>
      </c>
      <c r="AT320" s="99">
        <v>3687</v>
      </c>
      <c r="AU320" s="99">
        <v>23523</v>
      </c>
      <c r="AV320" s="99">
        <v>3732</v>
      </c>
      <c r="AW320" s="99">
        <v>3</v>
      </c>
      <c r="AX320" s="99">
        <v>28562</v>
      </c>
      <c r="AY320" s="99">
        <v>2381</v>
      </c>
      <c r="AZ320" s="99">
        <v>2</v>
      </c>
      <c r="BA320" s="99">
        <v>542</v>
      </c>
      <c r="BB320" s="99">
        <v>46</v>
      </c>
      <c r="BC320" s="99">
        <v>23628</v>
      </c>
      <c r="BD320" s="99">
        <v>53</v>
      </c>
      <c r="BE320" s="99">
        <v>730</v>
      </c>
      <c r="BF320" s="99">
        <v>2127</v>
      </c>
      <c r="BG320" s="99">
        <v>3718</v>
      </c>
      <c r="BH320" s="99">
        <v>47</v>
      </c>
      <c r="BI320" s="99">
        <v>54</v>
      </c>
      <c r="BJ320" s="99"/>
      <c r="BK320" s="99">
        <v>511</v>
      </c>
      <c r="BL320" s="99">
        <v>496</v>
      </c>
      <c r="BM320" s="99">
        <v>8</v>
      </c>
      <c r="BN320" s="99">
        <v>829</v>
      </c>
      <c r="BO320" s="99">
        <v>2511</v>
      </c>
      <c r="BP320" s="99">
        <v>471</v>
      </c>
      <c r="BQ320" s="99">
        <v>172</v>
      </c>
      <c r="BR320" s="99">
        <v>189</v>
      </c>
      <c r="BS320" s="99">
        <v>187</v>
      </c>
      <c r="BT320" s="99">
        <v>20898</v>
      </c>
      <c r="BU320" s="99">
        <v>4610</v>
      </c>
      <c r="BV320" s="99"/>
      <c r="BW320" s="99">
        <v>12</v>
      </c>
      <c r="BX320" s="99"/>
      <c r="BY320" s="99">
        <v>51</v>
      </c>
      <c r="BZ320" s="99"/>
      <c r="CA320" s="99"/>
      <c r="CB320" s="99">
        <v>13295</v>
      </c>
      <c r="CC320" s="99">
        <v>12324</v>
      </c>
      <c r="CD320" s="99"/>
      <c r="CE320" s="99">
        <v>4408</v>
      </c>
      <c r="CF320" s="99">
        <v>381</v>
      </c>
      <c r="CG320" s="99">
        <v>106</v>
      </c>
      <c r="CH320" s="99">
        <v>413</v>
      </c>
      <c r="CI320" s="99"/>
      <c r="CJ320" s="99">
        <v>18</v>
      </c>
      <c r="CK320" s="99"/>
      <c r="CL320" s="99">
        <v>14</v>
      </c>
      <c r="CM320" s="99">
        <v>269</v>
      </c>
      <c r="CN320" s="99">
        <v>785</v>
      </c>
      <c r="CO320" s="99">
        <v>4057</v>
      </c>
      <c r="CP320" s="99">
        <v>2892</v>
      </c>
      <c r="CQ320" s="99">
        <v>55</v>
      </c>
      <c r="CR320" s="99">
        <v>1244</v>
      </c>
      <c r="CS320" s="99">
        <v>23</v>
      </c>
      <c r="CT320" s="99">
        <v>1356</v>
      </c>
      <c r="CU320" s="99">
        <v>2097</v>
      </c>
      <c r="CV320" s="99">
        <v>1927</v>
      </c>
      <c r="CW320" s="99">
        <v>1907</v>
      </c>
      <c r="CX320" s="99">
        <v>1643</v>
      </c>
      <c r="CY320" s="99">
        <v>914</v>
      </c>
      <c r="CZ320" s="99">
        <v>152</v>
      </c>
      <c r="DA320" s="99">
        <v>2309</v>
      </c>
      <c r="DB320" s="99">
        <v>722</v>
      </c>
      <c r="DC320" s="99">
        <v>855</v>
      </c>
      <c r="DD320" s="99">
        <v>3966</v>
      </c>
      <c r="DE320" s="99">
        <v>3731</v>
      </c>
      <c r="DF320" s="99">
        <v>27</v>
      </c>
      <c r="DG320" s="99">
        <v>918</v>
      </c>
      <c r="DH320" s="99">
        <v>4015</v>
      </c>
      <c r="DI320" s="99">
        <v>2128</v>
      </c>
      <c r="DJ320" s="99">
        <v>7</v>
      </c>
      <c r="DK320" s="99">
        <v>193</v>
      </c>
      <c r="DL320" s="99">
        <v>777</v>
      </c>
      <c r="DM320" s="99">
        <v>54</v>
      </c>
      <c r="DN320" s="99">
        <v>1907</v>
      </c>
      <c r="DO320" s="99">
        <v>383</v>
      </c>
      <c r="DP320" s="99">
        <v>14239</v>
      </c>
      <c r="DQ320" s="99">
        <v>642</v>
      </c>
      <c r="DR320" s="99">
        <v>731</v>
      </c>
      <c r="DS320" s="99">
        <v>221</v>
      </c>
      <c r="DT320" s="99">
        <v>600</v>
      </c>
      <c r="DU320" s="99">
        <v>13</v>
      </c>
      <c r="DV320" s="99">
        <v>7</v>
      </c>
      <c r="DW320" s="99">
        <v>207</v>
      </c>
      <c r="DX320" s="99">
        <v>106</v>
      </c>
      <c r="DY320" s="99">
        <v>72</v>
      </c>
      <c r="DZ320" s="99">
        <v>3709</v>
      </c>
      <c r="EA320" s="99">
        <v>7</v>
      </c>
      <c r="EB320" s="99">
        <v>7</v>
      </c>
      <c r="EC320" s="99">
        <v>2</v>
      </c>
      <c r="ED320" s="99">
        <v>1108</v>
      </c>
      <c r="EE320" s="99">
        <v>1329</v>
      </c>
      <c r="EF320" s="99">
        <v>98</v>
      </c>
      <c r="EG320" s="99">
        <v>64</v>
      </c>
      <c r="EH320" s="99">
        <v>19</v>
      </c>
      <c r="EI320" s="99">
        <v>6</v>
      </c>
      <c r="EJ320" s="99">
        <v>135</v>
      </c>
      <c r="EK320" s="99">
        <v>32</v>
      </c>
      <c r="EL320" s="99">
        <v>23</v>
      </c>
      <c r="EM320" s="99">
        <v>24614</v>
      </c>
      <c r="EN320" s="99">
        <v>291</v>
      </c>
      <c r="EO320" s="99">
        <v>3097</v>
      </c>
      <c r="EP320" s="99">
        <v>127</v>
      </c>
      <c r="EQ320" s="99">
        <v>2</v>
      </c>
      <c r="ER320" s="99"/>
      <c r="ES320" s="99">
        <v>136396</v>
      </c>
    </row>
    <row r="321" spans="1:149" ht="14.4" x14ac:dyDescent="0.3">
      <c r="A321" s="98">
        <v>106370721</v>
      </c>
      <c r="B321" s="98" t="s">
        <v>1378</v>
      </c>
      <c r="C321" s="98" t="s">
        <v>1368</v>
      </c>
      <c r="D321" s="98" t="s">
        <v>1379</v>
      </c>
      <c r="E321" s="98" t="s">
        <v>1368</v>
      </c>
      <c r="F321" s="98" t="s">
        <v>2463</v>
      </c>
      <c r="G321" s="98" t="s">
        <v>2872</v>
      </c>
      <c r="H321" s="98" t="s">
        <v>2114</v>
      </c>
      <c r="I321" s="98" t="s">
        <v>2264</v>
      </c>
      <c r="J321" s="98" t="s">
        <v>2460</v>
      </c>
      <c r="K321" s="98" t="s">
        <v>2459</v>
      </c>
      <c r="L321" s="98" t="s">
        <v>2065</v>
      </c>
      <c r="M321" s="98" t="s">
        <v>2105</v>
      </c>
      <c r="N321" s="98" t="s">
        <v>1866</v>
      </c>
      <c r="O321" s="99">
        <v>631</v>
      </c>
      <c r="P321" s="99"/>
      <c r="Q321" s="99"/>
      <c r="R321" s="99"/>
      <c r="S321" s="99"/>
      <c r="T321" s="99"/>
      <c r="U321" s="99">
        <v>287</v>
      </c>
      <c r="V321" s="99">
        <v>344</v>
      </c>
      <c r="W321" s="99"/>
      <c r="X321" s="99"/>
      <c r="Y321" s="99">
        <v>2</v>
      </c>
      <c r="Z321" s="99">
        <v>15</v>
      </c>
      <c r="AA321" s="99">
        <v>30</v>
      </c>
      <c r="AB321" s="99">
        <v>52</v>
      </c>
      <c r="AC321" s="99">
        <v>82</v>
      </c>
      <c r="AD321" s="99">
        <v>163</v>
      </c>
      <c r="AE321" s="99">
        <v>169</v>
      </c>
      <c r="AF321" s="99">
        <v>118</v>
      </c>
      <c r="AG321" s="99"/>
      <c r="AH321" s="99"/>
      <c r="AI321" s="99"/>
      <c r="AJ321" s="99">
        <v>34</v>
      </c>
      <c r="AK321" s="99">
        <v>42</v>
      </c>
      <c r="AL321" s="99">
        <v>164</v>
      </c>
      <c r="AM321" s="99">
        <v>1</v>
      </c>
      <c r="AN321" s="99">
        <v>80</v>
      </c>
      <c r="AO321" s="99"/>
      <c r="AP321" s="99">
        <v>310</v>
      </c>
      <c r="AQ321" s="99">
        <v>631</v>
      </c>
      <c r="AR321" s="99"/>
      <c r="AS321" s="99"/>
      <c r="AT321" s="99">
        <v>631</v>
      </c>
      <c r="AU321" s="99"/>
      <c r="AV321" s="99"/>
      <c r="AW321" s="99"/>
      <c r="AX321" s="99">
        <v>594</v>
      </c>
      <c r="AY321" s="99">
        <v>37</v>
      </c>
      <c r="AZ321" s="99"/>
      <c r="BA321" s="99">
        <v>621</v>
      </c>
      <c r="BB321" s="99"/>
      <c r="BC321" s="99"/>
      <c r="BD321" s="99"/>
      <c r="BE321" s="99"/>
      <c r="BF321" s="99">
        <v>10</v>
      </c>
      <c r="BG321" s="99"/>
      <c r="BH321" s="99"/>
      <c r="BI321" s="99"/>
      <c r="BJ321" s="99"/>
      <c r="BK321" s="99">
        <v>108</v>
      </c>
      <c r="BL321" s="99">
        <v>12</v>
      </c>
      <c r="BM321" s="99"/>
      <c r="BN321" s="99">
        <v>70</v>
      </c>
      <c r="BO321" s="99">
        <v>80</v>
      </c>
      <c r="BP321" s="99">
        <v>16</v>
      </c>
      <c r="BQ321" s="99"/>
      <c r="BR321" s="99">
        <v>19</v>
      </c>
      <c r="BS321" s="99"/>
      <c r="BT321" s="99">
        <v>31</v>
      </c>
      <c r="BU321" s="99">
        <v>295</v>
      </c>
      <c r="BV321" s="99"/>
      <c r="BW321" s="99"/>
      <c r="BX321" s="99"/>
      <c r="BY321" s="99"/>
      <c r="BZ321" s="99"/>
      <c r="CA321" s="99"/>
      <c r="CB321" s="99">
        <v>70</v>
      </c>
      <c r="CC321" s="99">
        <v>416</v>
      </c>
      <c r="CD321" s="99"/>
      <c r="CE321" s="99">
        <v>140</v>
      </c>
      <c r="CF321" s="99"/>
      <c r="CG321" s="99">
        <v>4</v>
      </c>
      <c r="CH321" s="99">
        <v>1</v>
      </c>
      <c r="CI321" s="99"/>
      <c r="CJ321" s="99"/>
      <c r="CK321" s="99"/>
      <c r="CL321" s="99"/>
      <c r="CM321" s="99"/>
      <c r="CN321" s="99">
        <v>5</v>
      </c>
      <c r="CO321" s="99">
        <v>34</v>
      </c>
      <c r="CP321" s="99">
        <v>36</v>
      </c>
      <c r="CQ321" s="99"/>
      <c r="CR321" s="99">
        <v>28</v>
      </c>
      <c r="CS321" s="99"/>
      <c r="CT321" s="99">
        <v>24</v>
      </c>
      <c r="CU321" s="99">
        <v>70</v>
      </c>
      <c r="CV321" s="99">
        <v>74</v>
      </c>
      <c r="CW321" s="99"/>
      <c r="CX321" s="99">
        <v>33</v>
      </c>
      <c r="CY321" s="99">
        <v>5</v>
      </c>
      <c r="CZ321" s="99">
        <v>22</v>
      </c>
      <c r="DA321" s="99">
        <v>246</v>
      </c>
      <c r="DB321" s="99">
        <v>50</v>
      </c>
      <c r="DC321" s="99">
        <v>4</v>
      </c>
      <c r="DD321" s="99"/>
      <c r="DE321" s="99"/>
      <c r="DF321" s="99"/>
      <c r="DG321" s="99">
        <v>5</v>
      </c>
      <c r="DH321" s="99">
        <v>148</v>
      </c>
      <c r="DI321" s="99">
        <v>26</v>
      </c>
      <c r="DJ321" s="99"/>
      <c r="DK321" s="99"/>
      <c r="DL321" s="99">
        <v>15</v>
      </c>
      <c r="DM321" s="99"/>
      <c r="DN321" s="99">
        <v>33</v>
      </c>
      <c r="DO321" s="99">
        <v>1</v>
      </c>
      <c r="DP321" s="99">
        <v>284</v>
      </c>
      <c r="DQ321" s="99">
        <v>24</v>
      </c>
      <c r="DR321" s="99">
        <v>21</v>
      </c>
      <c r="DS321" s="99">
        <v>4</v>
      </c>
      <c r="DT321" s="99">
        <v>48</v>
      </c>
      <c r="DU321" s="99"/>
      <c r="DV321" s="99"/>
      <c r="DW321" s="99">
        <v>22</v>
      </c>
      <c r="DX321" s="99"/>
      <c r="DY321" s="99"/>
      <c r="DZ321" s="99"/>
      <c r="EA321" s="99"/>
      <c r="EB321" s="99"/>
      <c r="EC321" s="99"/>
      <c r="ED321" s="99">
        <v>171</v>
      </c>
      <c r="EE321" s="99">
        <v>25</v>
      </c>
      <c r="EF321" s="99">
        <v>17</v>
      </c>
      <c r="EG321" s="99"/>
      <c r="EH321" s="99">
        <v>1</v>
      </c>
      <c r="EI321" s="99"/>
      <c r="EJ321" s="99">
        <v>10</v>
      </c>
      <c r="EK321" s="99">
        <v>2</v>
      </c>
      <c r="EL321" s="99">
        <v>1</v>
      </c>
      <c r="EM321" s="99">
        <v>341</v>
      </c>
      <c r="EN321" s="99">
        <v>5</v>
      </c>
      <c r="EO321" s="99">
        <v>57</v>
      </c>
      <c r="EP321" s="99">
        <v>1</v>
      </c>
      <c r="EQ321" s="99"/>
      <c r="ER321" s="99"/>
      <c r="ES321" s="99">
        <v>16473</v>
      </c>
    </row>
    <row r="322" spans="1:149" ht="14.4" x14ac:dyDescent="0.3">
      <c r="A322" s="98">
        <v>106370730</v>
      </c>
      <c r="B322" s="98" t="s">
        <v>2724</v>
      </c>
      <c r="C322" s="98" t="s">
        <v>1368</v>
      </c>
      <c r="D322" s="98" t="s">
        <v>1380</v>
      </c>
      <c r="E322" s="98" t="s">
        <v>1368</v>
      </c>
      <c r="F322" s="98" t="s">
        <v>1156</v>
      </c>
      <c r="G322" s="98" t="s">
        <v>2871</v>
      </c>
      <c r="H322" s="98" t="s">
        <v>2108</v>
      </c>
      <c r="I322" s="98" t="s">
        <v>2264</v>
      </c>
      <c r="J322" s="98" t="s">
        <v>2455</v>
      </c>
      <c r="K322" s="98" t="s">
        <v>2464</v>
      </c>
      <c r="L322" s="98" t="s">
        <v>2065</v>
      </c>
      <c r="M322" s="98" t="s">
        <v>2105</v>
      </c>
      <c r="N322" s="98" t="s">
        <v>1867</v>
      </c>
      <c r="O322" s="99">
        <v>26395</v>
      </c>
      <c r="P322" s="99"/>
      <c r="Q322" s="99"/>
      <c r="R322" s="99"/>
      <c r="S322" s="99"/>
      <c r="T322" s="99"/>
      <c r="U322" s="99">
        <v>15697</v>
      </c>
      <c r="V322" s="99">
        <v>10698</v>
      </c>
      <c r="W322" s="99"/>
      <c r="X322" s="99"/>
      <c r="Y322" s="99">
        <v>497</v>
      </c>
      <c r="Z322" s="99">
        <v>2364</v>
      </c>
      <c r="AA322" s="99">
        <v>3527</v>
      </c>
      <c r="AB322" s="99">
        <v>1438</v>
      </c>
      <c r="AC322" s="99">
        <v>2312</v>
      </c>
      <c r="AD322" s="99">
        <v>3691</v>
      </c>
      <c r="AE322" s="99">
        <v>3553</v>
      </c>
      <c r="AF322" s="99">
        <v>3921</v>
      </c>
      <c r="AG322" s="99">
        <v>3</v>
      </c>
      <c r="AH322" s="99">
        <v>4835</v>
      </c>
      <c r="AI322" s="99">
        <v>254</v>
      </c>
      <c r="AJ322" s="99">
        <v>2547</v>
      </c>
      <c r="AK322" s="99">
        <v>1768</v>
      </c>
      <c r="AL322" s="99">
        <v>7176</v>
      </c>
      <c r="AM322" s="99">
        <v>84</v>
      </c>
      <c r="AN322" s="99">
        <v>40</v>
      </c>
      <c r="AO322" s="99">
        <v>85</v>
      </c>
      <c r="AP322" s="99">
        <v>14695</v>
      </c>
      <c r="AQ322" s="99">
        <v>14734</v>
      </c>
      <c r="AR322" s="99">
        <v>11661</v>
      </c>
      <c r="AS322" s="99"/>
      <c r="AT322" s="99">
        <v>4317</v>
      </c>
      <c r="AU322" s="99">
        <v>17447</v>
      </c>
      <c r="AV322" s="99">
        <v>4629</v>
      </c>
      <c r="AW322" s="99">
        <v>2</v>
      </c>
      <c r="AX322" s="99">
        <v>23613</v>
      </c>
      <c r="AY322" s="99">
        <v>2780</v>
      </c>
      <c r="AZ322" s="99">
        <v>2</v>
      </c>
      <c r="BA322" s="99">
        <v>696</v>
      </c>
      <c r="BB322" s="99">
        <v>19</v>
      </c>
      <c r="BC322" s="99">
        <v>19756</v>
      </c>
      <c r="BD322" s="99">
        <v>261</v>
      </c>
      <c r="BE322" s="99">
        <v>95</v>
      </c>
      <c r="BF322" s="99">
        <v>237</v>
      </c>
      <c r="BG322" s="99">
        <v>4620</v>
      </c>
      <c r="BH322" s="99">
        <v>711</v>
      </c>
      <c r="BI322" s="99"/>
      <c r="BJ322" s="99"/>
      <c r="BK322" s="99">
        <v>422</v>
      </c>
      <c r="BL322" s="99">
        <v>108</v>
      </c>
      <c r="BM322" s="99">
        <v>11</v>
      </c>
      <c r="BN322" s="99">
        <v>595</v>
      </c>
      <c r="BO322" s="99">
        <v>4396</v>
      </c>
      <c r="BP322" s="99">
        <v>446</v>
      </c>
      <c r="BQ322" s="99">
        <v>60</v>
      </c>
      <c r="BR322" s="99">
        <v>35</v>
      </c>
      <c r="BS322" s="99">
        <v>10</v>
      </c>
      <c r="BT322" s="99">
        <v>17966</v>
      </c>
      <c r="BU322" s="99">
        <v>2243</v>
      </c>
      <c r="BV322" s="99">
        <v>11</v>
      </c>
      <c r="BW322" s="99">
        <v>88</v>
      </c>
      <c r="BX322" s="99">
        <v>2</v>
      </c>
      <c r="BY322" s="99">
        <v>1</v>
      </c>
      <c r="BZ322" s="99"/>
      <c r="CA322" s="99">
        <v>1</v>
      </c>
      <c r="CB322" s="99">
        <v>2093</v>
      </c>
      <c r="CC322" s="99">
        <v>9566</v>
      </c>
      <c r="CD322" s="99">
        <v>1</v>
      </c>
      <c r="CE322" s="99">
        <v>14412</v>
      </c>
      <c r="CF322" s="99">
        <v>294</v>
      </c>
      <c r="CG322" s="99">
        <v>15</v>
      </c>
      <c r="CH322" s="99">
        <v>13</v>
      </c>
      <c r="CI322" s="99"/>
      <c r="CJ322" s="99"/>
      <c r="CK322" s="99">
        <v>1</v>
      </c>
      <c r="CL322" s="99">
        <v>57</v>
      </c>
      <c r="CM322" s="99">
        <v>209</v>
      </c>
      <c r="CN322" s="99">
        <v>988</v>
      </c>
      <c r="CO322" s="99">
        <v>2745</v>
      </c>
      <c r="CP322" s="99">
        <v>2267</v>
      </c>
      <c r="CQ322" s="99">
        <v>19</v>
      </c>
      <c r="CR322" s="99">
        <v>745</v>
      </c>
      <c r="CS322" s="99">
        <v>9</v>
      </c>
      <c r="CT322" s="99">
        <v>636</v>
      </c>
      <c r="CU322" s="99">
        <v>2395</v>
      </c>
      <c r="CV322" s="99">
        <v>2008</v>
      </c>
      <c r="CW322" s="99">
        <v>236</v>
      </c>
      <c r="CX322" s="99">
        <v>1745</v>
      </c>
      <c r="CY322" s="99">
        <v>500</v>
      </c>
      <c r="CZ322" s="99">
        <v>215</v>
      </c>
      <c r="DA322" s="99">
        <v>1221</v>
      </c>
      <c r="DB322" s="99">
        <v>368</v>
      </c>
      <c r="DC322" s="99">
        <v>436</v>
      </c>
      <c r="DD322" s="99">
        <v>4889</v>
      </c>
      <c r="DE322" s="99">
        <v>4632</v>
      </c>
      <c r="DF322" s="99">
        <v>75</v>
      </c>
      <c r="DG322" s="99">
        <v>370</v>
      </c>
      <c r="DH322" s="99">
        <v>3884</v>
      </c>
      <c r="DI322" s="99">
        <v>1776</v>
      </c>
      <c r="DJ322" s="99">
        <v>15</v>
      </c>
      <c r="DK322" s="99">
        <v>251</v>
      </c>
      <c r="DL322" s="99">
        <v>907</v>
      </c>
      <c r="DM322" s="99">
        <v>60</v>
      </c>
      <c r="DN322" s="99">
        <v>2491</v>
      </c>
      <c r="DO322" s="99">
        <v>570</v>
      </c>
      <c r="DP322" s="99">
        <v>8094</v>
      </c>
      <c r="DQ322" s="99">
        <v>413</v>
      </c>
      <c r="DR322" s="99">
        <v>569</v>
      </c>
      <c r="DS322" s="99">
        <v>377</v>
      </c>
      <c r="DT322" s="99">
        <v>672</v>
      </c>
      <c r="DU322" s="99">
        <v>21</v>
      </c>
      <c r="DV322" s="99">
        <v>11</v>
      </c>
      <c r="DW322" s="99">
        <v>181</v>
      </c>
      <c r="DX322" s="99">
        <v>1401</v>
      </c>
      <c r="DY322" s="99">
        <v>173</v>
      </c>
      <c r="DZ322" s="99">
        <v>4056</v>
      </c>
      <c r="EA322" s="99">
        <v>1</v>
      </c>
      <c r="EB322" s="99">
        <v>101</v>
      </c>
      <c r="EC322" s="99">
        <v>1</v>
      </c>
      <c r="ED322" s="99">
        <v>1336</v>
      </c>
      <c r="EE322" s="99">
        <v>1062</v>
      </c>
      <c r="EF322" s="99">
        <v>254</v>
      </c>
      <c r="EG322" s="99">
        <v>30</v>
      </c>
      <c r="EH322" s="99">
        <v>8</v>
      </c>
      <c r="EI322" s="99"/>
      <c r="EJ322" s="99">
        <v>108</v>
      </c>
      <c r="EK322" s="99">
        <v>20</v>
      </c>
      <c r="EL322" s="99">
        <v>25</v>
      </c>
      <c r="EM322" s="99">
        <v>22200</v>
      </c>
      <c r="EN322" s="99">
        <v>218</v>
      </c>
      <c r="EO322" s="99">
        <v>989</v>
      </c>
      <c r="EP322" s="99">
        <v>139</v>
      </c>
      <c r="EQ322" s="99">
        <v>6</v>
      </c>
      <c r="ER322" s="99"/>
      <c r="ES322" s="99">
        <v>103754</v>
      </c>
    </row>
    <row r="323" spans="1:149" ht="14.4" x14ac:dyDescent="0.3">
      <c r="A323" s="98">
        <v>106370744</v>
      </c>
      <c r="B323" s="98" t="s">
        <v>1381</v>
      </c>
      <c r="C323" s="98" t="s">
        <v>1368</v>
      </c>
      <c r="D323" s="98" t="s">
        <v>1382</v>
      </c>
      <c r="E323" s="98" t="s">
        <v>1368</v>
      </c>
      <c r="F323" s="98" t="s">
        <v>1161</v>
      </c>
      <c r="G323" s="98" t="s">
        <v>2871</v>
      </c>
      <c r="H323" s="98" t="s">
        <v>2108</v>
      </c>
      <c r="I323" s="98" t="s">
        <v>2264</v>
      </c>
      <c r="J323" s="98" t="s">
        <v>2460</v>
      </c>
      <c r="K323" s="98" t="s">
        <v>2459</v>
      </c>
      <c r="L323" s="98" t="s">
        <v>2065</v>
      </c>
      <c r="M323" s="98" t="s">
        <v>2074</v>
      </c>
      <c r="N323" s="98" t="s">
        <v>1868</v>
      </c>
      <c r="O323" s="99">
        <v>32600</v>
      </c>
      <c r="P323" s="99"/>
      <c r="Q323" s="99"/>
      <c r="R323" s="99"/>
      <c r="S323" s="99">
        <v>1596</v>
      </c>
      <c r="T323" s="99"/>
      <c r="U323" s="99">
        <v>18293</v>
      </c>
      <c r="V323" s="99">
        <v>15901</v>
      </c>
      <c r="W323" s="99">
        <v>2</v>
      </c>
      <c r="X323" s="99"/>
      <c r="Y323" s="99">
        <v>588</v>
      </c>
      <c r="Z323" s="99">
        <v>4015</v>
      </c>
      <c r="AA323" s="99">
        <v>3635</v>
      </c>
      <c r="AB323" s="99">
        <v>3125</v>
      </c>
      <c r="AC323" s="99">
        <v>4943</v>
      </c>
      <c r="AD323" s="99">
        <v>5189</v>
      </c>
      <c r="AE323" s="99">
        <v>4340</v>
      </c>
      <c r="AF323" s="99">
        <v>4688</v>
      </c>
      <c r="AG323" s="99"/>
      <c r="AH323" s="99">
        <v>3673</v>
      </c>
      <c r="AI323" s="99"/>
      <c r="AJ323" s="99">
        <v>1992</v>
      </c>
      <c r="AK323" s="99">
        <v>3118</v>
      </c>
      <c r="AL323" s="99">
        <v>15061</v>
      </c>
      <c r="AM323" s="99">
        <v>77</v>
      </c>
      <c r="AN323" s="99">
        <v>540</v>
      </c>
      <c r="AO323" s="99">
        <v>136</v>
      </c>
      <c r="AP323" s="99">
        <v>13272</v>
      </c>
      <c r="AQ323" s="99">
        <v>13606</v>
      </c>
      <c r="AR323" s="99">
        <v>20590</v>
      </c>
      <c r="AS323" s="99"/>
      <c r="AT323" s="99">
        <v>4098</v>
      </c>
      <c r="AU323" s="99">
        <v>26455</v>
      </c>
      <c r="AV323" s="99">
        <v>3643</v>
      </c>
      <c r="AW323" s="99"/>
      <c r="AX323" s="99">
        <v>32293</v>
      </c>
      <c r="AY323" s="99">
        <v>1903</v>
      </c>
      <c r="AZ323" s="99"/>
      <c r="BA323" s="99">
        <v>669</v>
      </c>
      <c r="BB323" s="99">
        <v>334</v>
      </c>
      <c r="BC323" s="99">
        <v>27383</v>
      </c>
      <c r="BD323" s="99">
        <v>65</v>
      </c>
      <c r="BE323" s="99">
        <v>29</v>
      </c>
      <c r="BF323" s="99">
        <v>335</v>
      </c>
      <c r="BG323" s="99">
        <v>3622</v>
      </c>
      <c r="BH323" s="99">
        <v>1753</v>
      </c>
      <c r="BI323" s="99">
        <v>6</v>
      </c>
      <c r="BJ323" s="99"/>
      <c r="BK323" s="99">
        <v>1043</v>
      </c>
      <c r="BL323" s="99">
        <v>598</v>
      </c>
      <c r="BM323" s="99"/>
      <c r="BN323" s="99">
        <v>722</v>
      </c>
      <c r="BO323" s="99">
        <v>3655</v>
      </c>
      <c r="BP323" s="99">
        <v>360</v>
      </c>
      <c r="BQ323" s="99">
        <v>179</v>
      </c>
      <c r="BR323" s="99">
        <v>111</v>
      </c>
      <c r="BS323" s="99">
        <v>30</v>
      </c>
      <c r="BT323" s="99">
        <v>22874</v>
      </c>
      <c r="BU323" s="99">
        <v>4534</v>
      </c>
      <c r="BV323" s="99"/>
      <c r="BW323" s="99">
        <v>38</v>
      </c>
      <c r="BX323" s="99"/>
      <c r="BY323" s="99">
        <v>46</v>
      </c>
      <c r="BZ323" s="99">
        <v>6</v>
      </c>
      <c r="CA323" s="99"/>
      <c r="CB323" s="99">
        <v>13159</v>
      </c>
      <c r="CC323" s="99">
        <v>12622</v>
      </c>
      <c r="CD323" s="99">
        <v>3</v>
      </c>
      <c r="CE323" s="99">
        <v>6326</v>
      </c>
      <c r="CF323" s="99">
        <v>1299</v>
      </c>
      <c r="CG323" s="99">
        <v>418</v>
      </c>
      <c r="CH323" s="99">
        <v>353</v>
      </c>
      <c r="CI323" s="99"/>
      <c r="CJ323" s="99">
        <v>16</v>
      </c>
      <c r="CK323" s="99"/>
      <c r="CL323" s="99">
        <v>19</v>
      </c>
      <c r="CM323" s="99">
        <v>229</v>
      </c>
      <c r="CN323" s="99">
        <v>1268</v>
      </c>
      <c r="CO323" s="99">
        <v>3944</v>
      </c>
      <c r="CP323" s="99">
        <v>3265</v>
      </c>
      <c r="CQ323" s="99">
        <v>50</v>
      </c>
      <c r="CR323" s="99">
        <v>1751</v>
      </c>
      <c r="CS323" s="99">
        <v>23</v>
      </c>
      <c r="CT323" s="99">
        <v>1215</v>
      </c>
      <c r="CU323" s="99">
        <v>2718</v>
      </c>
      <c r="CV323" s="99">
        <v>3780</v>
      </c>
      <c r="CW323" s="99">
        <v>2015</v>
      </c>
      <c r="CX323" s="99">
        <v>1720</v>
      </c>
      <c r="CY323" s="99">
        <v>726</v>
      </c>
      <c r="CZ323" s="99">
        <v>199</v>
      </c>
      <c r="DA323" s="99">
        <v>1967</v>
      </c>
      <c r="DB323" s="99">
        <v>955</v>
      </c>
      <c r="DC323" s="99">
        <v>750</v>
      </c>
      <c r="DD323" s="99">
        <v>3935</v>
      </c>
      <c r="DE323" s="99">
        <v>3642</v>
      </c>
      <c r="DF323" s="99">
        <v>25</v>
      </c>
      <c r="DG323" s="99">
        <v>834</v>
      </c>
      <c r="DH323" s="99">
        <v>5642</v>
      </c>
      <c r="DI323" s="99">
        <v>3040</v>
      </c>
      <c r="DJ323" s="99">
        <v>30</v>
      </c>
      <c r="DK323" s="99">
        <v>339</v>
      </c>
      <c r="DL323" s="99">
        <v>1197</v>
      </c>
      <c r="DM323" s="99">
        <v>98</v>
      </c>
      <c r="DN323" s="99">
        <v>2870</v>
      </c>
      <c r="DO323" s="99">
        <v>334</v>
      </c>
      <c r="DP323" s="99">
        <v>13042</v>
      </c>
      <c r="DQ323" s="99">
        <v>739</v>
      </c>
      <c r="DR323" s="99">
        <v>1222</v>
      </c>
      <c r="DS323" s="99">
        <v>440</v>
      </c>
      <c r="DT323" s="99">
        <v>595</v>
      </c>
      <c r="DU323" s="99">
        <v>50</v>
      </c>
      <c r="DV323" s="99">
        <v>23</v>
      </c>
      <c r="DW323" s="99">
        <v>168</v>
      </c>
      <c r="DX323" s="99">
        <v>266</v>
      </c>
      <c r="DY323" s="99">
        <v>113</v>
      </c>
      <c r="DZ323" s="99">
        <v>3154</v>
      </c>
      <c r="EA323" s="99"/>
      <c r="EB323" s="99"/>
      <c r="EC323" s="99"/>
      <c r="ED323" s="99">
        <v>1243</v>
      </c>
      <c r="EE323" s="99">
        <v>1701</v>
      </c>
      <c r="EF323" s="99">
        <v>710</v>
      </c>
      <c r="EG323" s="99">
        <v>349</v>
      </c>
      <c r="EH323" s="99">
        <v>60</v>
      </c>
      <c r="EI323" s="99">
        <v>7</v>
      </c>
      <c r="EJ323" s="99">
        <v>70</v>
      </c>
      <c r="EK323" s="99">
        <v>16</v>
      </c>
      <c r="EL323" s="99">
        <v>27</v>
      </c>
      <c r="EM323" s="99">
        <v>26822</v>
      </c>
      <c r="EN323" s="99">
        <v>290</v>
      </c>
      <c r="EO323" s="99">
        <v>2655</v>
      </c>
      <c r="EP323" s="99">
        <v>236</v>
      </c>
      <c r="EQ323" s="99">
        <v>8</v>
      </c>
      <c r="ER323" s="99">
        <v>2</v>
      </c>
      <c r="ES323" s="99">
        <v>149245</v>
      </c>
    </row>
    <row r="324" spans="1:149" ht="14.4" x14ac:dyDescent="0.3">
      <c r="A324" s="98">
        <v>106370745</v>
      </c>
      <c r="B324" s="98" t="s">
        <v>296</v>
      </c>
      <c r="C324" s="98" t="s">
        <v>1368</v>
      </c>
      <c r="D324" s="98" t="s">
        <v>1383</v>
      </c>
      <c r="E324" s="98" t="s">
        <v>1368</v>
      </c>
      <c r="F324" s="98" t="s">
        <v>1157</v>
      </c>
      <c r="G324" s="98" t="s">
        <v>2871</v>
      </c>
      <c r="H324" s="98" t="s">
        <v>2112</v>
      </c>
      <c r="I324" s="98" t="s">
        <v>2264</v>
      </c>
      <c r="J324" s="98" t="s">
        <v>2455</v>
      </c>
      <c r="K324" s="98" t="s">
        <v>2459</v>
      </c>
      <c r="L324" s="98" t="s">
        <v>2065</v>
      </c>
      <c r="M324" s="98" t="s">
        <v>2105</v>
      </c>
      <c r="N324" s="98" t="s">
        <v>1869</v>
      </c>
      <c r="O324" s="99"/>
      <c r="P324" s="99"/>
      <c r="Q324" s="99"/>
      <c r="R324" s="99"/>
      <c r="S324" s="99">
        <v>5390</v>
      </c>
      <c r="T324" s="99"/>
      <c r="U324" s="99">
        <v>2918</v>
      </c>
      <c r="V324" s="99">
        <v>2472</v>
      </c>
      <c r="W324" s="99"/>
      <c r="X324" s="99"/>
      <c r="Y324" s="99">
        <v>1098</v>
      </c>
      <c r="Z324" s="99">
        <v>1067</v>
      </c>
      <c r="AA324" s="99">
        <v>805</v>
      </c>
      <c r="AB324" s="99">
        <v>702</v>
      </c>
      <c r="AC324" s="99">
        <v>820</v>
      </c>
      <c r="AD324" s="99">
        <v>520</v>
      </c>
      <c r="AE324" s="99">
        <v>227</v>
      </c>
      <c r="AF324" s="99">
        <v>132</v>
      </c>
      <c r="AG324" s="99"/>
      <c r="AH324" s="99"/>
      <c r="AI324" s="99">
        <v>19</v>
      </c>
      <c r="AJ324" s="99">
        <v>227</v>
      </c>
      <c r="AK324" s="99">
        <v>333</v>
      </c>
      <c r="AL324" s="99">
        <v>1115</v>
      </c>
      <c r="AM324" s="99">
        <v>28</v>
      </c>
      <c r="AN324" s="99">
        <v>398</v>
      </c>
      <c r="AO324" s="99">
        <v>121</v>
      </c>
      <c r="AP324" s="99">
        <v>3168</v>
      </c>
      <c r="AQ324" s="99">
        <v>5373</v>
      </c>
      <c r="AR324" s="99"/>
      <c r="AS324" s="99">
        <v>17</v>
      </c>
      <c r="AT324" s="99"/>
      <c r="AU324" s="99">
        <v>5390</v>
      </c>
      <c r="AV324" s="99"/>
      <c r="AW324" s="99"/>
      <c r="AX324" s="99">
        <v>5370</v>
      </c>
      <c r="AY324" s="99">
        <v>20</v>
      </c>
      <c r="AZ324" s="99"/>
      <c r="BA324" s="99">
        <v>281</v>
      </c>
      <c r="BB324" s="99">
        <v>1</v>
      </c>
      <c r="BC324" s="99">
        <v>2509</v>
      </c>
      <c r="BD324" s="99">
        <v>39</v>
      </c>
      <c r="BE324" s="99">
        <v>30</v>
      </c>
      <c r="BF324" s="99">
        <v>5</v>
      </c>
      <c r="BG324" s="99"/>
      <c r="BH324" s="99">
        <v>2522</v>
      </c>
      <c r="BI324" s="99">
        <v>3</v>
      </c>
      <c r="BJ324" s="99"/>
      <c r="BK324" s="99">
        <v>99</v>
      </c>
      <c r="BL324" s="99">
        <v>294</v>
      </c>
      <c r="BM324" s="99"/>
      <c r="BN324" s="99">
        <v>2</v>
      </c>
      <c r="BO324" s="99">
        <v>23</v>
      </c>
      <c r="BP324" s="99"/>
      <c r="BQ324" s="99">
        <v>148</v>
      </c>
      <c r="BR324" s="99">
        <v>2</v>
      </c>
      <c r="BS324" s="99">
        <v>48</v>
      </c>
      <c r="BT324" s="99">
        <v>4695</v>
      </c>
      <c r="BU324" s="99">
        <v>69</v>
      </c>
      <c r="BV324" s="99"/>
      <c r="BW324" s="99"/>
      <c r="BX324" s="99"/>
      <c r="BY324" s="99">
        <v>9</v>
      </c>
      <c r="BZ324" s="99">
        <v>1</v>
      </c>
      <c r="CA324" s="99"/>
      <c r="CB324" s="99">
        <v>388</v>
      </c>
      <c r="CC324" s="99">
        <v>1238</v>
      </c>
      <c r="CD324" s="99">
        <v>1</v>
      </c>
      <c r="CE324" s="99">
        <v>2682</v>
      </c>
      <c r="CF324" s="99">
        <v>88</v>
      </c>
      <c r="CG324" s="99">
        <v>7</v>
      </c>
      <c r="CH324" s="99">
        <v>197</v>
      </c>
      <c r="CI324" s="99"/>
      <c r="CJ324" s="99">
        <v>789</v>
      </c>
      <c r="CK324" s="99"/>
      <c r="CL324" s="99"/>
      <c r="CM324" s="99"/>
      <c r="CN324" s="99"/>
      <c r="CO324" s="99">
        <v>2</v>
      </c>
      <c r="CP324" s="99"/>
      <c r="CQ324" s="99"/>
      <c r="CR324" s="99"/>
      <c r="CS324" s="99"/>
      <c r="CT324" s="99"/>
      <c r="CU324" s="99"/>
      <c r="CV324" s="99"/>
      <c r="CW324" s="99">
        <v>5285</v>
      </c>
      <c r="CX324" s="99"/>
      <c r="CY324" s="99">
        <v>71</v>
      </c>
      <c r="CZ324" s="99"/>
      <c r="DA324" s="99"/>
      <c r="DB324" s="99"/>
      <c r="DC324" s="99"/>
      <c r="DD324" s="99">
        <v>32</v>
      </c>
      <c r="DE324" s="99"/>
      <c r="DF324" s="99"/>
      <c r="DG324" s="99"/>
      <c r="DH324" s="99">
        <v>2713</v>
      </c>
      <c r="DI324" s="99"/>
      <c r="DJ324" s="99"/>
      <c r="DK324" s="99"/>
      <c r="DL324" s="99"/>
      <c r="DM324" s="99"/>
      <c r="DN324" s="99"/>
      <c r="DO324" s="99"/>
      <c r="DP324" s="99">
        <v>2672</v>
      </c>
      <c r="DQ324" s="99">
        <v>1</v>
      </c>
      <c r="DR324" s="99"/>
      <c r="DS324" s="99"/>
      <c r="DT324" s="99"/>
      <c r="DU324" s="99"/>
      <c r="DV324" s="99"/>
      <c r="DW324" s="99">
        <v>4</v>
      </c>
      <c r="DX324" s="99"/>
      <c r="DY324" s="99"/>
      <c r="DZ324" s="99"/>
      <c r="EA324" s="99"/>
      <c r="EB324" s="99"/>
      <c r="EC324" s="99"/>
      <c r="ED324" s="99">
        <v>13</v>
      </c>
      <c r="EE324" s="99">
        <v>96</v>
      </c>
      <c r="EF324" s="99">
        <v>56</v>
      </c>
      <c r="EG324" s="99">
        <v>70</v>
      </c>
      <c r="EH324" s="99">
        <v>198</v>
      </c>
      <c r="EI324" s="99">
        <v>3</v>
      </c>
      <c r="EJ324" s="99">
        <v>2</v>
      </c>
      <c r="EK324" s="99"/>
      <c r="EL324" s="99">
        <v>3</v>
      </c>
      <c r="EM324" s="99">
        <v>4387</v>
      </c>
      <c r="EN324" s="99">
        <v>19</v>
      </c>
      <c r="EO324" s="99">
        <v>518</v>
      </c>
      <c r="EP324" s="99">
        <v>20</v>
      </c>
      <c r="EQ324" s="99">
        <v>5</v>
      </c>
      <c r="ER324" s="99"/>
      <c r="ES324" s="99">
        <v>45865</v>
      </c>
    </row>
    <row r="325" spans="1:149" ht="14.4" x14ac:dyDescent="0.3">
      <c r="A325" s="98">
        <v>106370749</v>
      </c>
      <c r="B325" s="98" t="s">
        <v>1384</v>
      </c>
      <c r="C325" s="98" t="s">
        <v>1368</v>
      </c>
      <c r="D325" s="98" t="s">
        <v>1385</v>
      </c>
      <c r="E325" s="98" t="s">
        <v>1377</v>
      </c>
      <c r="F325" s="98" t="s">
        <v>1160</v>
      </c>
      <c r="G325" s="98" t="s">
        <v>2873</v>
      </c>
      <c r="H325" s="98" t="s">
        <v>2114</v>
      </c>
      <c r="I325" s="98" t="s">
        <v>2259</v>
      </c>
      <c r="J325" s="98" t="s">
        <v>2455</v>
      </c>
      <c r="K325" s="98" t="s">
        <v>2462</v>
      </c>
      <c r="L325" s="98" t="s">
        <v>2065</v>
      </c>
      <c r="M325" s="98" t="s">
        <v>2105</v>
      </c>
      <c r="N325" s="98" t="s">
        <v>1870</v>
      </c>
      <c r="O325" s="99"/>
      <c r="P325" s="99"/>
      <c r="Q325" s="99"/>
      <c r="R325" s="99">
        <v>279</v>
      </c>
      <c r="S325" s="99">
        <v>2144</v>
      </c>
      <c r="T325" s="99"/>
      <c r="U325" s="99">
        <v>925</v>
      </c>
      <c r="V325" s="99">
        <v>1497</v>
      </c>
      <c r="W325" s="99"/>
      <c r="X325" s="99">
        <v>1</v>
      </c>
      <c r="Y325" s="99">
        <v>89</v>
      </c>
      <c r="Z325" s="99">
        <v>506</v>
      </c>
      <c r="AA325" s="99">
        <v>532</v>
      </c>
      <c r="AB325" s="99">
        <v>492</v>
      </c>
      <c r="AC325" s="99">
        <v>476</v>
      </c>
      <c r="AD325" s="99">
        <v>264</v>
      </c>
      <c r="AE325" s="99">
        <v>51</v>
      </c>
      <c r="AF325" s="99">
        <v>13</v>
      </c>
      <c r="AG325" s="99"/>
      <c r="AH325" s="99"/>
      <c r="AI325" s="99"/>
      <c r="AJ325" s="99">
        <v>71</v>
      </c>
      <c r="AK325" s="99">
        <v>264</v>
      </c>
      <c r="AL325" s="99">
        <v>557</v>
      </c>
      <c r="AM325" s="99">
        <v>14</v>
      </c>
      <c r="AN325" s="99">
        <v>14</v>
      </c>
      <c r="AO325" s="99">
        <v>9</v>
      </c>
      <c r="AP325" s="99">
        <v>1494</v>
      </c>
      <c r="AQ325" s="99">
        <v>2423</v>
      </c>
      <c r="AR325" s="99"/>
      <c r="AS325" s="99"/>
      <c r="AT325" s="99">
        <v>1</v>
      </c>
      <c r="AU325" s="99">
        <v>2422</v>
      </c>
      <c r="AV325" s="99"/>
      <c r="AW325" s="99"/>
      <c r="AX325" s="99">
        <v>2423</v>
      </c>
      <c r="AY325" s="99"/>
      <c r="AZ325" s="99"/>
      <c r="BA325" s="99">
        <v>3</v>
      </c>
      <c r="BB325" s="99"/>
      <c r="BC325" s="99">
        <v>1171</v>
      </c>
      <c r="BD325" s="99">
        <v>842</v>
      </c>
      <c r="BE325" s="99"/>
      <c r="BF325" s="99">
        <v>26</v>
      </c>
      <c r="BG325" s="99"/>
      <c r="BH325" s="99">
        <v>1</v>
      </c>
      <c r="BI325" s="99">
        <v>380</v>
      </c>
      <c r="BJ325" s="99"/>
      <c r="BK325" s="99">
        <v>44</v>
      </c>
      <c r="BL325" s="99">
        <v>64</v>
      </c>
      <c r="BM325" s="99"/>
      <c r="BN325" s="99"/>
      <c r="BO325" s="99"/>
      <c r="BP325" s="99"/>
      <c r="BQ325" s="99">
        <v>16</v>
      </c>
      <c r="BR325" s="99"/>
      <c r="BS325" s="99">
        <v>4</v>
      </c>
      <c r="BT325" s="99">
        <v>1818</v>
      </c>
      <c r="BU325" s="99">
        <v>105</v>
      </c>
      <c r="BV325" s="99"/>
      <c r="BW325" s="99"/>
      <c r="BX325" s="99"/>
      <c r="BY325" s="99">
        <v>372</v>
      </c>
      <c r="BZ325" s="99"/>
      <c r="CA325" s="99"/>
      <c r="CB325" s="99">
        <v>246</v>
      </c>
      <c r="CC325" s="99">
        <v>1245</v>
      </c>
      <c r="CD325" s="99"/>
      <c r="CE325" s="99">
        <v>482</v>
      </c>
      <c r="CF325" s="99">
        <v>21</v>
      </c>
      <c r="CG325" s="99"/>
      <c r="CH325" s="99">
        <v>429</v>
      </c>
      <c r="CI325" s="99"/>
      <c r="CJ325" s="99"/>
      <c r="CK325" s="99"/>
      <c r="CL325" s="99"/>
      <c r="CM325" s="99"/>
      <c r="CN325" s="99"/>
      <c r="CO325" s="99"/>
      <c r="CP325" s="99"/>
      <c r="CQ325" s="99"/>
      <c r="CR325" s="99"/>
      <c r="CS325" s="99"/>
      <c r="CT325" s="99"/>
      <c r="CU325" s="99"/>
      <c r="CV325" s="99"/>
      <c r="CW325" s="99">
        <v>2423</v>
      </c>
      <c r="CX325" s="99"/>
      <c r="CY325" s="99"/>
      <c r="CZ325" s="99"/>
      <c r="DA325" s="99"/>
      <c r="DB325" s="99"/>
      <c r="DC325" s="99"/>
      <c r="DD325" s="99"/>
      <c r="DE325" s="99"/>
      <c r="DF325" s="99"/>
      <c r="DG325" s="99"/>
      <c r="DH325" s="99">
        <v>371</v>
      </c>
      <c r="DI325" s="99"/>
      <c r="DJ325" s="99"/>
      <c r="DK325" s="99"/>
      <c r="DL325" s="99"/>
      <c r="DM325" s="99"/>
      <c r="DN325" s="99"/>
      <c r="DO325" s="99"/>
      <c r="DP325" s="99">
        <v>2052</v>
      </c>
      <c r="DQ325" s="99"/>
      <c r="DR325" s="99"/>
      <c r="DS325" s="99"/>
      <c r="DT325" s="99"/>
      <c r="DU325" s="99"/>
      <c r="DV325" s="99"/>
      <c r="DW325" s="99"/>
      <c r="DX325" s="99"/>
      <c r="DY325" s="99"/>
      <c r="DZ325" s="99"/>
      <c r="EA325" s="99"/>
      <c r="EB325" s="99"/>
      <c r="EC325" s="99"/>
      <c r="ED325" s="99"/>
      <c r="EE325" s="99"/>
      <c r="EF325" s="99"/>
      <c r="EG325" s="99"/>
      <c r="EH325" s="99"/>
      <c r="EI325" s="99"/>
      <c r="EJ325" s="99"/>
      <c r="EK325" s="99"/>
      <c r="EL325" s="99"/>
      <c r="EM325" s="99">
        <v>2423</v>
      </c>
      <c r="EN325" s="99"/>
      <c r="EO325" s="99"/>
      <c r="EP325" s="99"/>
      <c r="EQ325" s="99"/>
      <c r="ER325" s="99"/>
      <c r="ES325" s="99">
        <v>22267</v>
      </c>
    </row>
    <row r="326" spans="1:149" ht="14.4" x14ac:dyDescent="0.3">
      <c r="A326" s="98">
        <v>106370755</v>
      </c>
      <c r="B326" s="98" t="s">
        <v>1453</v>
      </c>
      <c r="C326" s="98" t="s">
        <v>1368</v>
      </c>
      <c r="D326" s="98" t="s">
        <v>1386</v>
      </c>
      <c r="E326" s="98" t="s">
        <v>1387</v>
      </c>
      <c r="F326" s="98" t="s">
        <v>1162</v>
      </c>
      <c r="G326" s="98" t="s">
        <v>371</v>
      </c>
      <c r="H326" s="98" t="s">
        <v>2120</v>
      </c>
      <c r="I326" s="98" t="s">
        <v>2259</v>
      </c>
      <c r="J326" s="98" t="s">
        <v>2417</v>
      </c>
      <c r="K326" s="98" t="s">
        <v>2465</v>
      </c>
      <c r="L326" s="98" t="s">
        <v>2065</v>
      </c>
      <c r="M326" s="98" t="s">
        <v>2105</v>
      </c>
      <c r="N326" s="98" t="s">
        <v>1871</v>
      </c>
      <c r="O326" s="99">
        <v>25941</v>
      </c>
      <c r="P326" s="99"/>
      <c r="Q326" s="99">
        <v>554</v>
      </c>
      <c r="R326" s="99"/>
      <c r="S326" s="99">
        <v>1364</v>
      </c>
      <c r="T326" s="99"/>
      <c r="U326" s="99">
        <v>15424</v>
      </c>
      <c r="V326" s="99">
        <v>12433</v>
      </c>
      <c r="W326" s="99"/>
      <c r="X326" s="99">
        <v>2</v>
      </c>
      <c r="Y326" s="99">
        <v>511</v>
      </c>
      <c r="Z326" s="99">
        <v>2882</v>
      </c>
      <c r="AA326" s="99">
        <v>2862</v>
      </c>
      <c r="AB326" s="99">
        <v>1928</v>
      </c>
      <c r="AC326" s="99">
        <v>3620</v>
      </c>
      <c r="AD326" s="99">
        <v>4645</v>
      </c>
      <c r="AE326" s="99">
        <v>3905</v>
      </c>
      <c r="AF326" s="99">
        <v>4492</v>
      </c>
      <c r="AG326" s="99">
        <v>1</v>
      </c>
      <c r="AH326" s="99">
        <v>3013</v>
      </c>
      <c r="AI326" s="99"/>
      <c r="AJ326" s="99">
        <v>1296</v>
      </c>
      <c r="AK326" s="99">
        <v>861</v>
      </c>
      <c r="AL326" s="99">
        <v>7444</v>
      </c>
      <c r="AM326" s="99">
        <v>327</v>
      </c>
      <c r="AN326" s="99">
        <v>740</v>
      </c>
      <c r="AO326" s="99">
        <v>149</v>
      </c>
      <c r="AP326" s="99">
        <v>17042</v>
      </c>
      <c r="AQ326" s="99">
        <v>12036</v>
      </c>
      <c r="AR326" s="99">
        <v>15823</v>
      </c>
      <c r="AS326" s="99"/>
      <c r="AT326" s="99">
        <v>5333</v>
      </c>
      <c r="AU326" s="99">
        <v>19394</v>
      </c>
      <c r="AV326" s="99">
        <v>3004</v>
      </c>
      <c r="AW326" s="99">
        <v>128</v>
      </c>
      <c r="AX326" s="99">
        <v>25822</v>
      </c>
      <c r="AY326" s="99">
        <v>2037</v>
      </c>
      <c r="AZ326" s="99"/>
      <c r="BA326" s="99">
        <v>934</v>
      </c>
      <c r="BB326" s="99">
        <v>2</v>
      </c>
      <c r="BC326" s="99">
        <v>22263</v>
      </c>
      <c r="BD326" s="99">
        <v>74</v>
      </c>
      <c r="BE326" s="99">
        <v>316</v>
      </c>
      <c r="BF326" s="99">
        <v>407</v>
      </c>
      <c r="BG326" s="99">
        <v>2998</v>
      </c>
      <c r="BH326" s="99">
        <v>856</v>
      </c>
      <c r="BI326" s="99">
        <v>9</v>
      </c>
      <c r="BJ326" s="99"/>
      <c r="BK326" s="99">
        <v>458</v>
      </c>
      <c r="BL326" s="99">
        <v>247</v>
      </c>
      <c r="BM326" s="99">
        <v>275</v>
      </c>
      <c r="BN326" s="99">
        <v>711</v>
      </c>
      <c r="BO326" s="99">
        <v>4963</v>
      </c>
      <c r="BP326" s="99">
        <v>441</v>
      </c>
      <c r="BQ326" s="99">
        <v>109</v>
      </c>
      <c r="BR326" s="99">
        <v>473</v>
      </c>
      <c r="BS326" s="99">
        <v>223</v>
      </c>
      <c r="BT326" s="99">
        <v>16322</v>
      </c>
      <c r="BU326" s="99">
        <v>3533</v>
      </c>
      <c r="BV326" s="99"/>
      <c r="BW326" s="99">
        <v>39</v>
      </c>
      <c r="BX326" s="99">
        <v>1</v>
      </c>
      <c r="BY326" s="99">
        <v>13</v>
      </c>
      <c r="BZ326" s="99">
        <v>50</v>
      </c>
      <c r="CA326" s="99">
        <v>1</v>
      </c>
      <c r="CB326" s="99">
        <v>7619</v>
      </c>
      <c r="CC326" s="99">
        <v>11208</v>
      </c>
      <c r="CD326" s="99"/>
      <c r="CE326" s="99">
        <v>8433</v>
      </c>
      <c r="CF326" s="99">
        <v>207</v>
      </c>
      <c r="CG326" s="99">
        <v>142</v>
      </c>
      <c r="CH326" s="99">
        <v>217</v>
      </c>
      <c r="CI326" s="99"/>
      <c r="CJ326" s="99">
        <v>24</v>
      </c>
      <c r="CK326" s="99">
        <v>9</v>
      </c>
      <c r="CL326" s="99">
        <v>19</v>
      </c>
      <c r="CM326" s="99">
        <v>126</v>
      </c>
      <c r="CN326" s="99">
        <v>953</v>
      </c>
      <c r="CO326" s="99">
        <v>3566</v>
      </c>
      <c r="CP326" s="99">
        <v>2402</v>
      </c>
      <c r="CQ326" s="99">
        <v>20</v>
      </c>
      <c r="CR326" s="99">
        <v>692</v>
      </c>
      <c r="CS326" s="99">
        <v>6</v>
      </c>
      <c r="CT326" s="99">
        <v>1053</v>
      </c>
      <c r="CU326" s="99">
        <v>2127</v>
      </c>
      <c r="CV326" s="99">
        <v>2845</v>
      </c>
      <c r="CW326" s="99">
        <v>1541</v>
      </c>
      <c r="CX326" s="99">
        <v>3110</v>
      </c>
      <c r="CY326" s="99">
        <v>594</v>
      </c>
      <c r="CZ326" s="99">
        <v>145</v>
      </c>
      <c r="DA326" s="99">
        <v>1527</v>
      </c>
      <c r="DB326" s="99">
        <v>435</v>
      </c>
      <c r="DC326" s="99">
        <v>490</v>
      </c>
      <c r="DD326" s="99">
        <v>3199</v>
      </c>
      <c r="DE326" s="99">
        <v>3000</v>
      </c>
      <c r="DF326" s="99">
        <v>9</v>
      </c>
      <c r="DG326" s="99">
        <v>841</v>
      </c>
      <c r="DH326" s="99">
        <v>4506</v>
      </c>
      <c r="DI326" s="99">
        <v>1764</v>
      </c>
      <c r="DJ326" s="99">
        <v>16</v>
      </c>
      <c r="DK326" s="99">
        <v>137</v>
      </c>
      <c r="DL326" s="99">
        <v>883</v>
      </c>
      <c r="DM326" s="99">
        <v>54</v>
      </c>
      <c r="DN326" s="99">
        <v>3757</v>
      </c>
      <c r="DO326" s="99">
        <v>374</v>
      </c>
      <c r="DP326" s="99">
        <v>10014</v>
      </c>
      <c r="DQ326" s="99">
        <v>392</v>
      </c>
      <c r="DR326" s="99">
        <v>519</v>
      </c>
      <c r="DS326" s="99">
        <v>430</v>
      </c>
      <c r="DT326" s="99">
        <v>640</v>
      </c>
      <c r="DU326" s="99">
        <v>17</v>
      </c>
      <c r="DV326" s="99">
        <v>6</v>
      </c>
      <c r="DW326" s="99">
        <v>100</v>
      </c>
      <c r="DX326" s="99">
        <v>471</v>
      </c>
      <c r="DY326" s="99">
        <v>29</v>
      </c>
      <c r="DZ326" s="99">
        <v>2905</v>
      </c>
      <c r="EA326" s="99">
        <v>3</v>
      </c>
      <c r="EB326" s="99"/>
      <c r="EC326" s="99">
        <v>1</v>
      </c>
      <c r="ED326" s="99">
        <v>767</v>
      </c>
      <c r="EE326" s="99">
        <v>1268</v>
      </c>
      <c r="EF326" s="99">
        <v>670</v>
      </c>
      <c r="EG326" s="99">
        <v>62</v>
      </c>
      <c r="EH326" s="99">
        <v>44</v>
      </c>
      <c r="EI326" s="99">
        <v>2</v>
      </c>
      <c r="EJ326" s="99">
        <v>38</v>
      </c>
      <c r="EK326" s="99">
        <v>16</v>
      </c>
      <c r="EL326" s="99">
        <v>17</v>
      </c>
      <c r="EM326" s="99">
        <v>23423</v>
      </c>
      <c r="EN326" s="99">
        <v>180</v>
      </c>
      <c r="EO326" s="99">
        <v>1250</v>
      </c>
      <c r="EP326" s="99">
        <v>113</v>
      </c>
      <c r="EQ326" s="99">
        <v>8</v>
      </c>
      <c r="ER326" s="99">
        <v>1</v>
      </c>
      <c r="ES326" s="99">
        <v>105409</v>
      </c>
    </row>
    <row r="327" spans="1:149" ht="14.4" x14ac:dyDescent="0.3">
      <c r="A327" s="98">
        <v>106370759</v>
      </c>
      <c r="B327" s="98" t="s">
        <v>1388</v>
      </c>
      <c r="C327" s="98" t="s">
        <v>1368</v>
      </c>
      <c r="D327" s="98" t="s">
        <v>1389</v>
      </c>
      <c r="E327" s="98" t="s">
        <v>1390</v>
      </c>
      <c r="F327" s="98" t="s">
        <v>1454</v>
      </c>
      <c r="G327" s="98" t="s">
        <v>2873</v>
      </c>
      <c r="H327" s="98" t="s">
        <v>2120</v>
      </c>
      <c r="I327" s="98" t="s">
        <v>2181</v>
      </c>
      <c r="J327" s="98" t="s">
        <v>2455</v>
      </c>
      <c r="K327" s="98" t="s">
        <v>2466</v>
      </c>
      <c r="L327" s="98" t="s">
        <v>2065</v>
      </c>
      <c r="M327" s="98" t="s">
        <v>2105</v>
      </c>
      <c r="N327" s="98" t="s">
        <v>1872</v>
      </c>
      <c r="O327" s="99">
        <v>6151</v>
      </c>
      <c r="P327" s="99"/>
      <c r="Q327" s="99">
        <v>137</v>
      </c>
      <c r="R327" s="99"/>
      <c r="S327" s="99">
        <v>4630</v>
      </c>
      <c r="T327" s="99"/>
      <c r="U327" s="99">
        <v>5385</v>
      </c>
      <c r="V327" s="99">
        <v>5533</v>
      </c>
      <c r="W327" s="99"/>
      <c r="X327" s="99"/>
      <c r="Y327" s="99">
        <v>201</v>
      </c>
      <c r="Z327" s="99">
        <v>1584</v>
      </c>
      <c r="AA327" s="99">
        <v>1706</v>
      </c>
      <c r="AB327" s="99">
        <v>1511</v>
      </c>
      <c r="AC327" s="99">
        <v>1923</v>
      </c>
      <c r="AD327" s="99">
        <v>1327</v>
      </c>
      <c r="AE327" s="99">
        <v>776</v>
      </c>
      <c r="AF327" s="99">
        <v>952</v>
      </c>
      <c r="AG327" s="99"/>
      <c r="AH327" s="99">
        <v>938</v>
      </c>
      <c r="AI327" s="99"/>
      <c r="AJ327" s="99">
        <v>1203</v>
      </c>
      <c r="AK327" s="99">
        <v>1730</v>
      </c>
      <c r="AL327" s="99">
        <v>4123</v>
      </c>
      <c r="AM327" s="99">
        <v>7</v>
      </c>
      <c r="AN327" s="99">
        <v>44</v>
      </c>
      <c r="AO327" s="99">
        <v>27</v>
      </c>
      <c r="AP327" s="99">
        <v>3784</v>
      </c>
      <c r="AQ327" s="99">
        <v>4055</v>
      </c>
      <c r="AR327" s="99">
        <v>6863</v>
      </c>
      <c r="AS327" s="99"/>
      <c r="AT327" s="99">
        <v>1655</v>
      </c>
      <c r="AU327" s="99">
        <v>8323</v>
      </c>
      <c r="AV327" s="99">
        <v>938</v>
      </c>
      <c r="AW327" s="99">
        <v>2</v>
      </c>
      <c r="AX327" s="99">
        <v>10786</v>
      </c>
      <c r="AY327" s="99">
        <v>132</v>
      </c>
      <c r="AZ327" s="99"/>
      <c r="BA327" s="99">
        <v>178</v>
      </c>
      <c r="BB327" s="99">
        <v>1</v>
      </c>
      <c r="BC327" s="99">
        <v>8682</v>
      </c>
      <c r="BD327" s="99">
        <v>756</v>
      </c>
      <c r="BE327" s="99">
        <v>50</v>
      </c>
      <c r="BF327" s="99">
        <v>296</v>
      </c>
      <c r="BG327" s="99">
        <v>938</v>
      </c>
      <c r="BH327" s="99">
        <v>9</v>
      </c>
      <c r="BI327" s="99">
        <v>8</v>
      </c>
      <c r="BJ327" s="99"/>
      <c r="BK327" s="99">
        <v>321</v>
      </c>
      <c r="BL327" s="99">
        <v>350</v>
      </c>
      <c r="BM327" s="99">
        <v>13</v>
      </c>
      <c r="BN327" s="99">
        <v>144</v>
      </c>
      <c r="BO327" s="99">
        <v>232</v>
      </c>
      <c r="BP327" s="99">
        <v>33</v>
      </c>
      <c r="BQ327" s="99">
        <v>67</v>
      </c>
      <c r="BR327" s="99">
        <v>42</v>
      </c>
      <c r="BS327" s="99"/>
      <c r="BT327" s="99">
        <v>8809</v>
      </c>
      <c r="BU327" s="99">
        <v>836</v>
      </c>
      <c r="BV327" s="99"/>
      <c r="BW327" s="99">
        <v>60</v>
      </c>
      <c r="BX327" s="99"/>
      <c r="BY327" s="99">
        <v>11</v>
      </c>
      <c r="BZ327" s="99"/>
      <c r="CA327" s="99"/>
      <c r="CB327" s="99">
        <v>4740</v>
      </c>
      <c r="CC327" s="99">
        <v>3710</v>
      </c>
      <c r="CD327" s="99"/>
      <c r="CE327" s="99">
        <v>801</v>
      </c>
      <c r="CF327" s="99">
        <v>1563</v>
      </c>
      <c r="CG327" s="99">
        <v>17</v>
      </c>
      <c r="CH327" s="99">
        <v>78</v>
      </c>
      <c r="CI327" s="99">
        <v>7</v>
      </c>
      <c r="CJ327" s="99">
        <v>1</v>
      </c>
      <c r="CK327" s="99">
        <v>1</v>
      </c>
      <c r="CL327" s="99"/>
      <c r="CM327" s="99">
        <v>42</v>
      </c>
      <c r="CN327" s="99">
        <v>53</v>
      </c>
      <c r="CO327" s="99">
        <v>928</v>
      </c>
      <c r="CP327" s="99">
        <v>497</v>
      </c>
      <c r="CQ327" s="99">
        <v>5</v>
      </c>
      <c r="CR327" s="99">
        <v>241</v>
      </c>
      <c r="CS327" s="99">
        <v>2</v>
      </c>
      <c r="CT327" s="99">
        <v>294</v>
      </c>
      <c r="CU327" s="99">
        <v>815</v>
      </c>
      <c r="CV327" s="99">
        <v>270</v>
      </c>
      <c r="CW327" s="99">
        <v>4719</v>
      </c>
      <c r="CX327" s="99">
        <v>183</v>
      </c>
      <c r="CY327" s="99">
        <v>209</v>
      </c>
      <c r="CZ327" s="99">
        <v>7</v>
      </c>
      <c r="DA327" s="99">
        <v>368</v>
      </c>
      <c r="DB327" s="99">
        <v>75</v>
      </c>
      <c r="DC327" s="99">
        <v>275</v>
      </c>
      <c r="DD327" s="99">
        <v>997</v>
      </c>
      <c r="DE327" s="99">
        <v>937</v>
      </c>
      <c r="DF327" s="99">
        <v>1</v>
      </c>
      <c r="DG327" s="99">
        <v>66</v>
      </c>
      <c r="DH327" s="99">
        <v>1276</v>
      </c>
      <c r="DI327" s="99">
        <v>257</v>
      </c>
      <c r="DJ327" s="99">
        <v>2</v>
      </c>
      <c r="DK327" s="99">
        <v>13</v>
      </c>
      <c r="DL327" s="99">
        <v>89</v>
      </c>
      <c r="DM327" s="99">
        <v>1</v>
      </c>
      <c r="DN327" s="99">
        <v>198</v>
      </c>
      <c r="DO327" s="99">
        <v>23</v>
      </c>
      <c r="DP327" s="99">
        <v>7632</v>
      </c>
      <c r="DQ327" s="99">
        <v>56</v>
      </c>
      <c r="DR327" s="99">
        <v>113</v>
      </c>
      <c r="DS327" s="99">
        <v>34</v>
      </c>
      <c r="DT327" s="99">
        <v>151</v>
      </c>
      <c r="DU327" s="99"/>
      <c r="DV327" s="99">
        <v>1</v>
      </c>
      <c r="DW327" s="99">
        <v>48</v>
      </c>
      <c r="DX327" s="99">
        <v>16</v>
      </c>
      <c r="DY327" s="99">
        <v>4</v>
      </c>
      <c r="DZ327" s="99">
        <v>938</v>
      </c>
      <c r="EA327" s="99"/>
      <c r="EB327" s="99"/>
      <c r="EC327" s="99"/>
      <c r="ED327" s="99">
        <v>87</v>
      </c>
      <c r="EE327" s="99">
        <v>138</v>
      </c>
      <c r="EF327" s="99">
        <v>5</v>
      </c>
      <c r="EG327" s="99">
        <v>22</v>
      </c>
      <c r="EH327" s="99">
        <v>71</v>
      </c>
      <c r="EI327" s="99">
        <v>3</v>
      </c>
      <c r="EJ327" s="99">
        <v>2</v>
      </c>
      <c r="EK327" s="99">
        <v>1</v>
      </c>
      <c r="EL327" s="99">
        <v>6</v>
      </c>
      <c r="EM327" s="99">
        <v>9357</v>
      </c>
      <c r="EN327" s="99">
        <v>134</v>
      </c>
      <c r="EO327" s="99">
        <v>1064</v>
      </c>
      <c r="EP327" s="99">
        <v>27</v>
      </c>
      <c r="EQ327" s="99">
        <v>1</v>
      </c>
      <c r="ER327" s="99"/>
      <c r="ES327" s="99">
        <v>57510</v>
      </c>
    </row>
    <row r="328" spans="1:149" ht="14.4" x14ac:dyDescent="0.3">
      <c r="A328" s="98">
        <v>106370771</v>
      </c>
      <c r="B328" s="98" t="s">
        <v>1391</v>
      </c>
      <c r="C328" s="98" t="s">
        <v>1368</v>
      </c>
      <c r="D328" s="98" t="s">
        <v>1392</v>
      </c>
      <c r="E328" s="98" t="s">
        <v>1393</v>
      </c>
      <c r="F328" s="98" t="s">
        <v>1163</v>
      </c>
      <c r="G328" s="98" t="s">
        <v>2871</v>
      </c>
      <c r="H328" s="98" t="s">
        <v>2108</v>
      </c>
      <c r="I328" s="98" t="s">
        <v>2264</v>
      </c>
      <c r="J328" s="98" t="s">
        <v>2460</v>
      </c>
      <c r="K328" s="98" t="s">
        <v>2467</v>
      </c>
      <c r="L328" s="98" t="s">
        <v>2065</v>
      </c>
      <c r="M328" s="98" t="s">
        <v>2105</v>
      </c>
      <c r="N328" s="98" t="s">
        <v>1873</v>
      </c>
      <c r="O328" s="99">
        <v>20753</v>
      </c>
      <c r="P328" s="99"/>
      <c r="Q328" s="99"/>
      <c r="R328" s="99"/>
      <c r="S328" s="99"/>
      <c r="T328" s="99"/>
      <c r="U328" s="99">
        <v>12137</v>
      </c>
      <c r="V328" s="99">
        <v>8616</v>
      </c>
      <c r="W328" s="99"/>
      <c r="X328" s="99"/>
      <c r="Y328" s="99">
        <v>185</v>
      </c>
      <c r="Z328" s="99">
        <v>1389</v>
      </c>
      <c r="AA328" s="99">
        <v>3403</v>
      </c>
      <c r="AB328" s="99">
        <v>1430</v>
      </c>
      <c r="AC328" s="99">
        <v>1984</v>
      </c>
      <c r="AD328" s="99">
        <v>2592</v>
      </c>
      <c r="AE328" s="99">
        <v>2696</v>
      </c>
      <c r="AF328" s="99">
        <v>3532</v>
      </c>
      <c r="AG328" s="99"/>
      <c r="AH328" s="99">
        <v>3542</v>
      </c>
      <c r="AI328" s="99"/>
      <c r="AJ328" s="99">
        <v>2628</v>
      </c>
      <c r="AK328" s="99">
        <v>483</v>
      </c>
      <c r="AL328" s="99">
        <v>2107</v>
      </c>
      <c r="AM328" s="99">
        <v>30</v>
      </c>
      <c r="AN328" s="99">
        <v>1063</v>
      </c>
      <c r="AO328" s="99">
        <v>143</v>
      </c>
      <c r="AP328" s="99">
        <v>14299</v>
      </c>
      <c r="AQ328" s="99">
        <v>12633</v>
      </c>
      <c r="AR328" s="99">
        <v>8120</v>
      </c>
      <c r="AS328" s="99"/>
      <c r="AT328" s="99">
        <v>3838</v>
      </c>
      <c r="AU328" s="99">
        <v>13460</v>
      </c>
      <c r="AV328" s="99">
        <v>3455</v>
      </c>
      <c r="AW328" s="99"/>
      <c r="AX328" s="99">
        <v>16929</v>
      </c>
      <c r="AY328" s="99">
        <v>3824</v>
      </c>
      <c r="AZ328" s="99"/>
      <c r="BA328" s="99">
        <v>792</v>
      </c>
      <c r="BB328" s="99">
        <v>284</v>
      </c>
      <c r="BC328" s="99">
        <v>15562</v>
      </c>
      <c r="BD328" s="99">
        <v>12</v>
      </c>
      <c r="BE328" s="99">
        <v>3</v>
      </c>
      <c r="BF328" s="99">
        <v>88</v>
      </c>
      <c r="BG328" s="99">
        <v>3449</v>
      </c>
      <c r="BH328" s="99">
        <v>563</v>
      </c>
      <c r="BI328" s="99"/>
      <c r="BJ328" s="99"/>
      <c r="BK328" s="99">
        <v>818</v>
      </c>
      <c r="BL328" s="99">
        <v>111</v>
      </c>
      <c r="BM328" s="99"/>
      <c r="BN328" s="99">
        <v>465</v>
      </c>
      <c r="BO328" s="99">
        <v>2195</v>
      </c>
      <c r="BP328" s="99">
        <v>174</v>
      </c>
      <c r="BQ328" s="99">
        <v>56</v>
      </c>
      <c r="BR328" s="99">
        <v>219</v>
      </c>
      <c r="BS328" s="99">
        <v>35</v>
      </c>
      <c r="BT328" s="99">
        <v>14351</v>
      </c>
      <c r="BU328" s="99">
        <v>2300</v>
      </c>
      <c r="BV328" s="99"/>
      <c r="BW328" s="99">
        <v>25</v>
      </c>
      <c r="BX328" s="99"/>
      <c r="BY328" s="99">
        <v>2</v>
      </c>
      <c r="BZ328" s="99">
        <v>2</v>
      </c>
      <c r="CA328" s="99"/>
      <c r="CB328" s="99">
        <v>1423</v>
      </c>
      <c r="CC328" s="99">
        <v>7562</v>
      </c>
      <c r="CD328" s="99">
        <v>3</v>
      </c>
      <c r="CE328" s="99">
        <v>10732</v>
      </c>
      <c r="CF328" s="99">
        <v>267</v>
      </c>
      <c r="CG328" s="99">
        <v>202</v>
      </c>
      <c r="CH328" s="99">
        <v>560</v>
      </c>
      <c r="CI328" s="99"/>
      <c r="CJ328" s="99">
        <v>4</v>
      </c>
      <c r="CK328" s="99"/>
      <c r="CL328" s="99">
        <v>62</v>
      </c>
      <c r="CM328" s="99">
        <v>68</v>
      </c>
      <c r="CN328" s="99">
        <v>869</v>
      </c>
      <c r="CO328" s="99">
        <v>3601</v>
      </c>
      <c r="CP328" s="99">
        <v>1429</v>
      </c>
      <c r="CQ328" s="99">
        <v>28</v>
      </c>
      <c r="CR328" s="99">
        <v>441</v>
      </c>
      <c r="CS328" s="99">
        <v>5</v>
      </c>
      <c r="CT328" s="99">
        <v>495</v>
      </c>
      <c r="CU328" s="99">
        <v>858</v>
      </c>
      <c r="CV328" s="99">
        <v>2666</v>
      </c>
      <c r="CW328" s="99">
        <v>159</v>
      </c>
      <c r="CX328" s="99">
        <v>1413</v>
      </c>
      <c r="CY328" s="99">
        <v>374</v>
      </c>
      <c r="CZ328" s="99">
        <v>68</v>
      </c>
      <c r="DA328" s="99">
        <v>636</v>
      </c>
      <c r="DB328" s="99">
        <v>176</v>
      </c>
      <c r="DC328" s="99">
        <v>312</v>
      </c>
      <c r="DD328" s="99">
        <v>3556</v>
      </c>
      <c r="DE328" s="99">
        <v>3457</v>
      </c>
      <c r="DF328" s="99">
        <v>80</v>
      </c>
      <c r="DG328" s="99">
        <v>1832</v>
      </c>
      <c r="DH328" s="99">
        <v>1819</v>
      </c>
      <c r="DI328" s="99">
        <v>1408</v>
      </c>
      <c r="DJ328" s="99">
        <v>17</v>
      </c>
      <c r="DK328" s="99">
        <v>469</v>
      </c>
      <c r="DL328" s="99">
        <v>458</v>
      </c>
      <c r="DM328" s="99">
        <v>35</v>
      </c>
      <c r="DN328" s="99">
        <v>2082</v>
      </c>
      <c r="DO328" s="99">
        <v>327</v>
      </c>
      <c r="DP328" s="99">
        <v>6599</v>
      </c>
      <c r="DQ328" s="99">
        <v>359</v>
      </c>
      <c r="DR328" s="99">
        <v>803</v>
      </c>
      <c r="DS328" s="99">
        <v>146</v>
      </c>
      <c r="DT328" s="99">
        <v>375</v>
      </c>
      <c r="DU328" s="99">
        <v>34</v>
      </c>
      <c r="DV328" s="99">
        <v>18</v>
      </c>
      <c r="DW328" s="99">
        <v>176</v>
      </c>
      <c r="DX328" s="99">
        <v>608</v>
      </c>
      <c r="DY328" s="99">
        <v>149</v>
      </c>
      <c r="DZ328" s="99">
        <v>3037</v>
      </c>
      <c r="EA328" s="99"/>
      <c r="EB328" s="99">
        <v>2</v>
      </c>
      <c r="EC328" s="99"/>
      <c r="ED328" s="99">
        <v>1106</v>
      </c>
      <c r="EE328" s="99">
        <v>1143</v>
      </c>
      <c r="EF328" s="99">
        <v>653</v>
      </c>
      <c r="EG328" s="99">
        <v>99</v>
      </c>
      <c r="EH328" s="99">
        <v>30</v>
      </c>
      <c r="EI328" s="99">
        <v>6</v>
      </c>
      <c r="EJ328" s="99">
        <v>34</v>
      </c>
      <c r="EK328" s="99">
        <v>18</v>
      </c>
      <c r="EL328" s="99">
        <v>10</v>
      </c>
      <c r="EM328" s="99">
        <v>16238</v>
      </c>
      <c r="EN328" s="99">
        <v>112</v>
      </c>
      <c r="EO328" s="99">
        <v>1227</v>
      </c>
      <c r="EP328" s="99">
        <v>73</v>
      </c>
      <c r="EQ328" s="99">
        <v>2</v>
      </c>
      <c r="ER328" s="99">
        <v>2</v>
      </c>
      <c r="ES328" s="99">
        <v>83518</v>
      </c>
    </row>
    <row r="329" spans="1:149" ht="14.4" x14ac:dyDescent="0.3">
      <c r="A329" s="98">
        <v>106370780</v>
      </c>
      <c r="B329" s="98" t="s">
        <v>1394</v>
      </c>
      <c r="C329" s="98" t="s">
        <v>1368</v>
      </c>
      <c r="D329" s="98" t="s">
        <v>1395</v>
      </c>
      <c r="E329" s="98" t="s">
        <v>1396</v>
      </c>
      <c r="F329" s="98" t="s">
        <v>1164</v>
      </c>
      <c r="G329" s="98" t="s">
        <v>371</v>
      </c>
      <c r="H329" s="98" t="s">
        <v>2108</v>
      </c>
      <c r="I329" s="98" t="s">
        <v>2206</v>
      </c>
      <c r="J329" s="98" t="s">
        <v>2468</v>
      </c>
      <c r="K329" s="98" t="s">
        <v>2469</v>
      </c>
      <c r="L329" s="98" t="s">
        <v>2065</v>
      </c>
      <c r="M329" s="98" t="s">
        <v>2105</v>
      </c>
      <c r="N329" s="98" t="s">
        <v>1874</v>
      </c>
      <c r="O329" s="99">
        <v>15784</v>
      </c>
      <c r="P329" s="99"/>
      <c r="Q329" s="99">
        <v>189</v>
      </c>
      <c r="R329" s="99"/>
      <c r="S329" s="99">
        <v>716</v>
      </c>
      <c r="T329" s="99"/>
      <c r="U329" s="99">
        <v>9413</v>
      </c>
      <c r="V329" s="99">
        <v>7276</v>
      </c>
      <c r="W329" s="99"/>
      <c r="X329" s="99"/>
      <c r="Y329" s="99">
        <v>278</v>
      </c>
      <c r="Z329" s="99">
        <v>2101</v>
      </c>
      <c r="AA329" s="99">
        <v>1791</v>
      </c>
      <c r="AB329" s="99">
        <v>1250</v>
      </c>
      <c r="AC329" s="99">
        <v>1916</v>
      </c>
      <c r="AD329" s="99">
        <v>2082</v>
      </c>
      <c r="AE329" s="99">
        <v>1865</v>
      </c>
      <c r="AF329" s="99">
        <v>2746</v>
      </c>
      <c r="AG329" s="99"/>
      <c r="AH329" s="99">
        <v>2660</v>
      </c>
      <c r="AI329" s="99"/>
      <c r="AJ329" s="99">
        <v>766</v>
      </c>
      <c r="AK329" s="99">
        <v>692</v>
      </c>
      <c r="AL329" s="99">
        <v>5661</v>
      </c>
      <c r="AM329" s="99">
        <v>22</v>
      </c>
      <c r="AN329" s="99">
        <v>671</v>
      </c>
      <c r="AO329" s="99">
        <v>339</v>
      </c>
      <c r="AP329" s="99">
        <v>8538</v>
      </c>
      <c r="AQ329" s="99">
        <v>7829</v>
      </c>
      <c r="AR329" s="99">
        <v>8860</v>
      </c>
      <c r="AS329" s="99"/>
      <c r="AT329" s="99">
        <v>2124</v>
      </c>
      <c r="AU329" s="99">
        <v>11995</v>
      </c>
      <c r="AV329" s="99">
        <v>2562</v>
      </c>
      <c r="AW329" s="99">
        <v>8</v>
      </c>
      <c r="AX329" s="99">
        <v>15194</v>
      </c>
      <c r="AY329" s="99">
        <v>1495</v>
      </c>
      <c r="AZ329" s="99"/>
      <c r="BA329" s="99">
        <v>323</v>
      </c>
      <c r="BB329" s="99">
        <v>18</v>
      </c>
      <c r="BC329" s="99">
        <v>12453</v>
      </c>
      <c r="BD329" s="99">
        <v>70</v>
      </c>
      <c r="BE329" s="99">
        <v>158</v>
      </c>
      <c r="BF329" s="99">
        <v>322</v>
      </c>
      <c r="BG329" s="99">
        <v>2559</v>
      </c>
      <c r="BH329" s="99">
        <v>23</v>
      </c>
      <c r="BI329" s="99">
        <v>763</v>
      </c>
      <c r="BJ329" s="99"/>
      <c r="BK329" s="99">
        <v>324</v>
      </c>
      <c r="BL329" s="99">
        <v>193</v>
      </c>
      <c r="BM329" s="99">
        <v>6</v>
      </c>
      <c r="BN329" s="99">
        <v>374</v>
      </c>
      <c r="BO329" s="99">
        <v>2103</v>
      </c>
      <c r="BP329" s="99">
        <v>230</v>
      </c>
      <c r="BQ329" s="99">
        <v>45</v>
      </c>
      <c r="BR329" s="99">
        <v>163</v>
      </c>
      <c r="BS329" s="99">
        <v>24</v>
      </c>
      <c r="BT329" s="99">
        <v>10573</v>
      </c>
      <c r="BU329" s="99">
        <v>1828</v>
      </c>
      <c r="BV329" s="99">
        <v>2</v>
      </c>
      <c r="BW329" s="99">
        <v>25</v>
      </c>
      <c r="BX329" s="99"/>
      <c r="BY329" s="99">
        <v>799</v>
      </c>
      <c r="BZ329" s="99"/>
      <c r="CA329" s="99"/>
      <c r="CB329" s="99">
        <v>7133</v>
      </c>
      <c r="CC329" s="99">
        <v>6105</v>
      </c>
      <c r="CD329" s="99"/>
      <c r="CE329" s="99">
        <v>2131</v>
      </c>
      <c r="CF329" s="99">
        <v>246</v>
      </c>
      <c r="CG329" s="99">
        <v>61</v>
      </c>
      <c r="CH329" s="99">
        <v>997</v>
      </c>
      <c r="CI329" s="99"/>
      <c r="CJ329" s="99">
        <v>16</v>
      </c>
      <c r="CK329" s="99"/>
      <c r="CL329" s="99">
        <v>8</v>
      </c>
      <c r="CM329" s="99">
        <v>120</v>
      </c>
      <c r="CN329" s="99">
        <v>442</v>
      </c>
      <c r="CO329" s="99">
        <v>2009</v>
      </c>
      <c r="CP329" s="99">
        <v>1190</v>
      </c>
      <c r="CQ329" s="99">
        <v>22</v>
      </c>
      <c r="CR329" s="99">
        <v>419</v>
      </c>
      <c r="CS329" s="99">
        <v>11</v>
      </c>
      <c r="CT329" s="99">
        <v>549</v>
      </c>
      <c r="CU329" s="99">
        <v>1413</v>
      </c>
      <c r="CV329" s="99">
        <v>1154</v>
      </c>
      <c r="CW329" s="99">
        <v>838</v>
      </c>
      <c r="CX329" s="99">
        <v>999</v>
      </c>
      <c r="CY329" s="99">
        <v>394</v>
      </c>
      <c r="CZ329" s="99">
        <v>109</v>
      </c>
      <c r="DA329" s="99">
        <v>926</v>
      </c>
      <c r="DB329" s="99">
        <v>363</v>
      </c>
      <c r="DC329" s="99">
        <v>318</v>
      </c>
      <c r="DD329" s="99">
        <v>2747</v>
      </c>
      <c r="DE329" s="99">
        <v>2563</v>
      </c>
      <c r="DF329" s="99">
        <v>95</v>
      </c>
      <c r="DG329" s="99">
        <v>736</v>
      </c>
      <c r="DH329" s="99">
        <v>1927</v>
      </c>
      <c r="DI329" s="99">
        <v>817</v>
      </c>
      <c r="DJ329" s="99">
        <v>6</v>
      </c>
      <c r="DK329" s="99">
        <v>130</v>
      </c>
      <c r="DL329" s="99">
        <v>356</v>
      </c>
      <c r="DM329" s="99">
        <v>36</v>
      </c>
      <c r="DN329" s="99">
        <v>1290</v>
      </c>
      <c r="DO329" s="99">
        <v>202</v>
      </c>
      <c r="DP329" s="99">
        <v>7157</v>
      </c>
      <c r="DQ329" s="99">
        <v>233</v>
      </c>
      <c r="DR329" s="99">
        <v>330</v>
      </c>
      <c r="DS329" s="99">
        <v>207</v>
      </c>
      <c r="DT329" s="99">
        <v>410</v>
      </c>
      <c r="DU329" s="99">
        <v>6</v>
      </c>
      <c r="DV329" s="99">
        <v>4</v>
      </c>
      <c r="DW329" s="99">
        <v>212</v>
      </c>
      <c r="DX329" s="99">
        <v>64</v>
      </c>
      <c r="DY329" s="99">
        <v>18</v>
      </c>
      <c r="DZ329" s="99">
        <v>2545</v>
      </c>
      <c r="EA329" s="99">
        <v>2</v>
      </c>
      <c r="EB329" s="99"/>
      <c r="EC329" s="99">
        <v>1</v>
      </c>
      <c r="ED329" s="99">
        <v>593</v>
      </c>
      <c r="EE329" s="99">
        <v>692</v>
      </c>
      <c r="EF329" s="99">
        <v>65</v>
      </c>
      <c r="EG329" s="99">
        <v>49</v>
      </c>
      <c r="EH329" s="99">
        <v>39</v>
      </c>
      <c r="EI329" s="99">
        <v>9</v>
      </c>
      <c r="EJ329" s="99">
        <v>20</v>
      </c>
      <c r="EK329" s="99">
        <v>8</v>
      </c>
      <c r="EL329" s="99">
        <v>22</v>
      </c>
      <c r="EM329" s="99">
        <v>14111</v>
      </c>
      <c r="EN329" s="99">
        <v>164</v>
      </c>
      <c r="EO329" s="99">
        <v>855</v>
      </c>
      <c r="EP329" s="99">
        <v>53</v>
      </c>
      <c r="EQ329" s="99">
        <v>6</v>
      </c>
      <c r="ER329" s="99">
        <v>3</v>
      </c>
      <c r="ES329" s="99">
        <v>73914</v>
      </c>
    </row>
    <row r="330" spans="1:149" ht="14.4" x14ac:dyDescent="0.3">
      <c r="A330" s="98">
        <v>106370782</v>
      </c>
      <c r="B330" s="98" t="s">
        <v>2725</v>
      </c>
      <c r="C330" s="98" t="s">
        <v>1368</v>
      </c>
      <c r="D330" s="98" t="s">
        <v>1397</v>
      </c>
      <c r="E330" s="98" t="s">
        <v>1368</v>
      </c>
      <c r="F330" s="98" t="s">
        <v>1161</v>
      </c>
      <c r="G330" s="98" t="s">
        <v>2876</v>
      </c>
      <c r="H330" s="98" t="s">
        <v>2108</v>
      </c>
      <c r="I330" s="98" t="s">
        <v>2264</v>
      </c>
      <c r="J330" s="98" t="s">
        <v>2460</v>
      </c>
      <c r="K330" s="98" t="s">
        <v>2459</v>
      </c>
      <c r="L330" s="98" t="s">
        <v>2065</v>
      </c>
      <c r="M330" s="98" t="s">
        <v>2074</v>
      </c>
      <c r="N330" s="98" t="s">
        <v>1875</v>
      </c>
      <c r="O330" s="99">
        <v>28471</v>
      </c>
      <c r="P330" s="99"/>
      <c r="Q330" s="99"/>
      <c r="R330" s="99"/>
      <c r="S330" s="99">
        <v>829</v>
      </c>
      <c r="T330" s="99"/>
      <c r="U330" s="99">
        <v>14712</v>
      </c>
      <c r="V330" s="99">
        <v>14585</v>
      </c>
      <c r="W330" s="99">
        <v>3</v>
      </c>
      <c r="X330" s="99"/>
      <c r="Y330" s="99">
        <v>380</v>
      </c>
      <c r="Z330" s="99">
        <v>3078</v>
      </c>
      <c r="AA330" s="99">
        <v>3964</v>
      </c>
      <c r="AB330" s="99">
        <v>3101</v>
      </c>
      <c r="AC330" s="99">
        <v>4992</v>
      </c>
      <c r="AD330" s="99">
        <v>5343</v>
      </c>
      <c r="AE330" s="99">
        <v>3215</v>
      </c>
      <c r="AF330" s="99">
        <v>2414</v>
      </c>
      <c r="AG330" s="99">
        <v>1</v>
      </c>
      <c r="AH330" s="99">
        <v>2741</v>
      </c>
      <c r="AI330" s="99">
        <v>71</v>
      </c>
      <c r="AJ330" s="99">
        <v>1531</v>
      </c>
      <c r="AK330" s="99">
        <v>2442</v>
      </c>
      <c r="AL330" s="99">
        <v>7871</v>
      </c>
      <c r="AM330" s="99">
        <v>65</v>
      </c>
      <c r="AN330" s="99">
        <v>2384</v>
      </c>
      <c r="AO330" s="99">
        <v>360</v>
      </c>
      <c r="AP330" s="99">
        <v>14647</v>
      </c>
      <c r="AQ330" s="99">
        <v>15183</v>
      </c>
      <c r="AR330" s="99">
        <v>14117</v>
      </c>
      <c r="AS330" s="99"/>
      <c r="AT330" s="99">
        <v>5828</v>
      </c>
      <c r="AU330" s="99">
        <v>20754</v>
      </c>
      <c r="AV330" s="99">
        <v>2718</v>
      </c>
      <c r="AW330" s="99"/>
      <c r="AX330" s="99">
        <v>27660</v>
      </c>
      <c r="AY330" s="99">
        <v>1640</v>
      </c>
      <c r="AZ330" s="99"/>
      <c r="BA330" s="99">
        <v>1950</v>
      </c>
      <c r="BB330" s="99">
        <v>161</v>
      </c>
      <c r="BC330" s="99">
        <v>22929</v>
      </c>
      <c r="BD330" s="99">
        <v>94</v>
      </c>
      <c r="BE330" s="99">
        <v>174</v>
      </c>
      <c r="BF330" s="99">
        <v>316</v>
      </c>
      <c r="BG330" s="99">
        <v>2717</v>
      </c>
      <c r="BH330" s="99">
        <v>837</v>
      </c>
      <c r="BI330" s="99">
        <v>122</v>
      </c>
      <c r="BJ330" s="99"/>
      <c r="BK330" s="99">
        <v>490</v>
      </c>
      <c r="BL330" s="99"/>
      <c r="BM330" s="99">
        <v>12</v>
      </c>
      <c r="BN330" s="99">
        <v>669</v>
      </c>
      <c r="BO330" s="99">
        <v>3827</v>
      </c>
      <c r="BP330" s="99">
        <v>421</v>
      </c>
      <c r="BQ330" s="99">
        <v>129</v>
      </c>
      <c r="BR330" s="99">
        <v>292</v>
      </c>
      <c r="BS330" s="99">
        <v>105</v>
      </c>
      <c r="BT330" s="99">
        <v>20511</v>
      </c>
      <c r="BU330" s="99">
        <v>2632</v>
      </c>
      <c r="BV330" s="99"/>
      <c r="BW330" s="99">
        <v>5</v>
      </c>
      <c r="BX330" s="99">
        <v>16</v>
      </c>
      <c r="BY330" s="99">
        <v>191</v>
      </c>
      <c r="BZ330" s="99"/>
      <c r="CA330" s="99"/>
      <c r="CB330" s="99">
        <v>9394</v>
      </c>
      <c r="CC330" s="99">
        <v>9661</v>
      </c>
      <c r="CD330" s="99">
        <v>1819</v>
      </c>
      <c r="CE330" s="99">
        <v>5913</v>
      </c>
      <c r="CF330" s="99">
        <v>1251</v>
      </c>
      <c r="CG330" s="99">
        <v>145</v>
      </c>
      <c r="CH330" s="99">
        <v>980</v>
      </c>
      <c r="CI330" s="99">
        <v>7</v>
      </c>
      <c r="CJ330" s="99">
        <v>130</v>
      </c>
      <c r="CK330" s="99"/>
      <c r="CL330" s="99">
        <v>83</v>
      </c>
      <c r="CM330" s="99">
        <v>304</v>
      </c>
      <c r="CN330" s="99">
        <v>2467</v>
      </c>
      <c r="CO330" s="99">
        <v>3725</v>
      </c>
      <c r="CP330" s="99">
        <v>2541</v>
      </c>
      <c r="CQ330" s="99">
        <v>11</v>
      </c>
      <c r="CR330" s="99">
        <v>743</v>
      </c>
      <c r="CS330" s="99">
        <v>43</v>
      </c>
      <c r="CT330" s="99">
        <v>938</v>
      </c>
      <c r="CU330" s="99">
        <v>2249</v>
      </c>
      <c r="CV330" s="99">
        <v>3909</v>
      </c>
      <c r="CW330" s="99">
        <v>1134</v>
      </c>
      <c r="CX330" s="99">
        <v>1624</v>
      </c>
      <c r="CY330" s="99">
        <v>777</v>
      </c>
      <c r="CZ330" s="99">
        <v>492</v>
      </c>
      <c r="DA330" s="99">
        <v>1237</v>
      </c>
      <c r="DB330" s="99">
        <v>499</v>
      </c>
      <c r="DC330" s="99">
        <v>676</v>
      </c>
      <c r="DD330" s="99">
        <v>3122</v>
      </c>
      <c r="DE330" s="99">
        <v>2712</v>
      </c>
      <c r="DF330" s="99">
        <v>14</v>
      </c>
      <c r="DG330" s="99">
        <v>1641</v>
      </c>
      <c r="DH330" s="99">
        <v>3446</v>
      </c>
      <c r="DI330" s="99">
        <v>2450</v>
      </c>
      <c r="DJ330" s="99">
        <v>44</v>
      </c>
      <c r="DK330" s="99">
        <v>404</v>
      </c>
      <c r="DL330" s="99">
        <v>1170</v>
      </c>
      <c r="DM330" s="99">
        <v>203</v>
      </c>
      <c r="DN330" s="99">
        <v>2619</v>
      </c>
      <c r="DO330" s="99">
        <v>948</v>
      </c>
      <c r="DP330" s="99">
        <v>9247</v>
      </c>
      <c r="DQ330" s="99">
        <v>676</v>
      </c>
      <c r="DR330" s="99">
        <v>1250</v>
      </c>
      <c r="DS330" s="99">
        <v>600</v>
      </c>
      <c r="DT330" s="99">
        <v>829</v>
      </c>
      <c r="DU330" s="99">
        <v>100</v>
      </c>
      <c r="DV330" s="99">
        <v>37</v>
      </c>
      <c r="DW330" s="99">
        <v>646</v>
      </c>
      <c r="DX330" s="99">
        <v>200</v>
      </c>
      <c r="DY330" s="99">
        <v>218</v>
      </c>
      <c r="DZ330" s="99">
        <v>2540</v>
      </c>
      <c r="EA330" s="99">
        <v>26</v>
      </c>
      <c r="EB330" s="99">
        <v>1</v>
      </c>
      <c r="EC330" s="99">
        <v>5</v>
      </c>
      <c r="ED330" s="99">
        <v>2292</v>
      </c>
      <c r="EE330" s="99">
        <v>1670</v>
      </c>
      <c r="EF330" s="99">
        <v>691</v>
      </c>
      <c r="EG330" s="99">
        <v>329</v>
      </c>
      <c r="EH330" s="99">
        <v>83</v>
      </c>
      <c r="EI330" s="99">
        <v>7</v>
      </c>
      <c r="EJ330" s="99">
        <v>320</v>
      </c>
      <c r="EK330" s="99">
        <v>52</v>
      </c>
      <c r="EL330" s="99">
        <v>312</v>
      </c>
      <c r="EM330" s="99">
        <v>20641</v>
      </c>
      <c r="EN330" s="99">
        <v>317</v>
      </c>
      <c r="EO330" s="99">
        <v>2364</v>
      </c>
      <c r="EP330" s="99">
        <v>205</v>
      </c>
      <c r="EQ330" s="99">
        <v>13</v>
      </c>
      <c r="ER330" s="99">
        <v>4</v>
      </c>
      <c r="ES330" s="99">
        <v>180996</v>
      </c>
    </row>
    <row r="331" spans="1:149" ht="14.4" x14ac:dyDescent="0.3">
      <c r="A331" s="98">
        <v>106370787</v>
      </c>
      <c r="B331" s="98" t="s">
        <v>297</v>
      </c>
      <c r="C331" s="98" t="s">
        <v>1368</v>
      </c>
      <c r="D331" s="98" t="s">
        <v>1398</v>
      </c>
      <c r="E331" s="98" t="s">
        <v>1368</v>
      </c>
      <c r="F331" s="98" t="s">
        <v>1165</v>
      </c>
      <c r="G331" s="98" t="s">
        <v>2872</v>
      </c>
      <c r="H331" s="98" t="s">
        <v>2101</v>
      </c>
      <c r="I331" s="98" t="s">
        <v>2264</v>
      </c>
      <c r="J331" s="98" t="s">
        <v>2455</v>
      </c>
      <c r="K331" s="98" t="s">
        <v>2462</v>
      </c>
      <c r="L331" s="98" t="s">
        <v>2065</v>
      </c>
      <c r="M331" s="98" t="s">
        <v>2105</v>
      </c>
      <c r="N331" s="98" t="s">
        <v>1876</v>
      </c>
      <c r="O331" s="99">
        <v>604</v>
      </c>
      <c r="P331" s="99"/>
      <c r="Q331" s="99"/>
      <c r="R331" s="99"/>
      <c r="S331" s="99"/>
      <c r="T331" s="99"/>
      <c r="U331" s="99">
        <v>250</v>
      </c>
      <c r="V331" s="99">
        <v>354</v>
      </c>
      <c r="W331" s="99"/>
      <c r="X331" s="99"/>
      <c r="Y331" s="99"/>
      <c r="Z331" s="99">
        <v>7</v>
      </c>
      <c r="AA331" s="99">
        <v>11</v>
      </c>
      <c r="AB331" s="99">
        <v>50</v>
      </c>
      <c r="AC331" s="99">
        <v>121</v>
      </c>
      <c r="AD331" s="99">
        <v>146</v>
      </c>
      <c r="AE331" s="99">
        <v>137</v>
      </c>
      <c r="AF331" s="99">
        <v>132</v>
      </c>
      <c r="AG331" s="99"/>
      <c r="AH331" s="99"/>
      <c r="AI331" s="99"/>
      <c r="AJ331" s="99">
        <v>51</v>
      </c>
      <c r="AK331" s="99">
        <v>63</v>
      </c>
      <c r="AL331" s="99">
        <v>112</v>
      </c>
      <c r="AM331" s="99">
        <v>5</v>
      </c>
      <c r="AN331" s="99">
        <v>2</v>
      </c>
      <c r="AO331" s="99">
        <v>7</v>
      </c>
      <c r="AP331" s="99">
        <v>364</v>
      </c>
      <c r="AQ331" s="99">
        <v>604</v>
      </c>
      <c r="AR331" s="99"/>
      <c r="AS331" s="99"/>
      <c r="AT331" s="99">
        <v>604</v>
      </c>
      <c r="AU331" s="99"/>
      <c r="AV331" s="99"/>
      <c r="AW331" s="99"/>
      <c r="AX331" s="99">
        <v>373</v>
      </c>
      <c r="AY331" s="99">
        <v>231</v>
      </c>
      <c r="AZ331" s="99"/>
      <c r="BA331" s="99">
        <v>421</v>
      </c>
      <c r="BB331" s="99">
        <v>1</v>
      </c>
      <c r="BC331" s="99">
        <v>64</v>
      </c>
      <c r="BD331" s="99"/>
      <c r="BE331" s="99">
        <v>8</v>
      </c>
      <c r="BF331" s="99">
        <v>110</v>
      </c>
      <c r="BG331" s="99"/>
      <c r="BH331" s="99"/>
      <c r="BI331" s="99"/>
      <c r="BJ331" s="99"/>
      <c r="BK331" s="99">
        <v>33</v>
      </c>
      <c r="BL331" s="99">
        <v>17</v>
      </c>
      <c r="BM331" s="99"/>
      <c r="BN331" s="99">
        <v>57</v>
      </c>
      <c r="BO331" s="99">
        <v>28</v>
      </c>
      <c r="BP331" s="99"/>
      <c r="BQ331" s="99"/>
      <c r="BR331" s="99">
        <v>3</v>
      </c>
      <c r="BS331" s="99">
        <v>1</v>
      </c>
      <c r="BT331" s="99">
        <v>81</v>
      </c>
      <c r="BU331" s="99">
        <v>378</v>
      </c>
      <c r="BV331" s="99"/>
      <c r="BW331" s="99">
        <v>6</v>
      </c>
      <c r="BX331" s="99"/>
      <c r="BY331" s="99"/>
      <c r="BZ331" s="99"/>
      <c r="CA331" s="99"/>
      <c r="CB331" s="99">
        <v>102</v>
      </c>
      <c r="CC331" s="99">
        <v>478</v>
      </c>
      <c r="CD331" s="99">
        <v>5</v>
      </c>
      <c r="CE331" s="99">
        <v>18</v>
      </c>
      <c r="CF331" s="99"/>
      <c r="CG331" s="99"/>
      <c r="CH331" s="99">
        <v>1</v>
      </c>
      <c r="CI331" s="99"/>
      <c r="CJ331" s="99"/>
      <c r="CK331" s="99"/>
      <c r="CL331" s="99"/>
      <c r="CM331" s="99">
        <v>4</v>
      </c>
      <c r="CN331" s="99">
        <v>3</v>
      </c>
      <c r="CO331" s="99">
        <v>25</v>
      </c>
      <c r="CP331" s="99">
        <v>26</v>
      </c>
      <c r="CQ331" s="99"/>
      <c r="CR331" s="99">
        <v>26</v>
      </c>
      <c r="CS331" s="99"/>
      <c r="CT331" s="99">
        <v>47</v>
      </c>
      <c r="CU331" s="99">
        <v>102</v>
      </c>
      <c r="CV331" s="99">
        <v>52</v>
      </c>
      <c r="CW331" s="99"/>
      <c r="CX331" s="99">
        <v>23</v>
      </c>
      <c r="CY331" s="99">
        <v>9</v>
      </c>
      <c r="CZ331" s="99">
        <v>9</v>
      </c>
      <c r="DA331" s="99">
        <v>169</v>
      </c>
      <c r="DB331" s="99">
        <v>94</v>
      </c>
      <c r="DC331" s="99">
        <v>15</v>
      </c>
      <c r="DD331" s="99"/>
      <c r="DE331" s="99"/>
      <c r="DF331" s="99"/>
      <c r="DG331" s="99">
        <v>6</v>
      </c>
      <c r="DH331" s="99">
        <v>192</v>
      </c>
      <c r="DI331" s="99">
        <v>36</v>
      </c>
      <c r="DJ331" s="99"/>
      <c r="DK331" s="99"/>
      <c r="DL331" s="99">
        <v>12</v>
      </c>
      <c r="DM331" s="99">
        <v>1</v>
      </c>
      <c r="DN331" s="99">
        <v>27</v>
      </c>
      <c r="DO331" s="99">
        <v>1</v>
      </c>
      <c r="DP331" s="99">
        <v>217</v>
      </c>
      <c r="DQ331" s="99">
        <v>19</v>
      </c>
      <c r="DR331" s="99">
        <v>19</v>
      </c>
      <c r="DS331" s="99"/>
      <c r="DT331" s="99">
        <v>11</v>
      </c>
      <c r="DU331" s="99"/>
      <c r="DV331" s="99"/>
      <c r="DW331" s="99">
        <v>61</v>
      </c>
      <c r="DX331" s="99"/>
      <c r="DY331" s="99">
        <v>2</v>
      </c>
      <c r="DZ331" s="99"/>
      <c r="EA331" s="99"/>
      <c r="EB331" s="99"/>
      <c r="EC331" s="99"/>
      <c r="ED331" s="99">
        <v>6</v>
      </c>
      <c r="EE331" s="99">
        <v>16</v>
      </c>
      <c r="EF331" s="99">
        <v>4</v>
      </c>
      <c r="EG331" s="99">
        <v>1</v>
      </c>
      <c r="EH331" s="99"/>
      <c r="EI331" s="99">
        <v>1</v>
      </c>
      <c r="EJ331" s="99"/>
      <c r="EK331" s="99"/>
      <c r="EL331" s="99"/>
      <c r="EM331" s="99">
        <v>547</v>
      </c>
      <c r="EN331" s="99">
        <v>3</v>
      </c>
      <c r="EO331" s="99">
        <v>24</v>
      </c>
      <c r="EP331" s="99">
        <v>1</v>
      </c>
      <c r="EQ331" s="99">
        <v>1</v>
      </c>
      <c r="ER331" s="99"/>
      <c r="ES331" s="99">
        <v>11657</v>
      </c>
    </row>
    <row r="332" spans="1:149" ht="14.4" x14ac:dyDescent="0.3">
      <c r="A332" s="98">
        <v>106370875</v>
      </c>
      <c r="B332" s="98" t="s">
        <v>1399</v>
      </c>
      <c r="C332" s="98" t="s">
        <v>1368</v>
      </c>
      <c r="D332" s="98" t="s">
        <v>1400</v>
      </c>
      <c r="E332" s="98" t="s">
        <v>1369</v>
      </c>
      <c r="F332" s="98" t="s">
        <v>1166</v>
      </c>
      <c r="G332" s="98" t="s">
        <v>2871</v>
      </c>
      <c r="H332" s="98" t="s">
        <v>2108</v>
      </c>
      <c r="I332" s="98" t="s">
        <v>2181</v>
      </c>
      <c r="J332" s="98" t="s">
        <v>2455</v>
      </c>
      <c r="K332" s="98" t="s">
        <v>2470</v>
      </c>
      <c r="L332" s="98" t="s">
        <v>2065</v>
      </c>
      <c r="M332" s="98" t="s">
        <v>2105</v>
      </c>
      <c r="N332" s="98" t="s">
        <v>1877</v>
      </c>
      <c r="O332" s="99">
        <v>17606</v>
      </c>
      <c r="P332" s="99">
        <v>730</v>
      </c>
      <c r="Q332" s="99"/>
      <c r="R332" s="99"/>
      <c r="S332" s="99"/>
      <c r="T332" s="99"/>
      <c r="U332" s="99">
        <v>10930</v>
      </c>
      <c r="V332" s="99">
        <v>7406</v>
      </c>
      <c r="W332" s="99"/>
      <c r="X332" s="99"/>
      <c r="Y332" s="99">
        <v>281</v>
      </c>
      <c r="Z332" s="99">
        <v>2152</v>
      </c>
      <c r="AA332" s="99">
        <v>1943</v>
      </c>
      <c r="AB332" s="99">
        <v>1282</v>
      </c>
      <c r="AC332" s="99">
        <v>1846</v>
      </c>
      <c r="AD332" s="99">
        <v>2445</v>
      </c>
      <c r="AE332" s="99">
        <v>2255</v>
      </c>
      <c r="AF332" s="99">
        <v>3218</v>
      </c>
      <c r="AG332" s="99"/>
      <c r="AH332" s="99">
        <v>2914</v>
      </c>
      <c r="AI332" s="99"/>
      <c r="AJ332" s="99">
        <v>1580</v>
      </c>
      <c r="AK332" s="99">
        <v>774</v>
      </c>
      <c r="AL332" s="99">
        <v>11539</v>
      </c>
      <c r="AM332" s="99">
        <v>24</v>
      </c>
      <c r="AN332" s="99">
        <v>1147</v>
      </c>
      <c r="AO332" s="99">
        <v>201</v>
      </c>
      <c r="AP332" s="99">
        <v>3071</v>
      </c>
      <c r="AQ332" s="99">
        <v>7650</v>
      </c>
      <c r="AR332" s="99">
        <v>10683</v>
      </c>
      <c r="AS332" s="99">
        <v>3</v>
      </c>
      <c r="AT332" s="99">
        <v>2562</v>
      </c>
      <c r="AU332" s="99">
        <v>12933</v>
      </c>
      <c r="AV332" s="99">
        <v>2831</v>
      </c>
      <c r="AW332" s="99">
        <v>10</v>
      </c>
      <c r="AX332" s="99">
        <v>17038</v>
      </c>
      <c r="AY332" s="99">
        <v>1295</v>
      </c>
      <c r="AZ332" s="99">
        <v>3</v>
      </c>
      <c r="BA332" s="99">
        <v>805</v>
      </c>
      <c r="BB332" s="99">
        <v>32</v>
      </c>
      <c r="BC332" s="99">
        <v>14053</v>
      </c>
      <c r="BD332" s="99">
        <v>9</v>
      </c>
      <c r="BE332" s="99">
        <v>109</v>
      </c>
      <c r="BF332" s="99">
        <v>402</v>
      </c>
      <c r="BG332" s="99">
        <v>2819</v>
      </c>
      <c r="BH332" s="99">
        <v>62</v>
      </c>
      <c r="BI332" s="99">
        <v>45</v>
      </c>
      <c r="BJ332" s="99"/>
      <c r="BK332" s="99">
        <v>436</v>
      </c>
      <c r="BL332" s="99">
        <v>216</v>
      </c>
      <c r="BM332" s="99">
        <v>5</v>
      </c>
      <c r="BN332" s="99">
        <v>455</v>
      </c>
      <c r="BO332" s="99">
        <v>1702</v>
      </c>
      <c r="BP332" s="99">
        <v>253</v>
      </c>
      <c r="BQ332" s="99">
        <v>9</v>
      </c>
      <c r="BR332" s="99">
        <v>38</v>
      </c>
      <c r="BS332" s="99">
        <v>40</v>
      </c>
      <c r="BT332" s="99">
        <v>13067</v>
      </c>
      <c r="BU332" s="99">
        <v>1985</v>
      </c>
      <c r="BV332" s="99"/>
      <c r="BW332" s="99">
        <v>48</v>
      </c>
      <c r="BX332" s="99"/>
      <c r="BY332" s="99">
        <v>80</v>
      </c>
      <c r="BZ332" s="99">
        <v>2</v>
      </c>
      <c r="CA332" s="99"/>
      <c r="CB332" s="99">
        <v>7686</v>
      </c>
      <c r="CC332" s="99">
        <v>6629</v>
      </c>
      <c r="CD332" s="99">
        <v>1</v>
      </c>
      <c r="CE332" s="99">
        <v>2872</v>
      </c>
      <c r="CF332" s="99">
        <v>764</v>
      </c>
      <c r="CG332" s="99">
        <v>24</v>
      </c>
      <c r="CH332" s="99">
        <v>355</v>
      </c>
      <c r="CI332" s="99"/>
      <c r="CJ332" s="99">
        <v>5</v>
      </c>
      <c r="CK332" s="99"/>
      <c r="CL332" s="99">
        <v>5</v>
      </c>
      <c r="CM332" s="99">
        <v>131</v>
      </c>
      <c r="CN332" s="99">
        <v>719</v>
      </c>
      <c r="CO332" s="99">
        <v>2601</v>
      </c>
      <c r="CP332" s="99">
        <v>1748</v>
      </c>
      <c r="CQ332" s="99">
        <v>14</v>
      </c>
      <c r="CR332" s="99">
        <v>597</v>
      </c>
      <c r="CS332" s="99">
        <v>8</v>
      </c>
      <c r="CT332" s="99">
        <v>748</v>
      </c>
      <c r="CU332" s="99">
        <v>1600</v>
      </c>
      <c r="CV332" s="99">
        <v>941</v>
      </c>
      <c r="CW332" s="99">
        <v>113</v>
      </c>
      <c r="CX332" s="99">
        <v>367</v>
      </c>
      <c r="CY332" s="99">
        <v>348</v>
      </c>
      <c r="CZ332" s="99">
        <v>245</v>
      </c>
      <c r="DA332" s="99">
        <v>1111</v>
      </c>
      <c r="DB332" s="99">
        <v>405</v>
      </c>
      <c r="DC332" s="99">
        <v>617</v>
      </c>
      <c r="DD332" s="99">
        <v>3104</v>
      </c>
      <c r="DE332" s="99">
        <v>2830</v>
      </c>
      <c r="DF332" s="99">
        <v>84</v>
      </c>
      <c r="DG332" s="99">
        <v>669</v>
      </c>
      <c r="DH332" s="99">
        <v>4729</v>
      </c>
      <c r="DI332" s="99">
        <v>1461</v>
      </c>
      <c r="DJ332" s="99">
        <v>2</v>
      </c>
      <c r="DK332" s="99">
        <v>250</v>
      </c>
      <c r="DL332" s="99">
        <v>541</v>
      </c>
      <c r="DM332" s="99">
        <v>47</v>
      </c>
      <c r="DN332" s="99">
        <v>514</v>
      </c>
      <c r="DO332" s="99">
        <v>158</v>
      </c>
      <c r="DP332" s="99">
        <v>5868</v>
      </c>
      <c r="DQ332" s="99">
        <v>285</v>
      </c>
      <c r="DR332" s="99">
        <v>453</v>
      </c>
      <c r="DS332" s="99">
        <v>82</v>
      </c>
      <c r="DT332" s="99">
        <v>316</v>
      </c>
      <c r="DU332" s="99">
        <v>6</v>
      </c>
      <c r="DV332" s="99">
        <v>9</v>
      </c>
      <c r="DW332" s="99">
        <v>172</v>
      </c>
      <c r="DX332" s="99">
        <v>14</v>
      </c>
      <c r="DY332" s="99">
        <v>25</v>
      </c>
      <c r="DZ332" s="99">
        <v>2719</v>
      </c>
      <c r="EA332" s="99">
        <v>16</v>
      </c>
      <c r="EB332" s="99"/>
      <c r="EC332" s="99"/>
      <c r="ED332" s="99">
        <v>625</v>
      </c>
      <c r="EE332" s="99">
        <v>547</v>
      </c>
      <c r="EF332" s="99">
        <v>52</v>
      </c>
      <c r="EG332" s="99">
        <v>16</v>
      </c>
      <c r="EH332" s="99">
        <v>3</v>
      </c>
      <c r="EI332" s="99"/>
      <c r="EJ332" s="99">
        <v>85</v>
      </c>
      <c r="EK332" s="99">
        <v>10</v>
      </c>
      <c r="EL332" s="99">
        <v>5</v>
      </c>
      <c r="EM332" s="99">
        <v>15831</v>
      </c>
      <c r="EN332" s="99">
        <v>95</v>
      </c>
      <c r="EO332" s="99">
        <v>1001</v>
      </c>
      <c r="EP332" s="99">
        <v>65</v>
      </c>
      <c r="EQ332" s="99">
        <v>1</v>
      </c>
      <c r="ER332" s="99"/>
      <c r="ES332" s="99">
        <v>99583</v>
      </c>
    </row>
    <row r="333" spans="1:149" ht="14.4" x14ac:dyDescent="0.3">
      <c r="A333" s="98">
        <v>106370977</v>
      </c>
      <c r="B333" s="98" t="s">
        <v>1401</v>
      </c>
      <c r="C333" s="98" t="s">
        <v>1368</v>
      </c>
      <c r="D333" s="98" t="s">
        <v>1402</v>
      </c>
      <c r="E333" s="98" t="s">
        <v>1403</v>
      </c>
      <c r="F333" s="98" t="s">
        <v>1167</v>
      </c>
      <c r="G333" s="98" t="s">
        <v>371</v>
      </c>
      <c r="H333" s="98" t="s">
        <v>2120</v>
      </c>
      <c r="I333" s="98" t="s">
        <v>2259</v>
      </c>
      <c r="J333" s="98" t="s">
        <v>2471</v>
      </c>
      <c r="K333" s="98" t="s">
        <v>2472</v>
      </c>
      <c r="L333" s="98" t="s">
        <v>2065</v>
      </c>
      <c r="M333" s="98" t="s">
        <v>2105</v>
      </c>
      <c r="N333" s="98" t="s">
        <v>1878</v>
      </c>
      <c r="O333" s="99">
        <v>6949</v>
      </c>
      <c r="P333" s="99">
        <v>473</v>
      </c>
      <c r="Q333" s="99"/>
      <c r="R333" s="99"/>
      <c r="S333" s="99">
        <v>185</v>
      </c>
      <c r="T333" s="99"/>
      <c r="U333" s="99">
        <v>4743</v>
      </c>
      <c r="V333" s="99">
        <v>2864</v>
      </c>
      <c r="W333" s="99"/>
      <c r="X333" s="99"/>
      <c r="Y333" s="99">
        <v>53</v>
      </c>
      <c r="Z333" s="99">
        <v>625</v>
      </c>
      <c r="AA333" s="99">
        <v>1009</v>
      </c>
      <c r="AB333" s="99">
        <v>429</v>
      </c>
      <c r="AC333" s="99">
        <v>729</v>
      </c>
      <c r="AD333" s="99">
        <v>873</v>
      </c>
      <c r="AE333" s="99">
        <v>1071</v>
      </c>
      <c r="AF333" s="99">
        <v>1623</v>
      </c>
      <c r="AG333" s="99"/>
      <c r="AH333" s="99">
        <v>1195</v>
      </c>
      <c r="AI333" s="99"/>
      <c r="AJ333" s="99">
        <v>737</v>
      </c>
      <c r="AK333" s="99">
        <v>149</v>
      </c>
      <c r="AL333" s="99">
        <v>841</v>
      </c>
      <c r="AM333" s="99">
        <v>33</v>
      </c>
      <c r="AN333" s="99">
        <v>322</v>
      </c>
      <c r="AO333" s="99">
        <v>62</v>
      </c>
      <c r="AP333" s="99">
        <v>5463</v>
      </c>
      <c r="AQ333" s="99">
        <v>3835</v>
      </c>
      <c r="AR333" s="99">
        <v>3772</v>
      </c>
      <c r="AS333" s="99"/>
      <c r="AT333" s="99">
        <v>1637</v>
      </c>
      <c r="AU333" s="99">
        <v>4742</v>
      </c>
      <c r="AV333" s="99">
        <v>1193</v>
      </c>
      <c r="AW333" s="99">
        <v>35</v>
      </c>
      <c r="AX333" s="99">
        <v>6480</v>
      </c>
      <c r="AY333" s="99">
        <v>1127</v>
      </c>
      <c r="AZ333" s="99"/>
      <c r="BA333" s="99">
        <v>457</v>
      </c>
      <c r="BB333" s="99">
        <v>4</v>
      </c>
      <c r="BC333" s="99">
        <v>5334</v>
      </c>
      <c r="BD333" s="99">
        <v>34</v>
      </c>
      <c r="BE333" s="99">
        <v>144</v>
      </c>
      <c r="BF333" s="99">
        <v>379</v>
      </c>
      <c r="BG333" s="99">
        <v>1189</v>
      </c>
      <c r="BH333" s="99">
        <v>65</v>
      </c>
      <c r="BI333" s="99">
        <v>1</v>
      </c>
      <c r="BJ333" s="99"/>
      <c r="BK333" s="99">
        <v>315</v>
      </c>
      <c r="BL333" s="99">
        <v>36</v>
      </c>
      <c r="BM333" s="99">
        <v>20</v>
      </c>
      <c r="BN333" s="99">
        <v>232</v>
      </c>
      <c r="BO333" s="99">
        <v>927</v>
      </c>
      <c r="BP333" s="99">
        <v>125</v>
      </c>
      <c r="BQ333" s="99">
        <v>40</v>
      </c>
      <c r="BR333" s="99">
        <v>61</v>
      </c>
      <c r="BS333" s="99">
        <v>90</v>
      </c>
      <c r="BT333" s="99">
        <v>4709</v>
      </c>
      <c r="BU333" s="99">
        <v>1025</v>
      </c>
      <c r="BV333" s="99"/>
      <c r="BW333" s="99">
        <v>15</v>
      </c>
      <c r="BX333" s="99">
        <v>1</v>
      </c>
      <c r="BY333" s="99">
        <v>1</v>
      </c>
      <c r="BZ333" s="99">
        <v>10</v>
      </c>
      <c r="CA333" s="99"/>
      <c r="CB333" s="99">
        <v>1201</v>
      </c>
      <c r="CC333" s="99">
        <v>3154</v>
      </c>
      <c r="CD333" s="99"/>
      <c r="CE333" s="99">
        <v>2844</v>
      </c>
      <c r="CF333" s="99">
        <v>104</v>
      </c>
      <c r="CG333" s="99">
        <v>27</v>
      </c>
      <c r="CH333" s="99">
        <v>264</v>
      </c>
      <c r="CI333" s="99"/>
      <c r="CJ333" s="99">
        <v>11</v>
      </c>
      <c r="CK333" s="99">
        <v>2</v>
      </c>
      <c r="CL333" s="99">
        <v>2</v>
      </c>
      <c r="CM333" s="99">
        <v>29</v>
      </c>
      <c r="CN333" s="99">
        <v>134</v>
      </c>
      <c r="CO333" s="99">
        <v>653</v>
      </c>
      <c r="CP333" s="99">
        <v>741</v>
      </c>
      <c r="CQ333" s="99">
        <v>6</v>
      </c>
      <c r="CR333" s="99">
        <v>428</v>
      </c>
      <c r="CS333" s="99">
        <v>2</v>
      </c>
      <c r="CT333" s="99">
        <v>282</v>
      </c>
      <c r="CU333" s="99">
        <v>712</v>
      </c>
      <c r="CV333" s="99">
        <v>494</v>
      </c>
      <c r="CW333" s="99">
        <v>141</v>
      </c>
      <c r="CX333" s="99">
        <v>576</v>
      </c>
      <c r="CY333" s="99">
        <v>202</v>
      </c>
      <c r="CZ333" s="99">
        <v>25</v>
      </c>
      <c r="DA333" s="99">
        <v>515</v>
      </c>
      <c r="DB333" s="99">
        <v>98</v>
      </c>
      <c r="DC333" s="99">
        <v>151</v>
      </c>
      <c r="DD333" s="99">
        <v>1221</v>
      </c>
      <c r="DE333" s="99">
        <v>1191</v>
      </c>
      <c r="DF333" s="99">
        <v>4</v>
      </c>
      <c r="DG333" s="99">
        <v>84</v>
      </c>
      <c r="DH333" s="99">
        <v>1124</v>
      </c>
      <c r="DI333" s="99">
        <v>757</v>
      </c>
      <c r="DJ333" s="99">
        <v>3</v>
      </c>
      <c r="DK333" s="99">
        <v>39</v>
      </c>
      <c r="DL333" s="99">
        <v>204</v>
      </c>
      <c r="DM333" s="99">
        <v>12</v>
      </c>
      <c r="DN333" s="99">
        <v>697</v>
      </c>
      <c r="DO333" s="99">
        <v>38</v>
      </c>
      <c r="DP333" s="99">
        <v>2820</v>
      </c>
      <c r="DQ333" s="99">
        <v>115</v>
      </c>
      <c r="DR333" s="99">
        <v>95</v>
      </c>
      <c r="DS333" s="99">
        <v>76</v>
      </c>
      <c r="DT333" s="99">
        <v>104</v>
      </c>
      <c r="DU333" s="99">
        <v>8</v>
      </c>
      <c r="DV333" s="99">
        <v>3</v>
      </c>
      <c r="DW333" s="99">
        <v>24</v>
      </c>
      <c r="DX333" s="99">
        <v>254</v>
      </c>
      <c r="DY333" s="99">
        <v>10</v>
      </c>
      <c r="DZ333" s="99">
        <v>1139</v>
      </c>
      <c r="EA333" s="99"/>
      <c r="EB333" s="99">
        <v>1</v>
      </c>
      <c r="EC333" s="99"/>
      <c r="ED333" s="99">
        <v>183</v>
      </c>
      <c r="EE333" s="99">
        <v>237</v>
      </c>
      <c r="EF333" s="99">
        <v>13</v>
      </c>
      <c r="EG333" s="99">
        <v>2</v>
      </c>
      <c r="EH333" s="99">
        <v>1</v>
      </c>
      <c r="EI333" s="99"/>
      <c r="EJ333" s="99">
        <v>10</v>
      </c>
      <c r="EK333" s="99">
        <v>3</v>
      </c>
      <c r="EL333" s="99">
        <v>1</v>
      </c>
      <c r="EM333" s="99">
        <v>6831</v>
      </c>
      <c r="EN333" s="99">
        <v>50</v>
      </c>
      <c r="EO333" s="99">
        <v>268</v>
      </c>
      <c r="EP333" s="99">
        <v>8</v>
      </c>
      <c r="EQ333" s="99"/>
      <c r="ER333" s="99"/>
      <c r="ES333" s="99">
        <v>63350</v>
      </c>
    </row>
    <row r="334" spans="1:149" ht="14.4" x14ac:dyDescent="0.3">
      <c r="A334" s="98">
        <v>106371256</v>
      </c>
      <c r="B334" s="98" t="s">
        <v>1404</v>
      </c>
      <c r="C334" s="98" t="s">
        <v>1368</v>
      </c>
      <c r="D334" s="98" t="s">
        <v>1405</v>
      </c>
      <c r="E334" s="98" t="s">
        <v>1393</v>
      </c>
      <c r="F334" s="98" t="s">
        <v>1163</v>
      </c>
      <c r="G334" s="98" t="s">
        <v>2871</v>
      </c>
      <c r="H334" s="98" t="s">
        <v>2112</v>
      </c>
      <c r="I334" s="98" t="s">
        <v>2264</v>
      </c>
      <c r="J334" s="98" t="s">
        <v>2460</v>
      </c>
      <c r="K334" s="98" t="s">
        <v>2467</v>
      </c>
      <c r="L334" s="98" t="s">
        <v>2065</v>
      </c>
      <c r="M334" s="98" t="s">
        <v>2105</v>
      </c>
      <c r="N334" s="98" t="s">
        <v>1879</v>
      </c>
      <c r="O334" s="99">
        <v>8742</v>
      </c>
      <c r="P334" s="99"/>
      <c r="Q334" s="99"/>
      <c r="R334" s="99"/>
      <c r="S334" s="99"/>
      <c r="T334" s="99"/>
      <c r="U334" s="99">
        <v>4559</v>
      </c>
      <c r="V334" s="99">
        <v>4183</v>
      </c>
      <c r="W334" s="99"/>
      <c r="X334" s="99"/>
      <c r="Y334" s="99">
        <v>46</v>
      </c>
      <c r="Z334" s="99">
        <v>215</v>
      </c>
      <c r="AA334" s="99">
        <v>344</v>
      </c>
      <c r="AB334" s="99">
        <v>595</v>
      </c>
      <c r="AC334" s="99">
        <v>1355</v>
      </c>
      <c r="AD334" s="99">
        <v>2125</v>
      </c>
      <c r="AE334" s="99">
        <v>2181</v>
      </c>
      <c r="AF334" s="99">
        <v>1881</v>
      </c>
      <c r="AG334" s="99"/>
      <c r="AH334" s="99"/>
      <c r="AI334" s="99"/>
      <c r="AJ334" s="99">
        <v>526</v>
      </c>
      <c r="AK334" s="99">
        <v>216</v>
      </c>
      <c r="AL334" s="99">
        <v>778</v>
      </c>
      <c r="AM334" s="99">
        <v>34</v>
      </c>
      <c r="AN334" s="99">
        <v>164</v>
      </c>
      <c r="AO334" s="99">
        <v>24</v>
      </c>
      <c r="AP334" s="99">
        <v>7000</v>
      </c>
      <c r="AQ334" s="99">
        <v>8742</v>
      </c>
      <c r="AR334" s="99"/>
      <c r="AS334" s="99"/>
      <c r="AT334" s="99">
        <v>4207</v>
      </c>
      <c r="AU334" s="99">
        <v>4535</v>
      </c>
      <c r="AV334" s="99"/>
      <c r="AW334" s="99"/>
      <c r="AX334" s="99">
        <v>7939</v>
      </c>
      <c r="AY334" s="99">
        <v>803</v>
      </c>
      <c r="AZ334" s="99"/>
      <c r="BA334" s="99">
        <v>431</v>
      </c>
      <c r="BB334" s="99">
        <v>138</v>
      </c>
      <c r="BC334" s="99">
        <v>7365</v>
      </c>
      <c r="BD334" s="99">
        <v>82</v>
      </c>
      <c r="BE334" s="99"/>
      <c r="BF334" s="99">
        <v>6</v>
      </c>
      <c r="BG334" s="99"/>
      <c r="BH334" s="99">
        <v>720</v>
      </c>
      <c r="BI334" s="99"/>
      <c r="BJ334" s="99"/>
      <c r="BK334" s="99">
        <v>96</v>
      </c>
      <c r="BL334" s="99">
        <v>29</v>
      </c>
      <c r="BM334" s="99"/>
      <c r="BN334" s="99">
        <v>116</v>
      </c>
      <c r="BO334" s="99">
        <v>2110</v>
      </c>
      <c r="BP334" s="99">
        <v>140</v>
      </c>
      <c r="BQ334" s="99">
        <v>3</v>
      </c>
      <c r="BR334" s="99">
        <v>60</v>
      </c>
      <c r="BS334" s="99">
        <v>8</v>
      </c>
      <c r="BT334" s="99">
        <v>4969</v>
      </c>
      <c r="BU334" s="99">
        <v>1197</v>
      </c>
      <c r="BV334" s="99"/>
      <c r="BW334" s="99">
        <v>8</v>
      </c>
      <c r="BX334" s="99"/>
      <c r="BY334" s="99">
        <v>5</v>
      </c>
      <c r="BZ334" s="99">
        <v>1</v>
      </c>
      <c r="CA334" s="99"/>
      <c r="CB334" s="99">
        <v>123</v>
      </c>
      <c r="CC334" s="99">
        <v>5318</v>
      </c>
      <c r="CD334" s="99">
        <v>5</v>
      </c>
      <c r="CE334" s="99">
        <v>3156</v>
      </c>
      <c r="CF334" s="99">
        <v>36</v>
      </c>
      <c r="CG334" s="99">
        <v>14</v>
      </c>
      <c r="CH334" s="99">
        <v>90</v>
      </c>
      <c r="CI334" s="99"/>
      <c r="CJ334" s="99"/>
      <c r="CK334" s="99"/>
      <c r="CL334" s="99">
        <v>34</v>
      </c>
      <c r="CM334" s="99">
        <v>87</v>
      </c>
      <c r="CN334" s="99">
        <v>697</v>
      </c>
      <c r="CO334" s="99">
        <v>1295</v>
      </c>
      <c r="CP334" s="99">
        <v>1114</v>
      </c>
      <c r="CQ334" s="99">
        <v>14</v>
      </c>
      <c r="CR334" s="99">
        <v>392</v>
      </c>
      <c r="CS334" s="99">
        <v>2</v>
      </c>
      <c r="CT334" s="99">
        <v>300</v>
      </c>
      <c r="CU334" s="99">
        <v>703</v>
      </c>
      <c r="CV334" s="99">
        <v>617</v>
      </c>
      <c r="CW334" s="99">
        <v>23</v>
      </c>
      <c r="CX334" s="99">
        <v>2483</v>
      </c>
      <c r="CY334" s="99">
        <v>225</v>
      </c>
      <c r="CZ334" s="99">
        <v>149</v>
      </c>
      <c r="DA334" s="99">
        <v>313</v>
      </c>
      <c r="DB334" s="99">
        <v>120</v>
      </c>
      <c r="DC334" s="99">
        <v>173</v>
      </c>
      <c r="DD334" s="99">
        <v>1</v>
      </c>
      <c r="DE334" s="99"/>
      <c r="DF334" s="99"/>
      <c r="DG334" s="99">
        <v>469</v>
      </c>
      <c r="DH334" s="99">
        <v>461</v>
      </c>
      <c r="DI334" s="99">
        <v>1166</v>
      </c>
      <c r="DJ334" s="99">
        <v>10</v>
      </c>
      <c r="DK334" s="99">
        <v>24</v>
      </c>
      <c r="DL334" s="99">
        <v>326</v>
      </c>
      <c r="DM334" s="99">
        <v>44</v>
      </c>
      <c r="DN334" s="99">
        <v>2610</v>
      </c>
      <c r="DO334" s="99">
        <v>332</v>
      </c>
      <c r="DP334" s="99">
        <v>2232</v>
      </c>
      <c r="DQ334" s="99">
        <v>133</v>
      </c>
      <c r="DR334" s="99">
        <v>187</v>
      </c>
      <c r="DS334" s="99">
        <v>220</v>
      </c>
      <c r="DT334" s="99">
        <v>271</v>
      </c>
      <c r="DU334" s="99">
        <v>41</v>
      </c>
      <c r="DV334" s="99"/>
      <c r="DW334" s="99">
        <v>84</v>
      </c>
      <c r="DX334" s="99">
        <v>105</v>
      </c>
      <c r="DY334" s="99">
        <v>17</v>
      </c>
      <c r="DZ334" s="99"/>
      <c r="EA334" s="99">
        <v>10</v>
      </c>
      <c r="EB334" s="99"/>
      <c r="EC334" s="99"/>
      <c r="ED334" s="99">
        <v>745</v>
      </c>
      <c r="EE334" s="99">
        <v>248</v>
      </c>
      <c r="EF334" s="99">
        <v>8</v>
      </c>
      <c r="EG334" s="99">
        <v>4</v>
      </c>
      <c r="EH334" s="99">
        <v>2</v>
      </c>
      <c r="EI334" s="99"/>
      <c r="EJ334" s="99">
        <v>16</v>
      </c>
      <c r="EK334" s="99">
        <v>7</v>
      </c>
      <c r="EL334" s="99">
        <v>6</v>
      </c>
      <c r="EM334" s="99">
        <v>7167</v>
      </c>
      <c r="EN334" s="99">
        <v>56</v>
      </c>
      <c r="EO334" s="99">
        <v>458</v>
      </c>
      <c r="EP334" s="99">
        <v>25</v>
      </c>
      <c r="EQ334" s="99"/>
      <c r="ER334" s="99"/>
      <c r="ES334" s="99">
        <v>32749</v>
      </c>
    </row>
    <row r="335" spans="1:149" ht="14.4" x14ac:dyDescent="0.3">
      <c r="A335" s="98">
        <v>106371394</v>
      </c>
      <c r="B335" s="98" t="s">
        <v>1406</v>
      </c>
      <c r="C335" s="98" t="s">
        <v>1368</v>
      </c>
      <c r="D335" s="98" t="s">
        <v>1407</v>
      </c>
      <c r="E335" s="98" t="s">
        <v>1408</v>
      </c>
      <c r="F335" s="98" t="s">
        <v>1168</v>
      </c>
      <c r="G335" s="98" t="s">
        <v>2871</v>
      </c>
      <c r="H335" s="98" t="s">
        <v>2112</v>
      </c>
      <c r="I335" s="98" t="s">
        <v>2206</v>
      </c>
      <c r="J335" s="98" t="s">
        <v>2468</v>
      </c>
      <c r="K335" s="98" t="s">
        <v>2473</v>
      </c>
      <c r="L335" s="98" t="s">
        <v>2065</v>
      </c>
      <c r="M335" s="98" t="s">
        <v>2105</v>
      </c>
      <c r="N335" s="98" t="s">
        <v>1880</v>
      </c>
      <c r="O335" s="99">
        <v>13296</v>
      </c>
      <c r="P335" s="99"/>
      <c r="Q335" s="99">
        <v>543</v>
      </c>
      <c r="R335" s="99"/>
      <c r="S335" s="99"/>
      <c r="T335" s="99"/>
      <c r="U335" s="99">
        <v>8309</v>
      </c>
      <c r="V335" s="99">
        <v>5530</v>
      </c>
      <c r="W335" s="99"/>
      <c r="X335" s="99"/>
      <c r="Y335" s="99">
        <v>116</v>
      </c>
      <c r="Z335" s="99">
        <v>1080</v>
      </c>
      <c r="AA335" s="99">
        <v>1801</v>
      </c>
      <c r="AB335" s="99">
        <v>864</v>
      </c>
      <c r="AC335" s="99">
        <v>1340</v>
      </c>
      <c r="AD335" s="99">
        <v>1751</v>
      </c>
      <c r="AE335" s="99">
        <v>1886</v>
      </c>
      <c r="AF335" s="99">
        <v>2908</v>
      </c>
      <c r="AG335" s="99"/>
      <c r="AH335" s="99">
        <v>2093</v>
      </c>
      <c r="AI335" s="99"/>
      <c r="AJ335" s="99">
        <v>691</v>
      </c>
      <c r="AK335" s="99">
        <v>262</v>
      </c>
      <c r="AL335" s="99">
        <v>1892</v>
      </c>
      <c r="AM335" s="99">
        <v>27</v>
      </c>
      <c r="AN335" s="99">
        <v>378</v>
      </c>
      <c r="AO335" s="99">
        <v>100</v>
      </c>
      <c r="AP335" s="99">
        <v>10489</v>
      </c>
      <c r="AQ335" s="99">
        <v>6127</v>
      </c>
      <c r="AR335" s="99">
        <v>7712</v>
      </c>
      <c r="AS335" s="99"/>
      <c r="AT335" s="99">
        <v>1607</v>
      </c>
      <c r="AU335" s="99">
        <v>10189</v>
      </c>
      <c r="AV335" s="99">
        <v>2043</v>
      </c>
      <c r="AW335" s="99"/>
      <c r="AX335" s="99">
        <v>12186</v>
      </c>
      <c r="AY335" s="99">
        <v>1653</v>
      </c>
      <c r="AZ335" s="99"/>
      <c r="BA335" s="99">
        <v>646</v>
      </c>
      <c r="BB335" s="99">
        <v>74</v>
      </c>
      <c r="BC335" s="99">
        <v>10253</v>
      </c>
      <c r="BD335" s="99">
        <v>58</v>
      </c>
      <c r="BE335" s="99">
        <v>353</v>
      </c>
      <c r="BF335" s="99">
        <v>248</v>
      </c>
      <c r="BG335" s="99">
        <v>2038</v>
      </c>
      <c r="BH335" s="99">
        <v>168</v>
      </c>
      <c r="BI335" s="99">
        <v>1</v>
      </c>
      <c r="BJ335" s="99"/>
      <c r="BK335" s="99">
        <v>569</v>
      </c>
      <c r="BL335" s="99">
        <v>160</v>
      </c>
      <c r="BM335" s="99"/>
      <c r="BN335" s="99">
        <v>257</v>
      </c>
      <c r="BO335" s="99">
        <v>1910</v>
      </c>
      <c r="BP335" s="99">
        <v>309</v>
      </c>
      <c r="BQ335" s="99">
        <v>53</v>
      </c>
      <c r="BR335" s="99">
        <v>175</v>
      </c>
      <c r="BS335" s="99">
        <v>9</v>
      </c>
      <c r="BT335" s="99">
        <v>8708</v>
      </c>
      <c r="BU335" s="99">
        <v>1679</v>
      </c>
      <c r="BV335" s="99"/>
      <c r="BW335" s="99">
        <v>10</v>
      </c>
      <c r="BX335" s="99"/>
      <c r="BY335" s="99"/>
      <c r="BZ335" s="99"/>
      <c r="CA335" s="99"/>
      <c r="CB335" s="99">
        <v>1452</v>
      </c>
      <c r="CC335" s="99">
        <v>5884</v>
      </c>
      <c r="CD335" s="99"/>
      <c r="CE335" s="99">
        <v>5714</v>
      </c>
      <c r="CF335" s="99">
        <v>153</v>
      </c>
      <c r="CG335" s="99">
        <v>53</v>
      </c>
      <c r="CH335" s="99">
        <v>572</v>
      </c>
      <c r="CI335" s="99"/>
      <c r="CJ335" s="99">
        <v>11</v>
      </c>
      <c r="CK335" s="99"/>
      <c r="CL335" s="99">
        <v>10</v>
      </c>
      <c r="CM335" s="99">
        <v>89</v>
      </c>
      <c r="CN335" s="99">
        <v>424</v>
      </c>
      <c r="CO335" s="99">
        <v>1822</v>
      </c>
      <c r="CP335" s="99">
        <v>1475</v>
      </c>
      <c r="CQ335" s="99">
        <v>22</v>
      </c>
      <c r="CR335" s="99">
        <v>333</v>
      </c>
      <c r="CS335" s="99">
        <v>6</v>
      </c>
      <c r="CT335" s="99">
        <v>382</v>
      </c>
      <c r="CU335" s="99">
        <v>982</v>
      </c>
      <c r="CV335" s="99">
        <v>1069</v>
      </c>
      <c r="CW335" s="99">
        <v>239</v>
      </c>
      <c r="CX335" s="99">
        <v>946</v>
      </c>
      <c r="CY335" s="99">
        <v>412</v>
      </c>
      <c r="CZ335" s="99">
        <v>189</v>
      </c>
      <c r="DA335" s="99">
        <v>781</v>
      </c>
      <c r="DB335" s="99">
        <v>224</v>
      </c>
      <c r="DC335" s="99">
        <v>257</v>
      </c>
      <c r="DD335" s="99">
        <v>2122</v>
      </c>
      <c r="DE335" s="99">
        <v>2042</v>
      </c>
      <c r="DF335" s="99">
        <v>13</v>
      </c>
      <c r="DG335" s="99">
        <v>334</v>
      </c>
      <c r="DH335" s="99">
        <v>1162</v>
      </c>
      <c r="DI335" s="99">
        <v>1226</v>
      </c>
      <c r="DJ335" s="99">
        <v>5</v>
      </c>
      <c r="DK335" s="99">
        <v>183</v>
      </c>
      <c r="DL335" s="99">
        <v>503</v>
      </c>
      <c r="DM335" s="99">
        <v>33</v>
      </c>
      <c r="DN335" s="99">
        <v>1431</v>
      </c>
      <c r="DO335" s="99">
        <v>181</v>
      </c>
      <c r="DP335" s="99">
        <v>6301</v>
      </c>
      <c r="DQ335" s="99">
        <v>239</v>
      </c>
      <c r="DR335" s="99">
        <v>448</v>
      </c>
      <c r="DS335" s="99">
        <v>125</v>
      </c>
      <c r="DT335" s="99">
        <v>184</v>
      </c>
      <c r="DU335" s="99">
        <v>11</v>
      </c>
      <c r="DV335" s="99">
        <v>2</v>
      </c>
      <c r="DW335" s="99">
        <v>73</v>
      </c>
      <c r="DX335" s="99">
        <v>47</v>
      </c>
      <c r="DY335" s="99">
        <v>52</v>
      </c>
      <c r="DZ335" s="99">
        <v>1299</v>
      </c>
      <c r="EA335" s="99"/>
      <c r="EB335" s="99"/>
      <c r="EC335" s="99"/>
      <c r="ED335" s="99">
        <v>756</v>
      </c>
      <c r="EE335" s="99">
        <v>702</v>
      </c>
      <c r="EF335" s="99">
        <v>119</v>
      </c>
      <c r="EG335" s="99">
        <v>13</v>
      </c>
      <c r="EH335" s="99">
        <v>7</v>
      </c>
      <c r="EI335" s="99"/>
      <c r="EJ335" s="99">
        <v>13</v>
      </c>
      <c r="EK335" s="99">
        <v>5</v>
      </c>
      <c r="EL335" s="99">
        <v>4</v>
      </c>
      <c r="EM335" s="99">
        <v>10884</v>
      </c>
      <c r="EN335" s="99">
        <v>158</v>
      </c>
      <c r="EO335" s="99">
        <v>1122</v>
      </c>
      <c r="EP335" s="99">
        <v>53</v>
      </c>
      <c r="EQ335" s="99"/>
      <c r="ER335" s="99">
        <v>3</v>
      </c>
      <c r="ES335" s="99">
        <v>52519</v>
      </c>
    </row>
    <row r="336" spans="1:149" ht="14.4" x14ac:dyDescent="0.3">
      <c r="A336" s="98">
        <v>106374024</v>
      </c>
      <c r="B336" s="98" t="s">
        <v>1409</v>
      </c>
      <c r="C336" s="98" t="s">
        <v>1368</v>
      </c>
      <c r="D336" s="98" t="s">
        <v>1410</v>
      </c>
      <c r="E336" s="98" t="s">
        <v>1368</v>
      </c>
      <c r="F336" s="98" t="s">
        <v>1169</v>
      </c>
      <c r="G336" s="98" t="s">
        <v>2873</v>
      </c>
      <c r="H336" s="98" t="s">
        <v>2114</v>
      </c>
      <c r="I336" s="98" t="s">
        <v>2259</v>
      </c>
      <c r="J336" s="98" t="s">
        <v>2471</v>
      </c>
      <c r="K336" s="98" t="s">
        <v>2472</v>
      </c>
      <c r="L336" s="98" t="s">
        <v>2065</v>
      </c>
      <c r="M336" s="98" t="s">
        <v>2105</v>
      </c>
      <c r="N336" s="98" t="s">
        <v>1881</v>
      </c>
      <c r="O336" s="99"/>
      <c r="P336" s="99"/>
      <c r="Q336" s="99"/>
      <c r="R336" s="99">
        <v>415</v>
      </c>
      <c r="S336" s="99">
        <v>2790</v>
      </c>
      <c r="T336" s="99"/>
      <c r="U336" s="99">
        <v>1701</v>
      </c>
      <c r="V336" s="99">
        <v>1504</v>
      </c>
      <c r="W336" s="99"/>
      <c r="X336" s="99"/>
      <c r="Y336" s="99">
        <v>1146</v>
      </c>
      <c r="Z336" s="99">
        <v>699</v>
      </c>
      <c r="AA336" s="99">
        <v>367</v>
      </c>
      <c r="AB336" s="99">
        <v>347</v>
      </c>
      <c r="AC336" s="99">
        <v>355</v>
      </c>
      <c r="AD336" s="99">
        <v>194</v>
      </c>
      <c r="AE336" s="99">
        <v>45</v>
      </c>
      <c r="AF336" s="99">
        <v>9</v>
      </c>
      <c r="AG336" s="99"/>
      <c r="AH336" s="99"/>
      <c r="AI336" s="99">
        <v>43</v>
      </c>
      <c r="AJ336" s="99">
        <v>140</v>
      </c>
      <c r="AK336" s="99">
        <v>205</v>
      </c>
      <c r="AL336" s="99">
        <v>514</v>
      </c>
      <c r="AM336" s="99">
        <v>24</v>
      </c>
      <c r="AN336" s="99">
        <v>99</v>
      </c>
      <c r="AO336" s="99">
        <v>181</v>
      </c>
      <c r="AP336" s="99">
        <v>2042</v>
      </c>
      <c r="AQ336" s="99">
        <v>3205</v>
      </c>
      <c r="AR336" s="99"/>
      <c r="AS336" s="99"/>
      <c r="AT336" s="99">
        <v>55</v>
      </c>
      <c r="AU336" s="99">
        <v>3148</v>
      </c>
      <c r="AV336" s="99">
        <v>1</v>
      </c>
      <c r="AW336" s="99">
        <v>1</v>
      </c>
      <c r="AX336" s="99">
        <v>3205</v>
      </c>
      <c r="AY336" s="99"/>
      <c r="AZ336" s="99"/>
      <c r="BA336" s="99">
        <v>6</v>
      </c>
      <c r="BB336" s="99"/>
      <c r="BC336" s="99">
        <v>1661</v>
      </c>
      <c r="BD336" s="99">
        <v>88</v>
      </c>
      <c r="BE336" s="99">
        <v>42</v>
      </c>
      <c r="BF336" s="99">
        <v>1</v>
      </c>
      <c r="BG336" s="99"/>
      <c r="BH336" s="99">
        <v>1403</v>
      </c>
      <c r="BI336" s="99">
        <v>4</v>
      </c>
      <c r="BJ336" s="99"/>
      <c r="BK336" s="99">
        <v>9</v>
      </c>
      <c r="BL336" s="99">
        <v>15</v>
      </c>
      <c r="BM336" s="99"/>
      <c r="BN336" s="99"/>
      <c r="BO336" s="99">
        <v>2</v>
      </c>
      <c r="BP336" s="99">
        <v>1</v>
      </c>
      <c r="BQ336" s="99">
        <v>1</v>
      </c>
      <c r="BR336" s="99"/>
      <c r="BS336" s="99">
        <v>7</v>
      </c>
      <c r="BT336" s="99">
        <v>3150</v>
      </c>
      <c r="BU336" s="99"/>
      <c r="BV336" s="99"/>
      <c r="BW336" s="99">
        <v>15</v>
      </c>
      <c r="BX336" s="99"/>
      <c r="BY336" s="99">
        <v>5</v>
      </c>
      <c r="BZ336" s="99"/>
      <c r="CA336" s="99"/>
      <c r="CB336" s="99">
        <v>345</v>
      </c>
      <c r="CC336" s="99">
        <v>517</v>
      </c>
      <c r="CD336" s="99">
        <v>4</v>
      </c>
      <c r="CE336" s="99">
        <v>1765</v>
      </c>
      <c r="CF336" s="99">
        <v>30</v>
      </c>
      <c r="CG336" s="99"/>
      <c r="CH336" s="99">
        <v>514</v>
      </c>
      <c r="CI336" s="99">
        <v>15</v>
      </c>
      <c r="CJ336" s="99">
        <v>11</v>
      </c>
      <c r="CK336" s="99">
        <v>4</v>
      </c>
      <c r="CL336" s="99"/>
      <c r="CM336" s="99"/>
      <c r="CN336" s="99"/>
      <c r="CO336" s="99">
        <v>1</v>
      </c>
      <c r="CP336" s="99">
        <v>1</v>
      </c>
      <c r="CQ336" s="99"/>
      <c r="CR336" s="99">
        <v>2</v>
      </c>
      <c r="CS336" s="99"/>
      <c r="CT336" s="99"/>
      <c r="CU336" s="99"/>
      <c r="CV336" s="99"/>
      <c r="CW336" s="99">
        <v>3201</v>
      </c>
      <c r="CX336" s="99"/>
      <c r="CY336" s="99"/>
      <c r="CZ336" s="99"/>
      <c r="DA336" s="99"/>
      <c r="DB336" s="99"/>
      <c r="DC336" s="99"/>
      <c r="DD336" s="99"/>
      <c r="DE336" s="99"/>
      <c r="DF336" s="99"/>
      <c r="DG336" s="99"/>
      <c r="DH336" s="99">
        <v>888</v>
      </c>
      <c r="DI336" s="99"/>
      <c r="DJ336" s="99"/>
      <c r="DK336" s="99"/>
      <c r="DL336" s="99"/>
      <c r="DM336" s="99"/>
      <c r="DN336" s="99"/>
      <c r="DO336" s="99"/>
      <c r="DP336" s="99">
        <v>2317</v>
      </c>
      <c r="DQ336" s="99"/>
      <c r="DR336" s="99"/>
      <c r="DS336" s="99"/>
      <c r="DT336" s="99"/>
      <c r="DU336" s="99"/>
      <c r="DV336" s="99"/>
      <c r="DW336" s="99"/>
      <c r="DX336" s="99"/>
      <c r="DY336" s="99"/>
      <c r="DZ336" s="99"/>
      <c r="EA336" s="99"/>
      <c r="EB336" s="99"/>
      <c r="EC336" s="99"/>
      <c r="ED336" s="99"/>
      <c r="EE336" s="99"/>
      <c r="EF336" s="99"/>
      <c r="EG336" s="99"/>
      <c r="EH336" s="99"/>
      <c r="EI336" s="99"/>
      <c r="EJ336" s="99"/>
      <c r="EK336" s="99"/>
      <c r="EL336" s="99"/>
      <c r="EM336" s="99">
        <v>3205</v>
      </c>
      <c r="EN336" s="99"/>
      <c r="EO336" s="99"/>
      <c r="EP336" s="99"/>
      <c r="EQ336" s="99"/>
      <c r="ER336" s="99"/>
      <c r="ES336" s="99">
        <v>26586</v>
      </c>
    </row>
    <row r="337" spans="1:149" ht="14.4" x14ac:dyDescent="0.3">
      <c r="A337" s="98">
        <v>106374049</v>
      </c>
      <c r="B337" s="98" t="s">
        <v>1442</v>
      </c>
      <c r="C337" s="98" t="s">
        <v>1368</v>
      </c>
      <c r="D337" s="98" t="s">
        <v>1411</v>
      </c>
      <c r="E337" s="98" t="s">
        <v>1368</v>
      </c>
      <c r="F337" s="98" t="s">
        <v>1170</v>
      </c>
      <c r="G337" s="98" t="s">
        <v>2871</v>
      </c>
      <c r="H337" s="98" t="s">
        <v>2122</v>
      </c>
      <c r="I337" s="98" t="s">
        <v>2264</v>
      </c>
      <c r="J337" s="98" t="s">
        <v>2471</v>
      </c>
      <c r="K337" s="98" t="s">
        <v>2459</v>
      </c>
      <c r="L337" s="98" t="s">
        <v>2065</v>
      </c>
      <c r="M337" s="98" t="s">
        <v>2105</v>
      </c>
      <c r="N337" s="98" t="s">
        <v>1882</v>
      </c>
      <c r="O337" s="99"/>
      <c r="P337" s="99"/>
      <c r="Q337" s="99"/>
      <c r="R337" s="99">
        <v>258</v>
      </c>
      <c r="S337" s="99"/>
      <c r="T337" s="99"/>
      <c r="U337" s="99">
        <v>100</v>
      </c>
      <c r="V337" s="99">
        <v>158</v>
      </c>
      <c r="W337" s="99"/>
      <c r="X337" s="99"/>
      <c r="Y337" s="99">
        <v>12</v>
      </c>
      <c r="Z337" s="99">
        <v>90</v>
      </c>
      <c r="AA337" s="99">
        <v>49</v>
      </c>
      <c r="AB337" s="99">
        <v>38</v>
      </c>
      <c r="AC337" s="99">
        <v>50</v>
      </c>
      <c r="AD337" s="99">
        <v>16</v>
      </c>
      <c r="AE337" s="99">
        <v>3</v>
      </c>
      <c r="AF337" s="99"/>
      <c r="AG337" s="99"/>
      <c r="AH337" s="99"/>
      <c r="AI337" s="99"/>
      <c r="AJ337" s="99">
        <v>1</v>
      </c>
      <c r="AK337" s="99">
        <v>3</v>
      </c>
      <c r="AL337" s="99">
        <v>31</v>
      </c>
      <c r="AM337" s="99">
        <v>3</v>
      </c>
      <c r="AN337" s="99">
        <v>15</v>
      </c>
      <c r="AO337" s="99"/>
      <c r="AP337" s="99">
        <v>205</v>
      </c>
      <c r="AQ337" s="99">
        <v>258</v>
      </c>
      <c r="AR337" s="99"/>
      <c r="AS337" s="99"/>
      <c r="AT337" s="99">
        <v>253</v>
      </c>
      <c r="AU337" s="99">
        <v>5</v>
      </c>
      <c r="AV337" s="99"/>
      <c r="AW337" s="99"/>
      <c r="AX337" s="99">
        <v>258</v>
      </c>
      <c r="AY337" s="99"/>
      <c r="AZ337" s="99"/>
      <c r="BA337" s="99"/>
      <c r="BB337" s="99"/>
      <c r="BC337" s="99">
        <v>117</v>
      </c>
      <c r="BD337" s="99">
        <v>141</v>
      </c>
      <c r="BE337" s="99"/>
      <c r="BF337" s="99"/>
      <c r="BG337" s="99"/>
      <c r="BH337" s="99"/>
      <c r="BI337" s="99"/>
      <c r="BJ337" s="99"/>
      <c r="BK337" s="99">
        <v>2</v>
      </c>
      <c r="BL337" s="99">
        <v>12</v>
      </c>
      <c r="BM337" s="99"/>
      <c r="BN337" s="99"/>
      <c r="BO337" s="99"/>
      <c r="BP337" s="99"/>
      <c r="BQ337" s="99">
        <v>2</v>
      </c>
      <c r="BR337" s="99"/>
      <c r="BS337" s="99"/>
      <c r="BT337" s="99">
        <v>240</v>
      </c>
      <c r="BU337" s="99"/>
      <c r="BV337" s="99"/>
      <c r="BW337" s="99"/>
      <c r="BX337" s="99"/>
      <c r="BY337" s="99">
        <v>2</v>
      </c>
      <c r="BZ337" s="99"/>
      <c r="CA337" s="99"/>
      <c r="CB337" s="99"/>
      <c r="CC337" s="99">
        <v>12</v>
      </c>
      <c r="CD337" s="99"/>
      <c r="CE337" s="99">
        <v>237</v>
      </c>
      <c r="CF337" s="99">
        <v>9</v>
      </c>
      <c r="CG337" s="99"/>
      <c r="CH337" s="99"/>
      <c r="CI337" s="99"/>
      <c r="CJ337" s="99"/>
      <c r="CK337" s="99"/>
      <c r="CL337" s="99"/>
      <c r="CM337" s="99"/>
      <c r="CN337" s="99"/>
      <c r="CO337" s="99"/>
      <c r="CP337" s="99"/>
      <c r="CQ337" s="99"/>
      <c r="CR337" s="99"/>
      <c r="CS337" s="99"/>
      <c r="CT337" s="99"/>
      <c r="CU337" s="99"/>
      <c r="CV337" s="99"/>
      <c r="CW337" s="99">
        <v>256</v>
      </c>
      <c r="CX337" s="99"/>
      <c r="CY337" s="99"/>
      <c r="CZ337" s="99"/>
      <c r="DA337" s="99"/>
      <c r="DB337" s="99"/>
      <c r="DC337" s="99"/>
      <c r="DD337" s="99">
        <v>2</v>
      </c>
      <c r="DE337" s="99"/>
      <c r="DF337" s="99"/>
      <c r="DG337" s="99"/>
      <c r="DH337" s="99">
        <v>254</v>
      </c>
      <c r="DI337" s="99"/>
      <c r="DJ337" s="99"/>
      <c r="DK337" s="99"/>
      <c r="DL337" s="99"/>
      <c r="DM337" s="99"/>
      <c r="DN337" s="99"/>
      <c r="DO337" s="99"/>
      <c r="DP337" s="99">
        <v>4</v>
      </c>
      <c r="DQ337" s="99"/>
      <c r="DR337" s="99"/>
      <c r="DS337" s="99"/>
      <c r="DT337" s="99"/>
      <c r="DU337" s="99"/>
      <c r="DV337" s="99"/>
      <c r="DW337" s="99"/>
      <c r="DX337" s="99"/>
      <c r="DY337" s="99"/>
      <c r="DZ337" s="99"/>
      <c r="EA337" s="99"/>
      <c r="EB337" s="99"/>
      <c r="EC337" s="99"/>
      <c r="ED337" s="99"/>
      <c r="EE337" s="99">
        <v>9</v>
      </c>
      <c r="EF337" s="99">
        <v>1</v>
      </c>
      <c r="EG337" s="99"/>
      <c r="EH337" s="99">
        <v>1</v>
      </c>
      <c r="EI337" s="99">
        <v>1</v>
      </c>
      <c r="EJ337" s="99"/>
      <c r="EK337" s="99"/>
      <c r="EL337" s="99">
        <v>2</v>
      </c>
      <c r="EM337" s="99">
        <v>226</v>
      </c>
      <c r="EN337" s="99"/>
      <c r="EO337" s="99">
        <v>18</v>
      </c>
      <c r="EP337" s="99"/>
      <c r="EQ337" s="99"/>
      <c r="ER337" s="99"/>
      <c r="ES337" s="99">
        <v>3740</v>
      </c>
    </row>
    <row r="338" spans="1:149" ht="14.4" x14ac:dyDescent="0.3">
      <c r="A338" s="98">
        <v>106374055</v>
      </c>
      <c r="B338" s="98" t="s">
        <v>1412</v>
      </c>
      <c r="C338" s="98" t="s">
        <v>1368</v>
      </c>
      <c r="D338" s="98" t="s">
        <v>2474</v>
      </c>
      <c r="E338" s="98" t="s">
        <v>1368</v>
      </c>
      <c r="F338" s="98" t="s">
        <v>1159</v>
      </c>
      <c r="G338" s="98" t="s">
        <v>2870</v>
      </c>
      <c r="H338" s="98" t="s">
        <v>2101</v>
      </c>
      <c r="I338" s="98" t="s">
        <v>2264</v>
      </c>
      <c r="J338" s="98" t="s">
        <v>2460</v>
      </c>
      <c r="K338" s="98" t="s">
        <v>2459</v>
      </c>
      <c r="L338" s="98" t="s">
        <v>2065</v>
      </c>
      <c r="M338" s="98" t="s">
        <v>2105</v>
      </c>
      <c r="N338" s="98" t="s">
        <v>1883</v>
      </c>
      <c r="O338" s="99"/>
      <c r="P338" s="99">
        <v>42</v>
      </c>
      <c r="Q338" s="99"/>
      <c r="R338" s="99"/>
      <c r="S338" s="99">
        <v>1868</v>
      </c>
      <c r="T338" s="99"/>
      <c r="U338" s="99">
        <v>695</v>
      </c>
      <c r="V338" s="99">
        <v>1215</v>
      </c>
      <c r="W338" s="99"/>
      <c r="X338" s="99"/>
      <c r="Y338" s="99">
        <v>62</v>
      </c>
      <c r="Z338" s="99">
        <v>545</v>
      </c>
      <c r="AA338" s="99">
        <v>490</v>
      </c>
      <c r="AB338" s="99">
        <v>377</v>
      </c>
      <c r="AC338" s="99">
        <v>283</v>
      </c>
      <c r="AD338" s="99">
        <v>134</v>
      </c>
      <c r="AE338" s="99">
        <v>16</v>
      </c>
      <c r="AF338" s="99">
        <v>3</v>
      </c>
      <c r="AG338" s="99"/>
      <c r="AH338" s="99"/>
      <c r="AI338" s="99"/>
      <c r="AJ338" s="99">
        <v>108</v>
      </c>
      <c r="AK338" s="99">
        <v>313</v>
      </c>
      <c r="AL338" s="99">
        <v>477</v>
      </c>
      <c r="AM338" s="99">
        <v>22</v>
      </c>
      <c r="AN338" s="99">
        <v>62</v>
      </c>
      <c r="AO338" s="99">
        <v>29</v>
      </c>
      <c r="AP338" s="99">
        <v>899</v>
      </c>
      <c r="AQ338" s="99">
        <v>1910</v>
      </c>
      <c r="AR338" s="99"/>
      <c r="AS338" s="99"/>
      <c r="AT338" s="99">
        <v>81</v>
      </c>
      <c r="AU338" s="99">
        <v>1829</v>
      </c>
      <c r="AV338" s="99"/>
      <c r="AW338" s="99"/>
      <c r="AX338" s="99">
        <v>1897</v>
      </c>
      <c r="AY338" s="99">
        <v>13</v>
      </c>
      <c r="AZ338" s="99"/>
      <c r="BA338" s="99">
        <v>38</v>
      </c>
      <c r="BB338" s="99"/>
      <c r="BC338" s="99">
        <v>1784</v>
      </c>
      <c r="BD338" s="99">
        <v>61</v>
      </c>
      <c r="BE338" s="99">
        <v>1</v>
      </c>
      <c r="BF338" s="99">
        <v>6</v>
      </c>
      <c r="BG338" s="99"/>
      <c r="BH338" s="99"/>
      <c r="BI338" s="99">
        <v>20</v>
      </c>
      <c r="BJ338" s="99"/>
      <c r="BK338" s="99">
        <v>62</v>
      </c>
      <c r="BL338" s="99">
        <v>178</v>
      </c>
      <c r="BM338" s="99"/>
      <c r="BN338" s="99">
        <v>18</v>
      </c>
      <c r="BO338" s="99">
        <v>3</v>
      </c>
      <c r="BP338" s="99"/>
      <c r="BQ338" s="99">
        <v>102</v>
      </c>
      <c r="BR338" s="99"/>
      <c r="BS338" s="99"/>
      <c r="BT338" s="99">
        <v>1507</v>
      </c>
      <c r="BU338" s="99">
        <v>20</v>
      </c>
      <c r="BV338" s="99"/>
      <c r="BW338" s="99"/>
      <c r="BX338" s="99"/>
      <c r="BY338" s="99">
        <v>20</v>
      </c>
      <c r="BZ338" s="99"/>
      <c r="CA338" s="99"/>
      <c r="CB338" s="99">
        <v>21</v>
      </c>
      <c r="CC338" s="99">
        <v>21</v>
      </c>
      <c r="CD338" s="99"/>
      <c r="CE338" s="99">
        <v>10</v>
      </c>
      <c r="CF338" s="99"/>
      <c r="CG338" s="99"/>
      <c r="CH338" s="99"/>
      <c r="CI338" s="99"/>
      <c r="CJ338" s="99">
        <v>1858</v>
      </c>
      <c r="CK338" s="99"/>
      <c r="CL338" s="99"/>
      <c r="CM338" s="99"/>
      <c r="CN338" s="99">
        <v>1</v>
      </c>
      <c r="CO338" s="99">
        <v>4</v>
      </c>
      <c r="CP338" s="99"/>
      <c r="CQ338" s="99"/>
      <c r="CR338" s="99"/>
      <c r="CS338" s="99"/>
      <c r="CT338" s="99"/>
      <c r="CU338" s="99">
        <v>1</v>
      </c>
      <c r="CV338" s="99">
        <v>3</v>
      </c>
      <c r="CW338" s="99">
        <v>1876</v>
      </c>
      <c r="CX338" s="99"/>
      <c r="CY338" s="99">
        <v>16</v>
      </c>
      <c r="CZ338" s="99">
        <v>5</v>
      </c>
      <c r="DA338" s="99"/>
      <c r="DB338" s="99"/>
      <c r="DC338" s="99">
        <v>4</v>
      </c>
      <c r="DD338" s="99"/>
      <c r="DE338" s="99"/>
      <c r="DF338" s="99"/>
      <c r="DG338" s="99"/>
      <c r="DH338" s="99"/>
      <c r="DI338" s="99"/>
      <c r="DJ338" s="99"/>
      <c r="DK338" s="99"/>
      <c r="DL338" s="99"/>
      <c r="DM338" s="99"/>
      <c r="DN338" s="99"/>
      <c r="DO338" s="99"/>
      <c r="DP338" s="99">
        <v>1910</v>
      </c>
      <c r="DQ338" s="99"/>
      <c r="DR338" s="99"/>
      <c r="DS338" s="99"/>
      <c r="DT338" s="99"/>
      <c r="DU338" s="99"/>
      <c r="DV338" s="99"/>
      <c r="DW338" s="99"/>
      <c r="DX338" s="99"/>
      <c r="DY338" s="99"/>
      <c r="DZ338" s="99"/>
      <c r="EA338" s="99"/>
      <c r="EB338" s="99"/>
      <c r="EC338" s="99"/>
      <c r="ED338" s="99"/>
      <c r="EE338" s="99"/>
      <c r="EF338" s="99"/>
      <c r="EG338" s="99">
        <v>2</v>
      </c>
      <c r="EH338" s="99">
        <v>5</v>
      </c>
      <c r="EI338" s="99"/>
      <c r="EJ338" s="99"/>
      <c r="EK338" s="99"/>
      <c r="EL338" s="99"/>
      <c r="EM338" s="99">
        <v>1903</v>
      </c>
      <c r="EN338" s="99"/>
      <c r="EO338" s="99"/>
      <c r="EP338" s="99"/>
      <c r="EQ338" s="99"/>
      <c r="ER338" s="99"/>
      <c r="ES338" s="99">
        <v>85593</v>
      </c>
    </row>
    <row r="339" spans="1:149" ht="14.4" x14ac:dyDescent="0.3">
      <c r="A339" s="98">
        <v>106374094</v>
      </c>
      <c r="B339" s="98" t="s">
        <v>1171</v>
      </c>
      <c r="C339" s="98" t="s">
        <v>1368</v>
      </c>
      <c r="D339" s="98" t="s">
        <v>1413</v>
      </c>
      <c r="E339" s="98" t="s">
        <v>1368</v>
      </c>
      <c r="F339" s="98" t="s">
        <v>1161</v>
      </c>
      <c r="G339" s="98" t="s">
        <v>2873</v>
      </c>
      <c r="H339" s="98" t="s">
        <v>2101</v>
      </c>
      <c r="I339" s="98" t="s">
        <v>2264</v>
      </c>
      <c r="J339" s="98" t="s">
        <v>2460</v>
      </c>
      <c r="K339" s="98" t="s">
        <v>2459</v>
      </c>
      <c r="L339" s="98" t="s">
        <v>2065</v>
      </c>
      <c r="M339" s="98" t="s">
        <v>2105</v>
      </c>
      <c r="N339" s="98" t="s">
        <v>1884</v>
      </c>
      <c r="O339" s="99">
        <v>743</v>
      </c>
      <c r="P339" s="99"/>
      <c r="Q339" s="99"/>
      <c r="R339" s="99"/>
      <c r="S339" s="99"/>
      <c r="T339" s="99"/>
      <c r="U339" s="99">
        <v>290</v>
      </c>
      <c r="V339" s="99">
        <v>453</v>
      </c>
      <c r="W339" s="99"/>
      <c r="X339" s="99"/>
      <c r="Y339" s="99"/>
      <c r="Z339" s="99">
        <v>20</v>
      </c>
      <c r="AA339" s="99">
        <v>49</v>
      </c>
      <c r="AB339" s="99">
        <v>55</v>
      </c>
      <c r="AC339" s="99">
        <v>141</v>
      </c>
      <c r="AD339" s="99">
        <v>197</v>
      </c>
      <c r="AE339" s="99">
        <v>169</v>
      </c>
      <c r="AF339" s="99">
        <v>112</v>
      </c>
      <c r="AG339" s="99"/>
      <c r="AH339" s="99"/>
      <c r="AI339" s="99"/>
      <c r="AJ339" s="99">
        <v>41</v>
      </c>
      <c r="AK339" s="99">
        <v>56</v>
      </c>
      <c r="AL339" s="99">
        <v>78</v>
      </c>
      <c r="AM339" s="99"/>
      <c r="AN339" s="99">
        <v>4</v>
      </c>
      <c r="AO339" s="99">
        <v>3</v>
      </c>
      <c r="AP339" s="99">
        <v>561</v>
      </c>
      <c r="AQ339" s="99">
        <v>743</v>
      </c>
      <c r="AR339" s="99"/>
      <c r="AS339" s="99"/>
      <c r="AT339" s="99">
        <v>743</v>
      </c>
      <c r="AU339" s="99"/>
      <c r="AV339" s="99"/>
      <c r="AW339" s="99"/>
      <c r="AX339" s="99">
        <v>628</v>
      </c>
      <c r="AY339" s="99">
        <v>115</v>
      </c>
      <c r="AZ339" s="99"/>
      <c r="BA339" s="99">
        <v>714</v>
      </c>
      <c r="BB339" s="99"/>
      <c r="BC339" s="99"/>
      <c r="BD339" s="99">
        <v>14</v>
      </c>
      <c r="BE339" s="99">
        <v>1</v>
      </c>
      <c r="BF339" s="99">
        <v>12</v>
      </c>
      <c r="BG339" s="99"/>
      <c r="BH339" s="99"/>
      <c r="BI339" s="99">
        <v>2</v>
      </c>
      <c r="BJ339" s="99"/>
      <c r="BK339" s="99">
        <v>97</v>
      </c>
      <c r="BL339" s="99">
        <v>12</v>
      </c>
      <c r="BM339" s="99">
        <v>1</v>
      </c>
      <c r="BN339" s="99">
        <v>73</v>
      </c>
      <c r="BO339" s="99">
        <v>58</v>
      </c>
      <c r="BP339" s="99">
        <v>19</v>
      </c>
      <c r="BQ339" s="99"/>
      <c r="BR339" s="99">
        <v>2</v>
      </c>
      <c r="BS339" s="99"/>
      <c r="BT339" s="99">
        <v>53</v>
      </c>
      <c r="BU339" s="99">
        <v>405</v>
      </c>
      <c r="BV339" s="99"/>
      <c r="BW339" s="99">
        <v>3</v>
      </c>
      <c r="BX339" s="99"/>
      <c r="BY339" s="99">
        <v>19</v>
      </c>
      <c r="BZ339" s="99">
        <v>1</v>
      </c>
      <c r="CA339" s="99"/>
      <c r="CB339" s="99">
        <v>199</v>
      </c>
      <c r="CC339" s="99">
        <v>436</v>
      </c>
      <c r="CD339" s="99">
        <v>14</v>
      </c>
      <c r="CE339" s="99">
        <v>79</v>
      </c>
      <c r="CF339" s="99">
        <v>8</v>
      </c>
      <c r="CG339" s="99">
        <v>3</v>
      </c>
      <c r="CH339" s="99">
        <v>4</v>
      </c>
      <c r="CI339" s="99"/>
      <c r="CJ339" s="99"/>
      <c r="CK339" s="99"/>
      <c r="CL339" s="99"/>
      <c r="CM339" s="99">
        <v>7</v>
      </c>
      <c r="CN339" s="99">
        <v>6</v>
      </c>
      <c r="CO339" s="99">
        <v>44</v>
      </c>
      <c r="CP339" s="99">
        <v>44</v>
      </c>
      <c r="CQ339" s="99">
        <v>2</v>
      </c>
      <c r="CR339" s="99">
        <v>9</v>
      </c>
      <c r="CS339" s="99"/>
      <c r="CT339" s="99">
        <v>15</v>
      </c>
      <c r="CU339" s="99">
        <v>126</v>
      </c>
      <c r="CV339" s="99">
        <v>85</v>
      </c>
      <c r="CW339" s="99">
        <v>1</v>
      </c>
      <c r="CX339" s="99">
        <v>35</v>
      </c>
      <c r="CY339" s="99">
        <v>17</v>
      </c>
      <c r="CZ339" s="99">
        <v>40</v>
      </c>
      <c r="DA339" s="99">
        <v>279</v>
      </c>
      <c r="DB339" s="99">
        <v>32</v>
      </c>
      <c r="DC339" s="99">
        <v>1</v>
      </c>
      <c r="DD339" s="99"/>
      <c r="DE339" s="99"/>
      <c r="DF339" s="99"/>
      <c r="DG339" s="99">
        <v>10</v>
      </c>
      <c r="DH339" s="99">
        <v>548</v>
      </c>
      <c r="DI339" s="99">
        <v>20</v>
      </c>
      <c r="DJ339" s="99"/>
      <c r="DK339" s="99"/>
      <c r="DL339" s="99">
        <v>9</v>
      </c>
      <c r="DM339" s="99"/>
      <c r="DN339" s="99">
        <v>2</v>
      </c>
      <c r="DO339" s="99"/>
      <c r="DP339" s="99">
        <v>120</v>
      </c>
      <c r="DQ339" s="99">
        <v>9</v>
      </c>
      <c r="DR339" s="99">
        <v>1</v>
      </c>
      <c r="DS339" s="99"/>
      <c r="DT339" s="99">
        <v>8</v>
      </c>
      <c r="DU339" s="99"/>
      <c r="DV339" s="99"/>
      <c r="DW339" s="99">
        <v>14</v>
      </c>
      <c r="DX339" s="99"/>
      <c r="DY339" s="99">
        <v>2</v>
      </c>
      <c r="DZ339" s="99"/>
      <c r="EA339" s="99"/>
      <c r="EB339" s="99"/>
      <c r="EC339" s="99"/>
      <c r="ED339" s="99">
        <v>48</v>
      </c>
      <c r="EE339" s="99">
        <v>24</v>
      </c>
      <c r="EF339" s="99">
        <v>29</v>
      </c>
      <c r="EG339" s="99">
        <v>1</v>
      </c>
      <c r="EH339" s="99">
        <v>2</v>
      </c>
      <c r="EI339" s="99"/>
      <c r="EJ339" s="99">
        <v>11</v>
      </c>
      <c r="EK339" s="99">
        <v>1</v>
      </c>
      <c r="EL339" s="99">
        <v>1</v>
      </c>
      <c r="EM339" s="99">
        <v>534</v>
      </c>
      <c r="EN339" s="99">
        <v>11</v>
      </c>
      <c r="EO339" s="99">
        <v>76</v>
      </c>
      <c r="EP339" s="99">
        <v>3</v>
      </c>
      <c r="EQ339" s="99">
        <v>2</v>
      </c>
      <c r="ER339" s="99"/>
      <c r="ES339" s="99">
        <v>21540</v>
      </c>
    </row>
    <row r="340" spans="1:149" ht="14.4" x14ac:dyDescent="0.3">
      <c r="A340" s="98">
        <v>106380842</v>
      </c>
      <c r="B340" s="98" t="s">
        <v>1414</v>
      </c>
      <c r="C340" s="98" t="s">
        <v>1416</v>
      </c>
      <c r="D340" s="98" t="s">
        <v>1415</v>
      </c>
      <c r="E340" s="98" t="s">
        <v>1416</v>
      </c>
      <c r="F340" s="98" t="s">
        <v>2477</v>
      </c>
      <c r="G340" s="98" t="s">
        <v>2871</v>
      </c>
      <c r="H340" s="98" t="s">
        <v>2108</v>
      </c>
      <c r="I340" s="98" t="s">
        <v>2150</v>
      </c>
      <c r="J340" s="98" t="s">
        <v>2475</v>
      </c>
      <c r="K340" s="98" t="s">
        <v>2478</v>
      </c>
      <c r="L340" s="98" t="s">
        <v>2065</v>
      </c>
      <c r="M340" s="98" t="s">
        <v>2105</v>
      </c>
      <c r="N340" s="98" t="s">
        <v>1885</v>
      </c>
      <c r="O340" s="99"/>
      <c r="P340" s="99">
        <v>1435</v>
      </c>
      <c r="Q340" s="99"/>
      <c r="R340" s="99"/>
      <c r="S340" s="99">
        <v>180</v>
      </c>
      <c r="T340" s="99"/>
      <c r="U340" s="99">
        <v>958</v>
      </c>
      <c r="V340" s="99">
        <v>657</v>
      </c>
      <c r="W340" s="99"/>
      <c r="X340" s="99"/>
      <c r="Y340" s="99"/>
      <c r="Z340" s="99">
        <v>4</v>
      </c>
      <c r="AA340" s="99">
        <v>9</v>
      </c>
      <c r="AB340" s="99">
        <v>28</v>
      </c>
      <c r="AC340" s="99">
        <v>81</v>
      </c>
      <c r="AD340" s="99">
        <v>309</v>
      </c>
      <c r="AE340" s="99">
        <v>445</v>
      </c>
      <c r="AF340" s="99">
        <v>739</v>
      </c>
      <c r="AG340" s="99"/>
      <c r="AH340" s="99"/>
      <c r="AI340" s="99"/>
      <c r="AJ340" s="99">
        <v>257</v>
      </c>
      <c r="AK340" s="99">
        <v>107</v>
      </c>
      <c r="AL340" s="99">
        <v>94</v>
      </c>
      <c r="AM340" s="99">
        <v>5</v>
      </c>
      <c r="AN340" s="99">
        <v>2</v>
      </c>
      <c r="AO340" s="99">
        <v>2</v>
      </c>
      <c r="AP340" s="99">
        <v>1148</v>
      </c>
      <c r="AQ340" s="99">
        <v>1615</v>
      </c>
      <c r="AR340" s="99"/>
      <c r="AS340" s="99"/>
      <c r="AT340" s="99">
        <v>1615</v>
      </c>
      <c r="AU340" s="99"/>
      <c r="AV340" s="99"/>
      <c r="AW340" s="99"/>
      <c r="AX340" s="99">
        <v>182</v>
      </c>
      <c r="AY340" s="99">
        <v>1433</v>
      </c>
      <c r="AZ340" s="99"/>
      <c r="BA340" s="99">
        <v>1565</v>
      </c>
      <c r="BB340" s="99"/>
      <c r="BC340" s="99">
        <v>24</v>
      </c>
      <c r="BD340" s="99"/>
      <c r="BE340" s="99">
        <v>24</v>
      </c>
      <c r="BF340" s="99">
        <v>2</v>
      </c>
      <c r="BG340" s="99"/>
      <c r="BH340" s="99"/>
      <c r="BI340" s="99"/>
      <c r="BJ340" s="99"/>
      <c r="BK340" s="99">
        <v>282</v>
      </c>
      <c r="BL340" s="99">
        <v>12</v>
      </c>
      <c r="BM340" s="99"/>
      <c r="BN340" s="99">
        <v>87</v>
      </c>
      <c r="BO340" s="99"/>
      <c r="BP340" s="99"/>
      <c r="BQ340" s="99">
        <v>1</v>
      </c>
      <c r="BR340" s="99"/>
      <c r="BS340" s="99">
        <v>34</v>
      </c>
      <c r="BT340" s="99">
        <v>1095</v>
      </c>
      <c r="BU340" s="99">
        <v>104</v>
      </c>
      <c r="BV340" s="99"/>
      <c r="BW340" s="99"/>
      <c r="BX340" s="99"/>
      <c r="BY340" s="99"/>
      <c r="BZ340" s="99"/>
      <c r="CA340" s="99"/>
      <c r="CB340" s="99">
        <v>153</v>
      </c>
      <c r="CC340" s="99">
        <v>859</v>
      </c>
      <c r="CD340" s="99"/>
      <c r="CE340" s="99">
        <v>602</v>
      </c>
      <c r="CF340" s="99"/>
      <c r="CG340" s="99">
        <v>1</v>
      </c>
      <c r="CH340" s="99"/>
      <c r="CI340" s="99"/>
      <c r="CJ340" s="99"/>
      <c r="CK340" s="99"/>
      <c r="CL340" s="99">
        <v>1</v>
      </c>
      <c r="CM340" s="99">
        <v>3</v>
      </c>
      <c r="CN340" s="99">
        <v>31</v>
      </c>
      <c r="CO340" s="99">
        <v>131</v>
      </c>
      <c r="CP340" s="99">
        <v>37</v>
      </c>
      <c r="CQ340" s="99">
        <v>1</v>
      </c>
      <c r="CR340" s="99">
        <v>12</v>
      </c>
      <c r="CS340" s="99">
        <v>1</v>
      </c>
      <c r="CT340" s="99">
        <v>38</v>
      </c>
      <c r="CU340" s="99">
        <v>33</v>
      </c>
      <c r="CV340" s="99">
        <v>197</v>
      </c>
      <c r="CW340" s="99">
        <v>204</v>
      </c>
      <c r="CX340" s="99">
        <v>89</v>
      </c>
      <c r="CY340" s="99">
        <v>60</v>
      </c>
      <c r="CZ340" s="99">
        <v>590</v>
      </c>
      <c r="DA340" s="99">
        <v>64</v>
      </c>
      <c r="DB340" s="99">
        <v>26</v>
      </c>
      <c r="DC340" s="99">
        <v>97</v>
      </c>
      <c r="DD340" s="99"/>
      <c r="DE340" s="99"/>
      <c r="DF340" s="99"/>
      <c r="DG340" s="99"/>
      <c r="DH340" s="99"/>
      <c r="DI340" s="99"/>
      <c r="DJ340" s="99"/>
      <c r="DK340" s="99"/>
      <c r="DL340" s="99"/>
      <c r="DM340" s="99"/>
      <c r="DN340" s="99"/>
      <c r="DO340" s="99"/>
      <c r="DP340" s="99">
        <v>1615</v>
      </c>
      <c r="DQ340" s="99"/>
      <c r="DR340" s="99"/>
      <c r="DS340" s="99"/>
      <c r="DT340" s="99"/>
      <c r="DU340" s="99"/>
      <c r="DV340" s="99"/>
      <c r="DW340" s="99"/>
      <c r="DX340" s="99"/>
      <c r="DY340" s="99"/>
      <c r="DZ340" s="99"/>
      <c r="EA340" s="99"/>
      <c r="EB340" s="99"/>
      <c r="EC340" s="99"/>
      <c r="ED340" s="99"/>
      <c r="EE340" s="99"/>
      <c r="EF340" s="99"/>
      <c r="EG340" s="99"/>
      <c r="EH340" s="99"/>
      <c r="EI340" s="99"/>
      <c r="EJ340" s="99"/>
      <c r="EK340" s="99"/>
      <c r="EL340" s="99"/>
      <c r="EM340" s="99">
        <v>1615</v>
      </c>
      <c r="EN340" s="99"/>
      <c r="EO340" s="99"/>
      <c r="EP340" s="99"/>
      <c r="EQ340" s="99"/>
      <c r="ER340" s="99"/>
      <c r="ES340" s="99">
        <v>69935</v>
      </c>
    </row>
    <row r="341" spans="1:149" ht="14.4" x14ac:dyDescent="0.3">
      <c r="A341" s="98">
        <v>106380857</v>
      </c>
      <c r="B341" s="98" t="s">
        <v>2479</v>
      </c>
      <c r="C341" s="98" t="s">
        <v>1416</v>
      </c>
      <c r="D341" s="98" t="s">
        <v>1417</v>
      </c>
      <c r="E341" s="98" t="s">
        <v>1416</v>
      </c>
      <c r="F341" s="98" t="s">
        <v>1172</v>
      </c>
      <c r="G341" s="98" t="s">
        <v>2871</v>
      </c>
      <c r="H341" s="98" t="s">
        <v>2120</v>
      </c>
      <c r="I341" s="98" t="s">
        <v>2150</v>
      </c>
      <c r="J341" s="98" t="s">
        <v>2475</v>
      </c>
      <c r="K341" s="98" t="s">
        <v>2480</v>
      </c>
      <c r="L341" s="98" t="s">
        <v>2065</v>
      </c>
      <c r="M341" s="98" t="s">
        <v>2074</v>
      </c>
      <c r="N341" s="98" t="s">
        <v>1886</v>
      </c>
      <c r="O341" s="99">
        <v>14201</v>
      </c>
      <c r="P341" s="99"/>
      <c r="Q341" s="99"/>
      <c r="R341" s="99"/>
      <c r="S341" s="99"/>
      <c r="T341" s="99"/>
      <c r="U341" s="99">
        <v>8190</v>
      </c>
      <c r="V341" s="99">
        <v>6010</v>
      </c>
      <c r="W341" s="99">
        <v>1</v>
      </c>
      <c r="X341" s="99"/>
      <c r="Y341" s="99">
        <v>114</v>
      </c>
      <c r="Z341" s="99">
        <v>915</v>
      </c>
      <c r="AA341" s="99">
        <v>2619</v>
      </c>
      <c r="AB341" s="99">
        <v>850</v>
      </c>
      <c r="AC341" s="99">
        <v>1211</v>
      </c>
      <c r="AD341" s="99">
        <v>1842</v>
      </c>
      <c r="AE341" s="99">
        <v>1743</v>
      </c>
      <c r="AF341" s="99">
        <v>1671</v>
      </c>
      <c r="AG341" s="99">
        <v>2</v>
      </c>
      <c r="AH341" s="99">
        <v>3106</v>
      </c>
      <c r="AI341" s="99">
        <v>128</v>
      </c>
      <c r="AJ341" s="99">
        <v>3410</v>
      </c>
      <c r="AK341" s="99">
        <v>1018</v>
      </c>
      <c r="AL341" s="99">
        <v>1608</v>
      </c>
      <c r="AM341" s="99">
        <v>26</v>
      </c>
      <c r="AN341" s="99">
        <v>2131</v>
      </c>
      <c r="AO341" s="99">
        <v>315</v>
      </c>
      <c r="AP341" s="99">
        <v>5693</v>
      </c>
      <c r="AQ341" s="99">
        <v>9843</v>
      </c>
      <c r="AR341" s="99">
        <v>4358</v>
      </c>
      <c r="AS341" s="99"/>
      <c r="AT341" s="99">
        <v>2855</v>
      </c>
      <c r="AU341" s="99">
        <v>8376</v>
      </c>
      <c r="AV341" s="99">
        <v>2970</v>
      </c>
      <c r="AW341" s="99"/>
      <c r="AX341" s="99">
        <v>13436</v>
      </c>
      <c r="AY341" s="99">
        <v>765</v>
      </c>
      <c r="AZ341" s="99"/>
      <c r="BA341" s="99">
        <v>852</v>
      </c>
      <c r="BB341" s="99"/>
      <c r="BC341" s="99">
        <v>9995</v>
      </c>
      <c r="BD341" s="99">
        <v>162</v>
      </c>
      <c r="BE341" s="99">
        <v>12</v>
      </c>
      <c r="BF341" s="99">
        <v>34</v>
      </c>
      <c r="BG341" s="99">
        <v>2969</v>
      </c>
      <c r="BH341" s="99">
        <v>177</v>
      </c>
      <c r="BI341" s="99"/>
      <c r="BJ341" s="99"/>
      <c r="BK341" s="99">
        <v>283</v>
      </c>
      <c r="BL341" s="99">
        <v>61</v>
      </c>
      <c r="BM341" s="99">
        <v>1</v>
      </c>
      <c r="BN341" s="99">
        <v>243</v>
      </c>
      <c r="BO341" s="99">
        <v>2199</v>
      </c>
      <c r="BP341" s="99">
        <v>201</v>
      </c>
      <c r="BQ341" s="99">
        <v>21</v>
      </c>
      <c r="BR341" s="99">
        <v>50</v>
      </c>
      <c r="BS341" s="99"/>
      <c r="BT341" s="99">
        <v>10348</v>
      </c>
      <c r="BU341" s="99">
        <v>785</v>
      </c>
      <c r="BV341" s="99">
        <v>2</v>
      </c>
      <c r="BW341" s="99">
        <v>7</v>
      </c>
      <c r="BX341" s="99"/>
      <c r="BY341" s="99"/>
      <c r="BZ341" s="99"/>
      <c r="CA341" s="99"/>
      <c r="CB341" s="99">
        <v>655</v>
      </c>
      <c r="CC341" s="99">
        <v>4371</v>
      </c>
      <c r="CD341" s="99"/>
      <c r="CE341" s="99">
        <v>9015</v>
      </c>
      <c r="CF341" s="99">
        <v>119</v>
      </c>
      <c r="CG341" s="99">
        <v>12</v>
      </c>
      <c r="CH341" s="99">
        <v>29</v>
      </c>
      <c r="CI341" s="99"/>
      <c r="CJ341" s="99"/>
      <c r="CK341" s="99"/>
      <c r="CL341" s="99">
        <v>69</v>
      </c>
      <c r="CM341" s="99">
        <v>40</v>
      </c>
      <c r="CN341" s="99">
        <v>596</v>
      </c>
      <c r="CO341" s="99">
        <v>2662</v>
      </c>
      <c r="CP341" s="99">
        <v>982</v>
      </c>
      <c r="CQ341" s="99">
        <v>4</v>
      </c>
      <c r="CR341" s="99">
        <v>238</v>
      </c>
      <c r="CS341" s="99">
        <v>7</v>
      </c>
      <c r="CT341" s="99">
        <v>253</v>
      </c>
      <c r="CU341" s="99">
        <v>870</v>
      </c>
      <c r="CV341" s="99">
        <v>641</v>
      </c>
      <c r="CW341" s="99">
        <v>83</v>
      </c>
      <c r="CX341" s="99">
        <v>621</v>
      </c>
      <c r="CY341" s="99">
        <v>135</v>
      </c>
      <c r="CZ341" s="99">
        <v>100</v>
      </c>
      <c r="DA341" s="99">
        <v>387</v>
      </c>
      <c r="DB341" s="99">
        <v>115</v>
      </c>
      <c r="DC341" s="99">
        <v>176</v>
      </c>
      <c r="DD341" s="99">
        <v>3174</v>
      </c>
      <c r="DE341" s="99">
        <v>2966</v>
      </c>
      <c r="DF341" s="99">
        <v>82</v>
      </c>
      <c r="DG341" s="99">
        <v>1450</v>
      </c>
      <c r="DH341" s="99">
        <v>3257</v>
      </c>
      <c r="DI341" s="99">
        <v>990</v>
      </c>
      <c r="DJ341" s="99">
        <v>5</v>
      </c>
      <c r="DK341" s="99">
        <v>180</v>
      </c>
      <c r="DL341" s="99">
        <v>370</v>
      </c>
      <c r="DM341" s="99">
        <v>29</v>
      </c>
      <c r="DN341" s="99">
        <v>908</v>
      </c>
      <c r="DO341" s="99">
        <v>80</v>
      </c>
      <c r="DP341" s="99">
        <v>1926</v>
      </c>
      <c r="DQ341" s="99">
        <v>104</v>
      </c>
      <c r="DR341" s="99">
        <v>231</v>
      </c>
      <c r="DS341" s="99">
        <v>174</v>
      </c>
      <c r="DT341" s="99">
        <v>332</v>
      </c>
      <c r="DU341" s="99">
        <v>25</v>
      </c>
      <c r="DV341" s="99">
        <v>2</v>
      </c>
      <c r="DW341" s="99">
        <v>473</v>
      </c>
      <c r="DX341" s="99">
        <v>656</v>
      </c>
      <c r="DY341" s="99">
        <v>89</v>
      </c>
      <c r="DZ341" s="99">
        <v>2911</v>
      </c>
      <c r="EA341" s="99">
        <v>4</v>
      </c>
      <c r="EB341" s="99">
        <v>2</v>
      </c>
      <c r="EC341" s="99">
        <v>3</v>
      </c>
      <c r="ED341" s="99">
        <v>589</v>
      </c>
      <c r="EE341" s="99">
        <v>319</v>
      </c>
      <c r="EF341" s="99">
        <v>54</v>
      </c>
      <c r="EG341" s="99">
        <v>8</v>
      </c>
      <c r="EH341" s="99">
        <v>1</v>
      </c>
      <c r="EI341" s="99"/>
      <c r="EJ341" s="99">
        <v>77</v>
      </c>
      <c r="EK341" s="99">
        <v>4</v>
      </c>
      <c r="EL341" s="99">
        <v>7</v>
      </c>
      <c r="EM341" s="99">
        <v>12584</v>
      </c>
      <c r="EN341" s="99">
        <v>125</v>
      </c>
      <c r="EO341" s="99">
        <v>408</v>
      </c>
      <c r="EP341" s="99">
        <v>23</v>
      </c>
      <c r="EQ341" s="99">
        <v>2</v>
      </c>
      <c r="ER341" s="99"/>
      <c r="ES341" s="99">
        <v>60886</v>
      </c>
    </row>
    <row r="342" spans="1:149" ht="14.4" x14ac:dyDescent="0.3">
      <c r="A342" s="98">
        <v>106380865</v>
      </c>
      <c r="B342" s="98" t="s">
        <v>1418</v>
      </c>
      <c r="C342" s="98" t="s">
        <v>1416</v>
      </c>
      <c r="D342" s="98" t="s">
        <v>1419</v>
      </c>
      <c r="E342" s="98" t="s">
        <v>1416</v>
      </c>
      <c r="F342" s="98" t="s">
        <v>1173</v>
      </c>
      <c r="G342" s="98" t="s">
        <v>2870</v>
      </c>
      <c r="H342" s="98" t="s">
        <v>2152</v>
      </c>
      <c r="I342" s="98" t="s">
        <v>2150</v>
      </c>
      <c r="J342" s="98" t="s">
        <v>2475</v>
      </c>
      <c r="K342" s="98" t="s">
        <v>2481</v>
      </c>
      <c r="L342" s="98" t="s">
        <v>2065</v>
      </c>
      <c r="M342" s="98" t="s">
        <v>2105</v>
      </c>
      <c r="N342" s="98" t="s">
        <v>1887</v>
      </c>
      <c r="O342" s="99">
        <v>34</v>
      </c>
      <c r="P342" s="99">
        <v>836</v>
      </c>
      <c r="Q342" s="99">
        <v>44</v>
      </c>
      <c r="R342" s="99"/>
      <c r="S342" s="99"/>
      <c r="T342" s="99"/>
      <c r="U342" s="99">
        <v>352</v>
      </c>
      <c r="V342" s="99">
        <v>562</v>
      </c>
      <c r="W342" s="99"/>
      <c r="X342" s="99"/>
      <c r="Y342" s="99"/>
      <c r="Z342" s="99">
        <v>15</v>
      </c>
      <c r="AA342" s="99">
        <v>51</v>
      </c>
      <c r="AB342" s="99">
        <v>107</v>
      </c>
      <c r="AC342" s="99">
        <v>212</v>
      </c>
      <c r="AD342" s="99">
        <v>235</v>
      </c>
      <c r="AE342" s="99">
        <v>117</v>
      </c>
      <c r="AF342" s="99">
        <v>177</v>
      </c>
      <c r="AG342" s="99"/>
      <c r="AH342" s="99"/>
      <c r="AI342" s="99"/>
      <c r="AJ342" s="99">
        <v>204</v>
      </c>
      <c r="AK342" s="99">
        <v>273</v>
      </c>
      <c r="AL342" s="99">
        <v>137</v>
      </c>
      <c r="AM342" s="99"/>
      <c r="AN342" s="99">
        <v>20</v>
      </c>
      <c r="AO342" s="99">
        <v>8</v>
      </c>
      <c r="AP342" s="99">
        <v>272</v>
      </c>
      <c r="AQ342" s="99">
        <v>914</v>
      </c>
      <c r="AR342" s="99"/>
      <c r="AS342" s="99"/>
      <c r="AT342" s="99">
        <v>880</v>
      </c>
      <c r="AU342" s="99">
        <v>34</v>
      </c>
      <c r="AV342" s="99"/>
      <c r="AW342" s="99"/>
      <c r="AX342" s="99">
        <v>527</v>
      </c>
      <c r="AY342" s="99">
        <v>387</v>
      </c>
      <c r="AZ342" s="99"/>
      <c r="BA342" s="99">
        <v>790</v>
      </c>
      <c r="BB342" s="99"/>
      <c r="BC342" s="99">
        <v>62</v>
      </c>
      <c r="BD342" s="99">
        <v>9</v>
      </c>
      <c r="BE342" s="99">
        <v>2</v>
      </c>
      <c r="BF342" s="99">
        <v>46</v>
      </c>
      <c r="BG342" s="99"/>
      <c r="BH342" s="99">
        <v>3</v>
      </c>
      <c r="BI342" s="99">
        <v>2</v>
      </c>
      <c r="BJ342" s="99"/>
      <c r="BK342" s="99">
        <v>428</v>
      </c>
      <c r="BL342" s="99">
        <v>40</v>
      </c>
      <c r="BM342" s="99"/>
      <c r="BN342" s="99">
        <v>198</v>
      </c>
      <c r="BO342" s="99"/>
      <c r="BP342" s="99"/>
      <c r="BQ342" s="99">
        <v>2</v>
      </c>
      <c r="BR342" s="99"/>
      <c r="BS342" s="99">
        <v>10</v>
      </c>
      <c r="BT342" s="99">
        <v>189</v>
      </c>
      <c r="BU342" s="99">
        <v>47</v>
      </c>
      <c r="BV342" s="99"/>
      <c r="BW342" s="99"/>
      <c r="BX342" s="99"/>
      <c r="BY342" s="99"/>
      <c r="BZ342" s="99"/>
      <c r="CA342" s="99"/>
      <c r="CB342" s="99">
        <v>443</v>
      </c>
      <c r="CC342" s="99">
        <v>458</v>
      </c>
      <c r="CD342" s="99">
        <v>2</v>
      </c>
      <c r="CE342" s="99">
        <v>5</v>
      </c>
      <c r="CF342" s="99"/>
      <c r="CG342" s="99">
        <v>1</v>
      </c>
      <c r="CH342" s="99"/>
      <c r="CI342" s="99"/>
      <c r="CJ342" s="99">
        <v>5</v>
      </c>
      <c r="CK342" s="99"/>
      <c r="CL342" s="99"/>
      <c r="CM342" s="99"/>
      <c r="CN342" s="99">
        <v>86</v>
      </c>
      <c r="CO342" s="99">
        <v>250</v>
      </c>
      <c r="CP342" s="99">
        <v>13</v>
      </c>
      <c r="CQ342" s="99"/>
      <c r="CR342" s="99">
        <v>11</v>
      </c>
      <c r="CS342" s="99"/>
      <c r="CT342" s="99">
        <v>32</v>
      </c>
      <c r="CU342" s="99">
        <v>127</v>
      </c>
      <c r="CV342" s="99">
        <v>27</v>
      </c>
      <c r="CW342" s="99">
        <v>21</v>
      </c>
      <c r="CX342" s="99">
        <v>17</v>
      </c>
      <c r="CY342" s="99">
        <v>175</v>
      </c>
      <c r="CZ342" s="99">
        <v>36</v>
      </c>
      <c r="DA342" s="99">
        <v>45</v>
      </c>
      <c r="DB342" s="99">
        <v>10</v>
      </c>
      <c r="DC342" s="99">
        <v>64</v>
      </c>
      <c r="DD342" s="99"/>
      <c r="DE342" s="99"/>
      <c r="DF342" s="99"/>
      <c r="DG342" s="99"/>
      <c r="DH342" s="99">
        <v>9</v>
      </c>
      <c r="DI342" s="99"/>
      <c r="DJ342" s="99"/>
      <c r="DK342" s="99"/>
      <c r="DL342" s="99"/>
      <c r="DM342" s="99"/>
      <c r="DN342" s="99"/>
      <c r="DO342" s="99"/>
      <c r="DP342" s="99">
        <v>905</v>
      </c>
      <c r="DQ342" s="99"/>
      <c r="DR342" s="99"/>
      <c r="DS342" s="99"/>
      <c r="DT342" s="99"/>
      <c r="DU342" s="99"/>
      <c r="DV342" s="99"/>
      <c r="DW342" s="99"/>
      <c r="DX342" s="99"/>
      <c r="DY342" s="99"/>
      <c r="DZ342" s="99"/>
      <c r="EA342" s="99"/>
      <c r="EB342" s="99"/>
      <c r="EC342" s="99"/>
      <c r="ED342" s="99">
        <v>2</v>
      </c>
      <c r="EE342" s="99">
        <v>131</v>
      </c>
      <c r="EF342" s="99">
        <v>18</v>
      </c>
      <c r="EG342" s="99">
        <v>20</v>
      </c>
      <c r="EH342" s="99">
        <v>1</v>
      </c>
      <c r="EI342" s="99"/>
      <c r="EJ342" s="99"/>
      <c r="EK342" s="99"/>
      <c r="EL342" s="99">
        <v>1</v>
      </c>
      <c r="EM342" s="99">
        <v>730</v>
      </c>
      <c r="EN342" s="99">
        <v>2</v>
      </c>
      <c r="EO342" s="99">
        <v>5</v>
      </c>
      <c r="EP342" s="99">
        <v>4</v>
      </c>
      <c r="EQ342" s="99"/>
      <c r="ER342" s="99"/>
      <c r="ES342" s="99">
        <v>232612</v>
      </c>
    </row>
    <row r="343" spans="1:149" ht="14.4" x14ac:dyDescent="0.3">
      <c r="A343" s="98">
        <v>106380868</v>
      </c>
      <c r="B343" s="98" t="s">
        <v>1420</v>
      </c>
      <c r="C343" s="98" t="s">
        <v>1416</v>
      </c>
      <c r="D343" s="98" t="s">
        <v>1421</v>
      </c>
      <c r="E343" s="98" t="s">
        <v>1416</v>
      </c>
      <c r="F343" s="98" t="s">
        <v>1174</v>
      </c>
      <c r="G343" s="98" t="s">
        <v>2876</v>
      </c>
      <c r="H343" s="98" t="s">
        <v>2114</v>
      </c>
      <c r="I343" s="98" t="s">
        <v>2150</v>
      </c>
      <c r="J343" s="98" t="s">
        <v>2334</v>
      </c>
      <c r="K343" s="98" t="s">
        <v>2481</v>
      </c>
      <c r="L343" s="98" t="s">
        <v>2065</v>
      </c>
      <c r="M343" s="98" t="s">
        <v>2105</v>
      </c>
      <c r="N343" s="98" t="s">
        <v>1888</v>
      </c>
      <c r="O343" s="99"/>
      <c r="P343" s="99"/>
      <c r="Q343" s="99"/>
      <c r="R343" s="99"/>
      <c r="S343" s="99">
        <v>604</v>
      </c>
      <c r="T343" s="99"/>
      <c r="U343" s="99">
        <v>301</v>
      </c>
      <c r="V343" s="99">
        <v>303</v>
      </c>
      <c r="W343" s="99"/>
      <c r="X343" s="99"/>
      <c r="Y343" s="99">
        <v>20</v>
      </c>
      <c r="Z343" s="99">
        <v>139</v>
      </c>
      <c r="AA343" s="99">
        <v>117</v>
      </c>
      <c r="AB343" s="99">
        <v>115</v>
      </c>
      <c r="AC343" s="99">
        <v>80</v>
      </c>
      <c r="AD343" s="99">
        <v>85</v>
      </c>
      <c r="AE343" s="99">
        <v>38</v>
      </c>
      <c r="AF343" s="99">
        <v>10</v>
      </c>
      <c r="AG343" s="99"/>
      <c r="AH343" s="99"/>
      <c r="AI343" s="99"/>
      <c r="AJ343" s="99">
        <v>103</v>
      </c>
      <c r="AK343" s="99">
        <v>71</v>
      </c>
      <c r="AL343" s="99">
        <v>34</v>
      </c>
      <c r="AM343" s="99">
        <v>2</v>
      </c>
      <c r="AN343" s="99">
        <v>41</v>
      </c>
      <c r="AO343" s="99">
        <v>23</v>
      </c>
      <c r="AP343" s="99">
        <v>330</v>
      </c>
      <c r="AQ343" s="99">
        <v>604</v>
      </c>
      <c r="AR343" s="99"/>
      <c r="AS343" s="99"/>
      <c r="AT343" s="99">
        <v>2</v>
      </c>
      <c r="AU343" s="99">
        <v>601</v>
      </c>
      <c r="AV343" s="99"/>
      <c r="AW343" s="99">
        <v>1</v>
      </c>
      <c r="AX343" s="99">
        <v>604</v>
      </c>
      <c r="AY343" s="99"/>
      <c r="AZ343" s="99"/>
      <c r="BA343" s="99">
        <v>88</v>
      </c>
      <c r="BB343" s="99"/>
      <c r="BC343" s="99">
        <v>511</v>
      </c>
      <c r="BD343" s="99">
        <v>2</v>
      </c>
      <c r="BE343" s="99">
        <v>3</v>
      </c>
      <c r="BF343" s="99"/>
      <c r="BG343" s="99"/>
      <c r="BH343" s="99"/>
      <c r="BI343" s="99"/>
      <c r="BJ343" s="99"/>
      <c r="BK343" s="99">
        <v>14</v>
      </c>
      <c r="BL343" s="99"/>
      <c r="BM343" s="99"/>
      <c r="BN343" s="99"/>
      <c r="BO343" s="99"/>
      <c r="BP343" s="99"/>
      <c r="BQ343" s="99"/>
      <c r="BR343" s="99"/>
      <c r="BS343" s="99">
        <v>10</v>
      </c>
      <c r="BT343" s="99">
        <v>577</v>
      </c>
      <c r="BU343" s="99">
        <v>1</v>
      </c>
      <c r="BV343" s="99"/>
      <c r="BW343" s="99"/>
      <c r="BX343" s="99"/>
      <c r="BY343" s="99">
        <v>2</v>
      </c>
      <c r="BZ343" s="99"/>
      <c r="CA343" s="99"/>
      <c r="CB343" s="99">
        <v>142</v>
      </c>
      <c r="CC343" s="99">
        <v>195</v>
      </c>
      <c r="CD343" s="99"/>
      <c r="CE343" s="99">
        <v>210</v>
      </c>
      <c r="CF343" s="99">
        <v>57</v>
      </c>
      <c r="CG343" s="99"/>
      <c r="CH343" s="99"/>
      <c r="CI343" s="99"/>
      <c r="CJ343" s="99"/>
      <c r="CK343" s="99"/>
      <c r="CL343" s="99"/>
      <c r="CM343" s="99"/>
      <c r="CN343" s="99"/>
      <c r="CO343" s="99"/>
      <c r="CP343" s="99"/>
      <c r="CQ343" s="99"/>
      <c r="CR343" s="99"/>
      <c r="CS343" s="99"/>
      <c r="CT343" s="99"/>
      <c r="CU343" s="99"/>
      <c r="CV343" s="99">
        <v>1</v>
      </c>
      <c r="CW343" s="99">
        <v>587</v>
      </c>
      <c r="CX343" s="99"/>
      <c r="CY343" s="99">
        <v>1</v>
      </c>
      <c r="CZ343" s="99">
        <v>1</v>
      </c>
      <c r="DA343" s="99"/>
      <c r="DB343" s="99"/>
      <c r="DC343" s="99">
        <v>14</v>
      </c>
      <c r="DD343" s="99"/>
      <c r="DE343" s="99"/>
      <c r="DF343" s="99"/>
      <c r="DG343" s="99"/>
      <c r="DH343" s="99">
        <v>6</v>
      </c>
      <c r="DI343" s="99"/>
      <c r="DJ343" s="99"/>
      <c r="DK343" s="99"/>
      <c r="DL343" s="99"/>
      <c r="DM343" s="99"/>
      <c r="DN343" s="99"/>
      <c r="DO343" s="99"/>
      <c r="DP343" s="99">
        <v>597</v>
      </c>
      <c r="DQ343" s="99"/>
      <c r="DR343" s="99"/>
      <c r="DS343" s="99"/>
      <c r="DT343" s="99"/>
      <c r="DU343" s="99"/>
      <c r="DV343" s="99"/>
      <c r="DW343" s="99">
        <v>1</v>
      </c>
      <c r="DX343" s="99"/>
      <c r="DY343" s="99"/>
      <c r="DZ343" s="99"/>
      <c r="EA343" s="99"/>
      <c r="EB343" s="99"/>
      <c r="EC343" s="99"/>
      <c r="ED343" s="99">
        <v>1</v>
      </c>
      <c r="EE343" s="99">
        <v>3</v>
      </c>
      <c r="EF343" s="99"/>
      <c r="EG343" s="99">
        <v>1</v>
      </c>
      <c r="EH343" s="99">
        <v>2</v>
      </c>
      <c r="EI343" s="99"/>
      <c r="EJ343" s="99"/>
      <c r="EK343" s="99"/>
      <c r="EL343" s="99"/>
      <c r="EM343" s="99">
        <v>588</v>
      </c>
      <c r="EN343" s="99"/>
      <c r="EO343" s="99">
        <v>7</v>
      </c>
      <c r="EP343" s="99">
        <v>2</v>
      </c>
      <c r="EQ343" s="99"/>
      <c r="ER343" s="99"/>
      <c r="ES343" s="99">
        <v>6499</v>
      </c>
    </row>
    <row r="344" spans="1:149" ht="14.4" x14ac:dyDescent="0.3">
      <c r="A344" s="98">
        <v>106380929</v>
      </c>
      <c r="B344" s="98" t="s">
        <v>1422</v>
      </c>
      <c r="C344" s="98" t="s">
        <v>1416</v>
      </c>
      <c r="D344" s="98" t="s">
        <v>1423</v>
      </c>
      <c r="E344" s="98" t="s">
        <v>1416</v>
      </c>
      <c r="F344" s="98" t="s">
        <v>1172</v>
      </c>
      <c r="G344" s="98" t="s">
        <v>2871</v>
      </c>
      <c r="H344" s="98" t="s">
        <v>2108</v>
      </c>
      <c r="I344" s="98" t="s">
        <v>2150</v>
      </c>
      <c r="J344" s="98" t="s">
        <v>2475</v>
      </c>
      <c r="K344" s="98" t="s">
        <v>2476</v>
      </c>
      <c r="L344" s="98" t="s">
        <v>2065</v>
      </c>
      <c r="M344" s="98" t="s">
        <v>2074</v>
      </c>
      <c r="N344" s="98" t="s">
        <v>1889</v>
      </c>
      <c r="O344" s="99">
        <v>24202</v>
      </c>
      <c r="P344" s="99"/>
      <c r="Q344" s="99"/>
      <c r="R344" s="99"/>
      <c r="S344" s="99">
        <v>634</v>
      </c>
      <c r="T344" s="99"/>
      <c r="U344" s="99">
        <v>14853</v>
      </c>
      <c r="V344" s="99">
        <v>9982</v>
      </c>
      <c r="W344" s="99">
        <v>1</v>
      </c>
      <c r="X344" s="99"/>
      <c r="Y344" s="99">
        <v>416</v>
      </c>
      <c r="Z344" s="99">
        <v>1340</v>
      </c>
      <c r="AA344" s="99">
        <v>4469</v>
      </c>
      <c r="AB344" s="99">
        <v>1912</v>
      </c>
      <c r="AC344" s="99">
        <v>2270</v>
      </c>
      <c r="AD344" s="99">
        <v>3228</v>
      </c>
      <c r="AE344" s="99">
        <v>2733</v>
      </c>
      <c r="AF344" s="99">
        <v>3028</v>
      </c>
      <c r="AG344" s="99"/>
      <c r="AH344" s="99">
        <v>4918</v>
      </c>
      <c r="AI344" s="99">
        <v>522</v>
      </c>
      <c r="AJ344" s="99">
        <v>7492</v>
      </c>
      <c r="AK344" s="99">
        <v>1505</v>
      </c>
      <c r="AL344" s="99">
        <v>2182</v>
      </c>
      <c r="AM344" s="99">
        <v>112</v>
      </c>
      <c r="AN344" s="99">
        <v>762</v>
      </c>
      <c r="AO344" s="99">
        <v>351</v>
      </c>
      <c r="AP344" s="99">
        <v>12432</v>
      </c>
      <c r="AQ344" s="99">
        <v>16530</v>
      </c>
      <c r="AR344" s="99">
        <v>8306</v>
      </c>
      <c r="AS344" s="99"/>
      <c r="AT344" s="99">
        <v>4873</v>
      </c>
      <c r="AU344" s="99">
        <v>15384</v>
      </c>
      <c r="AV344" s="99">
        <v>4576</v>
      </c>
      <c r="AW344" s="99">
        <v>3</v>
      </c>
      <c r="AX344" s="99">
        <v>23616</v>
      </c>
      <c r="AY344" s="99">
        <v>1220</v>
      </c>
      <c r="AZ344" s="99"/>
      <c r="BA344" s="99">
        <v>1614</v>
      </c>
      <c r="BB344" s="99">
        <v>54</v>
      </c>
      <c r="BC344" s="99">
        <v>17450</v>
      </c>
      <c r="BD344" s="99">
        <v>149</v>
      </c>
      <c r="BE344" s="99">
        <v>153</v>
      </c>
      <c r="BF344" s="99">
        <v>309</v>
      </c>
      <c r="BG344" s="99">
        <v>4556</v>
      </c>
      <c r="BH344" s="99">
        <v>549</v>
      </c>
      <c r="BI344" s="99">
        <v>2</v>
      </c>
      <c r="BJ344" s="99"/>
      <c r="BK344" s="99">
        <v>559</v>
      </c>
      <c r="BL344" s="99">
        <v>184</v>
      </c>
      <c r="BM344" s="99">
        <v>3</v>
      </c>
      <c r="BN344" s="99">
        <v>494</v>
      </c>
      <c r="BO344" s="99">
        <v>2786</v>
      </c>
      <c r="BP344" s="99">
        <v>281</v>
      </c>
      <c r="BQ344" s="99">
        <v>39</v>
      </c>
      <c r="BR344" s="99">
        <v>107</v>
      </c>
      <c r="BS344" s="99">
        <v>45</v>
      </c>
      <c r="BT344" s="99">
        <v>18557</v>
      </c>
      <c r="BU344" s="99">
        <v>1761</v>
      </c>
      <c r="BV344" s="99">
        <v>5</v>
      </c>
      <c r="BW344" s="99">
        <v>15</v>
      </c>
      <c r="BX344" s="99"/>
      <c r="BY344" s="99"/>
      <c r="BZ344" s="99"/>
      <c r="CA344" s="99"/>
      <c r="CB344" s="99">
        <v>3901</v>
      </c>
      <c r="CC344" s="99">
        <v>7113</v>
      </c>
      <c r="CD344" s="99">
        <v>49</v>
      </c>
      <c r="CE344" s="99">
        <v>12822</v>
      </c>
      <c r="CF344" s="99">
        <v>500</v>
      </c>
      <c r="CG344" s="99">
        <v>121</v>
      </c>
      <c r="CH344" s="99">
        <v>318</v>
      </c>
      <c r="CI344" s="99">
        <v>12</v>
      </c>
      <c r="CJ344" s="99"/>
      <c r="CK344" s="99"/>
      <c r="CL344" s="99">
        <v>76</v>
      </c>
      <c r="CM344" s="99">
        <v>180</v>
      </c>
      <c r="CN344" s="99">
        <v>1331</v>
      </c>
      <c r="CO344" s="99">
        <v>2308</v>
      </c>
      <c r="CP344" s="99">
        <v>2258</v>
      </c>
      <c r="CQ344" s="99">
        <v>39</v>
      </c>
      <c r="CR344" s="99">
        <v>616</v>
      </c>
      <c r="CS344" s="99">
        <v>30</v>
      </c>
      <c r="CT344" s="99">
        <v>634</v>
      </c>
      <c r="CU344" s="99">
        <v>1153</v>
      </c>
      <c r="CV344" s="99">
        <v>1446</v>
      </c>
      <c r="CW344" s="99">
        <v>783</v>
      </c>
      <c r="CX344" s="99">
        <v>1636</v>
      </c>
      <c r="CY344" s="99">
        <v>463</v>
      </c>
      <c r="CZ344" s="99">
        <v>378</v>
      </c>
      <c r="DA344" s="99">
        <v>993</v>
      </c>
      <c r="DB344" s="99">
        <v>306</v>
      </c>
      <c r="DC344" s="99">
        <v>634</v>
      </c>
      <c r="DD344" s="99">
        <v>4841</v>
      </c>
      <c r="DE344" s="99">
        <v>4557</v>
      </c>
      <c r="DF344" s="99">
        <v>174</v>
      </c>
      <c r="DG344" s="99">
        <v>905</v>
      </c>
      <c r="DH344" s="99">
        <v>1460</v>
      </c>
      <c r="DI344" s="99">
        <v>2204</v>
      </c>
      <c r="DJ344" s="99">
        <v>11</v>
      </c>
      <c r="DK344" s="99">
        <v>320</v>
      </c>
      <c r="DL344" s="99">
        <v>649</v>
      </c>
      <c r="DM344" s="99">
        <v>140</v>
      </c>
      <c r="DN344" s="99">
        <v>1934</v>
      </c>
      <c r="DO344" s="99">
        <v>340</v>
      </c>
      <c r="DP344" s="99">
        <v>9197</v>
      </c>
      <c r="DQ344" s="99">
        <v>347</v>
      </c>
      <c r="DR344" s="99">
        <v>332</v>
      </c>
      <c r="DS344" s="99">
        <v>579</v>
      </c>
      <c r="DT344" s="99">
        <v>469</v>
      </c>
      <c r="DU344" s="99">
        <v>36</v>
      </c>
      <c r="DV344" s="99">
        <v>9</v>
      </c>
      <c r="DW344" s="99">
        <v>130</v>
      </c>
      <c r="DX344" s="99">
        <v>1227</v>
      </c>
      <c r="DY344" s="99">
        <v>61</v>
      </c>
      <c r="DZ344" s="99">
        <v>4467</v>
      </c>
      <c r="EA344" s="99">
        <v>16</v>
      </c>
      <c r="EB344" s="99">
        <v>1</v>
      </c>
      <c r="EC344" s="99">
        <v>2</v>
      </c>
      <c r="ED344" s="99">
        <v>1311</v>
      </c>
      <c r="EE344" s="99">
        <v>750</v>
      </c>
      <c r="EF344" s="99">
        <v>63</v>
      </c>
      <c r="EG344" s="99">
        <v>18</v>
      </c>
      <c r="EH344" s="99">
        <v>15</v>
      </c>
      <c r="EI344" s="99"/>
      <c r="EJ344" s="99">
        <v>56</v>
      </c>
      <c r="EK344" s="99">
        <v>6</v>
      </c>
      <c r="EL344" s="99">
        <v>16</v>
      </c>
      <c r="EM344" s="99">
        <v>21467</v>
      </c>
      <c r="EN344" s="99">
        <v>120</v>
      </c>
      <c r="EO344" s="99">
        <v>912</v>
      </c>
      <c r="EP344" s="99">
        <v>79</v>
      </c>
      <c r="EQ344" s="99">
        <v>23</v>
      </c>
      <c r="ER344" s="99"/>
      <c r="ES344" s="99">
        <v>120948</v>
      </c>
    </row>
    <row r="345" spans="1:149" ht="14.4" x14ac:dyDescent="0.3">
      <c r="A345" s="98">
        <v>106380933</v>
      </c>
      <c r="B345" s="98" t="s">
        <v>1455</v>
      </c>
      <c r="C345" s="98" t="s">
        <v>1416</v>
      </c>
      <c r="D345" s="98" t="s">
        <v>1495</v>
      </c>
      <c r="E345" s="98" t="s">
        <v>1416</v>
      </c>
      <c r="F345" s="98" t="s">
        <v>1177</v>
      </c>
      <c r="G345" s="98" t="s">
        <v>2871</v>
      </c>
      <c r="H345" s="98" t="s">
        <v>2120</v>
      </c>
      <c r="I345" s="98" t="s">
        <v>2150</v>
      </c>
      <c r="J345" s="98" t="s">
        <v>2334</v>
      </c>
      <c r="K345" s="98" t="s">
        <v>2481</v>
      </c>
      <c r="L345" s="98" t="s">
        <v>2065</v>
      </c>
      <c r="M345" s="98" t="s">
        <v>2105</v>
      </c>
      <c r="N345" s="98" t="s">
        <v>1890</v>
      </c>
      <c r="O345" s="99">
        <v>3497</v>
      </c>
      <c r="P345" s="99">
        <v>481</v>
      </c>
      <c r="Q345" s="99">
        <v>615</v>
      </c>
      <c r="R345" s="99"/>
      <c r="S345" s="99"/>
      <c r="T345" s="99"/>
      <c r="U345" s="99">
        <v>1934</v>
      </c>
      <c r="V345" s="99">
        <v>2444</v>
      </c>
      <c r="W345" s="99">
        <v>1</v>
      </c>
      <c r="X345" s="99">
        <v>214</v>
      </c>
      <c r="Y345" s="99">
        <v>21</v>
      </c>
      <c r="Z345" s="99">
        <v>283</v>
      </c>
      <c r="AA345" s="99">
        <v>383</v>
      </c>
      <c r="AB345" s="99">
        <v>531</v>
      </c>
      <c r="AC345" s="99">
        <v>794</v>
      </c>
      <c r="AD345" s="99">
        <v>957</v>
      </c>
      <c r="AE345" s="99">
        <v>845</v>
      </c>
      <c r="AF345" s="99">
        <v>779</v>
      </c>
      <c r="AG345" s="99"/>
      <c r="AH345" s="99"/>
      <c r="AI345" s="99"/>
      <c r="AJ345" s="99">
        <v>725</v>
      </c>
      <c r="AK345" s="99">
        <v>416</v>
      </c>
      <c r="AL345" s="99">
        <v>490</v>
      </c>
      <c r="AM345" s="99">
        <v>35</v>
      </c>
      <c r="AN345" s="99">
        <v>113</v>
      </c>
      <c r="AO345" s="99">
        <v>97</v>
      </c>
      <c r="AP345" s="99">
        <v>2717</v>
      </c>
      <c r="AQ345" s="99">
        <v>2825</v>
      </c>
      <c r="AR345" s="99">
        <v>1768</v>
      </c>
      <c r="AS345" s="99"/>
      <c r="AT345" s="99">
        <v>1898</v>
      </c>
      <c r="AU345" s="99">
        <v>2694</v>
      </c>
      <c r="AV345" s="99"/>
      <c r="AW345" s="99">
        <v>1</v>
      </c>
      <c r="AX345" s="99">
        <v>4269</v>
      </c>
      <c r="AY345" s="99">
        <v>324</v>
      </c>
      <c r="AZ345" s="99"/>
      <c r="BA345" s="99">
        <v>1457</v>
      </c>
      <c r="BB345" s="99">
        <v>1</v>
      </c>
      <c r="BC345" s="99">
        <v>2678</v>
      </c>
      <c r="BD345" s="99">
        <v>91</v>
      </c>
      <c r="BE345" s="99">
        <v>24</v>
      </c>
      <c r="BF345" s="99">
        <v>129</v>
      </c>
      <c r="BG345" s="99"/>
      <c r="BH345" s="99">
        <v>213</v>
      </c>
      <c r="BI345" s="99"/>
      <c r="BJ345" s="99"/>
      <c r="BK345" s="99">
        <v>324</v>
      </c>
      <c r="BL345" s="99">
        <v>93</v>
      </c>
      <c r="BM345" s="99"/>
      <c r="BN345" s="99">
        <v>118</v>
      </c>
      <c r="BO345" s="99">
        <v>783</v>
      </c>
      <c r="BP345" s="99">
        <v>89</v>
      </c>
      <c r="BQ345" s="99">
        <v>11</v>
      </c>
      <c r="BR345" s="99">
        <v>217</v>
      </c>
      <c r="BS345" s="99">
        <v>9</v>
      </c>
      <c r="BT345" s="99">
        <v>2407</v>
      </c>
      <c r="BU345" s="99">
        <v>536</v>
      </c>
      <c r="BV345" s="99"/>
      <c r="BW345" s="99">
        <v>6</v>
      </c>
      <c r="BX345" s="99"/>
      <c r="BY345" s="99"/>
      <c r="BZ345" s="99"/>
      <c r="CA345" s="99"/>
      <c r="CB345" s="99">
        <v>860</v>
      </c>
      <c r="CC345" s="99">
        <v>1938</v>
      </c>
      <c r="CD345" s="99">
        <v>14</v>
      </c>
      <c r="CE345" s="99">
        <v>1534</v>
      </c>
      <c r="CF345" s="99">
        <v>138</v>
      </c>
      <c r="CG345" s="99">
        <v>88</v>
      </c>
      <c r="CH345" s="99">
        <v>21</v>
      </c>
      <c r="CI345" s="99"/>
      <c r="CJ345" s="99"/>
      <c r="CK345" s="99"/>
      <c r="CL345" s="99">
        <v>12</v>
      </c>
      <c r="CM345" s="99">
        <v>27</v>
      </c>
      <c r="CN345" s="99">
        <v>244</v>
      </c>
      <c r="CO345" s="99">
        <v>1138</v>
      </c>
      <c r="CP345" s="99">
        <v>341</v>
      </c>
      <c r="CQ345" s="99">
        <v>4</v>
      </c>
      <c r="CR345" s="99">
        <v>108</v>
      </c>
      <c r="CS345" s="99">
        <v>13</v>
      </c>
      <c r="CT345" s="99">
        <v>166</v>
      </c>
      <c r="CU345" s="99">
        <v>235</v>
      </c>
      <c r="CV345" s="99">
        <v>635</v>
      </c>
      <c r="CW345" s="99">
        <v>313</v>
      </c>
      <c r="CX345" s="99">
        <v>280</v>
      </c>
      <c r="CY345" s="99">
        <v>245</v>
      </c>
      <c r="CZ345" s="99">
        <v>280</v>
      </c>
      <c r="DA345" s="99">
        <v>209</v>
      </c>
      <c r="DB345" s="99">
        <v>209</v>
      </c>
      <c r="DC345" s="99">
        <v>129</v>
      </c>
      <c r="DD345" s="99">
        <v>5</v>
      </c>
      <c r="DE345" s="99"/>
      <c r="DF345" s="99"/>
      <c r="DG345" s="99">
        <v>124</v>
      </c>
      <c r="DH345" s="99">
        <v>232</v>
      </c>
      <c r="DI345" s="99">
        <v>160</v>
      </c>
      <c r="DJ345" s="99">
        <v>11</v>
      </c>
      <c r="DK345" s="99">
        <v>9</v>
      </c>
      <c r="DL345" s="99">
        <v>359</v>
      </c>
      <c r="DM345" s="99">
        <v>63</v>
      </c>
      <c r="DN345" s="99">
        <v>317</v>
      </c>
      <c r="DO345" s="99">
        <v>244</v>
      </c>
      <c r="DP345" s="99">
        <v>2377</v>
      </c>
      <c r="DQ345" s="99">
        <v>55</v>
      </c>
      <c r="DR345" s="99">
        <v>276</v>
      </c>
      <c r="DS345" s="99">
        <v>28</v>
      </c>
      <c r="DT345" s="99">
        <v>188</v>
      </c>
      <c r="DU345" s="99">
        <v>14</v>
      </c>
      <c r="DV345" s="99">
        <v>2</v>
      </c>
      <c r="DW345" s="99">
        <v>66</v>
      </c>
      <c r="DX345" s="99">
        <v>42</v>
      </c>
      <c r="DY345" s="99">
        <v>24</v>
      </c>
      <c r="DZ345" s="99">
        <v>1</v>
      </c>
      <c r="EA345" s="99">
        <v>1</v>
      </c>
      <c r="EB345" s="99"/>
      <c r="EC345" s="99"/>
      <c r="ED345" s="99">
        <v>273</v>
      </c>
      <c r="EE345" s="99">
        <v>276</v>
      </c>
      <c r="EF345" s="99">
        <v>56</v>
      </c>
      <c r="EG345" s="99">
        <v>22</v>
      </c>
      <c r="EH345" s="99">
        <v>3</v>
      </c>
      <c r="EI345" s="99"/>
      <c r="EJ345" s="99">
        <v>9</v>
      </c>
      <c r="EK345" s="99">
        <v>2</v>
      </c>
      <c r="EL345" s="99">
        <v>5</v>
      </c>
      <c r="EM345" s="99">
        <v>3550</v>
      </c>
      <c r="EN345" s="99">
        <v>48</v>
      </c>
      <c r="EO345" s="99">
        <v>181</v>
      </c>
      <c r="EP345" s="99">
        <v>157</v>
      </c>
      <c r="EQ345" s="99">
        <v>11</v>
      </c>
      <c r="ER345" s="99"/>
      <c r="ES345" s="99">
        <v>40152</v>
      </c>
    </row>
    <row r="346" spans="1:149" ht="14.4" x14ac:dyDescent="0.3">
      <c r="A346" s="98">
        <v>106380939</v>
      </c>
      <c r="B346" s="98" t="s">
        <v>2726</v>
      </c>
      <c r="C346" s="98" t="s">
        <v>1416</v>
      </c>
      <c r="D346" s="98" t="s">
        <v>1424</v>
      </c>
      <c r="E346" s="98" t="s">
        <v>1416</v>
      </c>
      <c r="F346" s="98" t="s">
        <v>1175</v>
      </c>
      <c r="G346" s="98" t="s">
        <v>2870</v>
      </c>
      <c r="H346" s="98" t="s">
        <v>2108</v>
      </c>
      <c r="I346" s="98" t="s">
        <v>2150</v>
      </c>
      <c r="J346" s="98" t="s">
        <v>2334</v>
      </c>
      <c r="K346" s="98" t="s">
        <v>2478</v>
      </c>
      <c r="L346" s="98" t="s">
        <v>2065</v>
      </c>
      <c r="M346" s="98" t="s">
        <v>2074</v>
      </c>
      <c r="N346" s="98" t="s">
        <v>1891</v>
      </c>
      <c r="O346" s="99">
        <v>14324</v>
      </c>
      <c r="P346" s="99">
        <v>264</v>
      </c>
      <c r="Q346" s="99"/>
      <c r="R346" s="99"/>
      <c r="S346" s="99">
        <v>1116</v>
      </c>
      <c r="T346" s="99"/>
      <c r="U346" s="99">
        <v>6576</v>
      </c>
      <c r="V346" s="99">
        <v>9128</v>
      </c>
      <c r="W346" s="99"/>
      <c r="X346" s="99"/>
      <c r="Y346" s="99">
        <v>324</v>
      </c>
      <c r="Z346" s="99">
        <v>1861</v>
      </c>
      <c r="AA346" s="99">
        <v>2307</v>
      </c>
      <c r="AB346" s="99">
        <v>2182</v>
      </c>
      <c r="AC346" s="99">
        <v>2929</v>
      </c>
      <c r="AD346" s="99">
        <v>2531</v>
      </c>
      <c r="AE346" s="99">
        <v>1050</v>
      </c>
      <c r="AF346" s="99">
        <v>1025</v>
      </c>
      <c r="AG346" s="99"/>
      <c r="AH346" s="99">
        <v>1273</v>
      </c>
      <c r="AI346" s="99">
        <v>222</v>
      </c>
      <c r="AJ346" s="99">
        <v>2577</v>
      </c>
      <c r="AK346" s="99">
        <v>3475</v>
      </c>
      <c r="AL346" s="99">
        <v>4500</v>
      </c>
      <c r="AM346" s="99">
        <v>1</v>
      </c>
      <c r="AN346" s="99">
        <v>765</v>
      </c>
      <c r="AO346" s="99">
        <v>322</v>
      </c>
      <c r="AP346" s="99">
        <v>4064</v>
      </c>
      <c r="AQ346" s="99">
        <v>4891</v>
      </c>
      <c r="AR346" s="99">
        <v>10813</v>
      </c>
      <c r="AS346" s="99"/>
      <c r="AT346" s="99">
        <v>1744</v>
      </c>
      <c r="AU346" s="99">
        <v>12850</v>
      </c>
      <c r="AV346" s="99">
        <v>1104</v>
      </c>
      <c r="AW346" s="99">
        <v>6</v>
      </c>
      <c r="AX346" s="99">
        <v>15162</v>
      </c>
      <c r="AY346" s="99">
        <v>542</v>
      </c>
      <c r="AZ346" s="99"/>
      <c r="BA346" s="99">
        <v>398</v>
      </c>
      <c r="BB346" s="99">
        <v>28</v>
      </c>
      <c r="BC346" s="99">
        <v>13252</v>
      </c>
      <c r="BD346" s="99">
        <v>63</v>
      </c>
      <c r="BE346" s="99">
        <v>112</v>
      </c>
      <c r="BF346" s="99">
        <v>242</v>
      </c>
      <c r="BG346" s="99">
        <v>1101</v>
      </c>
      <c r="BH346" s="99">
        <v>18</v>
      </c>
      <c r="BI346" s="99">
        <v>490</v>
      </c>
      <c r="BJ346" s="99"/>
      <c r="BK346" s="99">
        <v>259</v>
      </c>
      <c r="BL346" s="99">
        <v>1128</v>
      </c>
      <c r="BM346" s="99">
        <v>202</v>
      </c>
      <c r="BN346" s="99">
        <v>333</v>
      </c>
      <c r="BO346" s="99">
        <v>634</v>
      </c>
      <c r="BP346" s="99">
        <v>34</v>
      </c>
      <c r="BQ346" s="99">
        <v>54</v>
      </c>
      <c r="BR346" s="99">
        <v>18</v>
      </c>
      <c r="BS346" s="99">
        <v>504</v>
      </c>
      <c r="BT346" s="99">
        <v>11591</v>
      </c>
      <c r="BU346" s="99">
        <v>358</v>
      </c>
      <c r="BV346" s="99"/>
      <c r="BW346" s="99">
        <v>86</v>
      </c>
      <c r="BX346" s="99"/>
      <c r="BY346" s="99">
        <v>503</v>
      </c>
      <c r="BZ346" s="99"/>
      <c r="CA346" s="99"/>
      <c r="CB346" s="99">
        <v>9708</v>
      </c>
      <c r="CC346" s="99">
        <v>3740</v>
      </c>
      <c r="CD346" s="99">
        <v>134</v>
      </c>
      <c r="CE346" s="99">
        <v>1235</v>
      </c>
      <c r="CF346" s="99">
        <v>288</v>
      </c>
      <c r="CG346" s="99">
        <v>80</v>
      </c>
      <c r="CH346" s="99">
        <v>299</v>
      </c>
      <c r="CI346" s="99"/>
      <c r="CJ346" s="99">
        <v>220</v>
      </c>
      <c r="CK346" s="99"/>
      <c r="CL346" s="99">
        <v>18</v>
      </c>
      <c r="CM346" s="99">
        <v>192</v>
      </c>
      <c r="CN346" s="99">
        <v>540</v>
      </c>
      <c r="CO346" s="99">
        <v>1688</v>
      </c>
      <c r="CP346" s="99">
        <v>1200</v>
      </c>
      <c r="CQ346" s="99">
        <v>14</v>
      </c>
      <c r="CR346" s="99">
        <v>410</v>
      </c>
      <c r="CS346" s="99">
        <v>29</v>
      </c>
      <c r="CT346" s="99">
        <v>448</v>
      </c>
      <c r="CU346" s="99">
        <v>965</v>
      </c>
      <c r="CV346" s="99">
        <v>2742</v>
      </c>
      <c r="CW346" s="99">
        <v>1498</v>
      </c>
      <c r="CX346" s="99">
        <v>592</v>
      </c>
      <c r="CY346" s="99">
        <v>321</v>
      </c>
      <c r="CZ346" s="99">
        <v>260</v>
      </c>
      <c r="DA346" s="99">
        <v>970</v>
      </c>
      <c r="DB346" s="99">
        <v>642</v>
      </c>
      <c r="DC346" s="99">
        <v>708</v>
      </c>
      <c r="DD346" s="99">
        <v>1294</v>
      </c>
      <c r="DE346" s="99">
        <v>1102</v>
      </c>
      <c r="DF346" s="99">
        <v>71</v>
      </c>
      <c r="DG346" s="99">
        <v>146</v>
      </c>
      <c r="DH346" s="99">
        <v>2401</v>
      </c>
      <c r="DI346" s="99">
        <v>836</v>
      </c>
      <c r="DJ346" s="99">
        <v>25</v>
      </c>
      <c r="DK346" s="99">
        <v>151</v>
      </c>
      <c r="DL346" s="99">
        <v>552</v>
      </c>
      <c r="DM346" s="99">
        <v>61</v>
      </c>
      <c r="DN346" s="99">
        <v>1244</v>
      </c>
      <c r="DO346" s="99">
        <v>353</v>
      </c>
      <c r="DP346" s="99">
        <v>5073</v>
      </c>
      <c r="DQ346" s="99">
        <v>306</v>
      </c>
      <c r="DR346" s="99">
        <v>750</v>
      </c>
      <c r="DS346" s="99">
        <v>153</v>
      </c>
      <c r="DT346" s="99">
        <v>383</v>
      </c>
      <c r="DU346" s="99">
        <v>35</v>
      </c>
      <c r="DV346" s="99">
        <v>32</v>
      </c>
      <c r="DW346" s="99">
        <v>1827</v>
      </c>
      <c r="DX346" s="99">
        <v>160</v>
      </c>
      <c r="DY346" s="99">
        <v>85</v>
      </c>
      <c r="DZ346" s="99">
        <v>1131</v>
      </c>
      <c r="EA346" s="99"/>
      <c r="EB346" s="99"/>
      <c r="EC346" s="99"/>
      <c r="ED346" s="99">
        <v>170</v>
      </c>
      <c r="EE346" s="99">
        <v>1343</v>
      </c>
      <c r="EF346" s="99">
        <v>738</v>
      </c>
      <c r="EG346" s="99">
        <v>425</v>
      </c>
      <c r="EH346" s="99">
        <v>64</v>
      </c>
      <c r="EI346" s="99">
        <v>18</v>
      </c>
      <c r="EJ346" s="99">
        <v>11</v>
      </c>
      <c r="EK346" s="99">
        <v>9</v>
      </c>
      <c r="EL346" s="99">
        <v>29</v>
      </c>
      <c r="EM346" s="99">
        <v>11775</v>
      </c>
      <c r="EN346" s="99">
        <v>129</v>
      </c>
      <c r="EO346" s="99">
        <v>757</v>
      </c>
      <c r="EP346" s="99">
        <v>219</v>
      </c>
      <c r="EQ346" s="99">
        <v>17</v>
      </c>
      <c r="ER346" s="99"/>
      <c r="ES346" s="99">
        <v>108626</v>
      </c>
    </row>
    <row r="347" spans="1:149" ht="14.4" x14ac:dyDescent="0.3">
      <c r="A347" s="98">
        <v>106380960</v>
      </c>
      <c r="B347" s="98" t="s">
        <v>1425</v>
      </c>
      <c r="C347" s="98" t="s">
        <v>1416</v>
      </c>
      <c r="D347" s="98" t="s">
        <v>1426</v>
      </c>
      <c r="E347" s="98" t="s">
        <v>1416</v>
      </c>
      <c r="F347" s="98" t="s">
        <v>1176</v>
      </c>
      <c r="G347" s="98" t="s">
        <v>2871</v>
      </c>
      <c r="H347" s="98" t="s">
        <v>2120</v>
      </c>
      <c r="I347" s="98" t="s">
        <v>2150</v>
      </c>
      <c r="J347" s="98" t="s">
        <v>2334</v>
      </c>
      <c r="K347" s="98" t="s">
        <v>2476</v>
      </c>
      <c r="L347" s="98" t="s">
        <v>2065</v>
      </c>
      <c r="M347" s="98" t="s">
        <v>2105</v>
      </c>
      <c r="N347" s="98" t="s">
        <v>1892</v>
      </c>
      <c r="O347" s="99">
        <v>4594</v>
      </c>
      <c r="P347" s="99"/>
      <c r="Q347" s="99">
        <v>341</v>
      </c>
      <c r="R347" s="99"/>
      <c r="S347" s="99">
        <v>1006</v>
      </c>
      <c r="T347" s="99"/>
      <c r="U347" s="99">
        <v>2470</v>
      </c>
      <c r="V347" s="99">
        <v>3470</v>
      </c>
      <c r="W347" s="99">
        <v>1</v>
      </c>
      <c r="X347" s="99"/>
      <c r="Y347" s="99">
        <v>62</v>
      </c>
      <c r="Z347" s="99">
        <v>513</v>
      </c>
      <c r="AA347" s="99">
        <v>511</v>
      </c>
      <c r="AB347" s="99">
        <v>664</v>
      </c>
      <c r="AC347" s="99">
        <v>1191</v>
      </c>
      <c r="AD347" s="99">
        <v>1299</v>
      </c>
      <c r="AE347" s="99">
        <v>736</v>
      </c>
      <c r="AF347" s="99">
        <v>921</v>
      </c>
      <c r="AG347" s="99"/>
      <c r="AH347" s="99">
        <v>7</v>
      </c>
      <c r="AI347" s="99">
        <v>37</v>
      </c>
      <c r="AJ347" s="99">
        <v>1116</v>
      </c>
      <c r="AK347" s="99">
        <v>931</v>
      </c>
      <c r="AL347" s="99">
        <v>404</v>
      </c>
      <c r="AM347" s="99">
        <v>10</v>
      </c>
      <c r="AN347" s="99">
        <v>387</v>
      </c>
      <c r="AO347" s="99">
        <v>176</v>
      </c>
      <c r="AP347" s="99">
        <v>2917</v>
      </c>
      <c r="AQ347" s="99">
        <v>2458</v>
      </c>
      <c r="AR347" s="99">
        <v>3482</v>
      </c>
      <c r="AS347" s="99">
        <v>1</v>
      </c>
      <c r="AT347" s="99">
        <v>1824</v>
      </c>
      <c r="AU347" s="99">
        <v>4116</v>
      </c>
      <c r="AV347" s="99">
        <v>1</v>
      </c>
      <c r="AW347" s="99"/>
      <c r="AX347" s="99">
        <v>5861</v>
      </c>
      <c r="AY347" s="99">
        <v>80</v>
      </c>
      <c r="AZ347" s="99"/>
      <c r="BA347" s="99">
        <v>789</v>
      </c>
      <c r="BB347" s="99">
        <v>9</v>
      </c>
      <c r="BC347" s="99">
        <v>4766</v>
      </c>
      <c r="BD347" s="99">
        <v>67</v>
      </c>
      <c r="BE347" s="99">
        <v>28</v>
      </c>
      <c r="BF347" s="99">
        <v>178</v>
      </c>
      <c r="BG347" s="99"/>
      <c r="BH347" s="99">
        <v>101</v>
      </c>
      <c r="BI347" s="99">
        <v>3</v>
      </c>
      <c r="BJ347" s="99"/>
      <c r="BK347" s="99">
        <v>161</v>
      </c>
      <c r="BL347" s="99">
        <v>364</v>
      </c>
      <c r="BM347" s="99">
        <v>1</v>
      </c>
      <c r="BN347" s="99">
        <v>129</v>
      </c>
      <c r="BO347" s="99">
        <v>468</v>
      </c>
      <c r="BP347" s="99">
        <v>32</v>
      </c>
      <c r="BQ347" s="99">
        <v>106</v>
      </c>
      <c r="BR347" s="99">
        <v>146</v>
      </c>
      <c r="BS347" s="99">
        <v>62</v>
      </c>
      <c r="BT347" s="99">
        <v>3683</v>
      </c>
      <c r="BU347" s="99">
        <v>721</v>
      </c>
      <c r="BV347" s="99">
        <v>1</v>
      </c>
      <c r="BW347" s="99">
        <v>47</v>
      </c>
      <c r="BX347" s="99"/>
      <c r="BY347" s="99">
        <v>1</v>
      </c>
      <c r="BZ347" s="99">
        <v>19</v>
      </c>
      <c r="CA347" s="99"/>
      <c r="CB347" s="99">
        <v>1797</v>
      </c>
      <c r="CC347" s="99">
        <v>2134</v>
      </c>
      <c r="CD347" s="99">
        <v>367</v>
      </c>
      <c r="CE347" s="99">
        <v>1243</v>
      </c>
      <c r="CF347" s="99">
        <v>231</v>
      </c>
      <c r="CG347" s="99">
        <v>165</v>
      </c>
      <c r="CH347" s="99">
        <v>3</v>
      </c>
      <c r="CI347" s="99"/>
      <c r="CJ347" s="99"/>
      <c r="CK347" s="99">
        <v>1</v>
      </c>
      <c r="CL347" s="99">
        <v>4</v>
      </c>
      <c r="CM347" s="99">
        <v>39</v>
      </c>
      <c r="CN347" s="99">
        <v>103</v>
      </c>
      <c r="CO347" s="99">
        <v>616</v>
      </c>
      <c r="CP347" s="99">
        <v>453</v>
      </c>
      <c r="CQ347" s="99">
        <v>9</v>
      </c>
      <c r="CR347" s="99">
        <v>157</v>
      </c>
      <c r="CS347" s="99"/>
      <c r="CT347" s="99">
        <v>177</v>
      </c>
      <c r="CU347" s="99">
        <v>463</v>
      </c>
      <c r="CV347" s="99">
        <v>719</v>
      </c>
      <c r="CW347" s="99">
        <v>1151</v>
      </c>
      <c r="CX347" s="99">
        <v>761</v>
      </c>
      <c r="CY347" s="99">
        <v>179</v>
      </c>
      <c r="CZ347" s="99">
        <v>182</v>
      </c>
      <c r="DA347" s="99">
        <v>599</v>
      </c>
      <c r="DB347" s="99">
        <v>197</v>
      </c>
      <c r="DC347" s="99">
        <v>129</v>
      </c>
      <c r="DD347" s="99">
        <v>3</v>
      </c>
      <c r="DE347" s="99"/>
      <c r="DF347" s="99"/>
      <c r="DG347" s="99">
        <v>70</v>
      </c>
      <c r="DH347" s="99">
        <v>1191</v>
      </c>
      <c r="DI347" s="99">
        <v>271</v>
      </c>
      <c r="DJ347" s="99">
        <v>2</v>
      </c>
      <c r="DK347" s="99">
        <v>10</v>
      </c>
      <c r="DL347" s="99">
        <v>221</v>
      </c>
      <c r="DM347" s="99">
        <v>2</v>
      </c>
      <c r="DN347" s="99">
        <v>803</v>
      </c>
      <c r="DO347" s="99">
        <v>57</v>
      </c>
      <c r="DP347" s="99">
        <v>2743</v>
      </c>
      <c r="DQ347" s="99">
        <v>96</v>
      </c>
      <c r="DR347" s="99">
        <v>340</v>
      </c>
      <c r="DS347" s="99">
        <v>42</v>
      </c>
      <c r="DT347" s="99">
        <v>39</v>
      </c>
      <c r="DU347" s="99">
        <v>1</v>
      </c>
      <c r="DV347" s="99">
        <v>11</v>
      </c>
      <c r="DW347" s="99">
        <v>7</v>
      </c>
      <c r="DX347" s="99">
        <v>20</v>
      </c>
      <c r="DY347" s="99">
        <v>15</v>
      </c>
      <c r="DZ347" s="99"/>
      <c r="EA347" s="99"/>
      <c r="EB347" s="99"/>
      <c r="EC347" s="99"/>
      <c r="ED347" s="99">
        <v>152</v>
      </c>
      <c r="EE347" s="99">
        <v>312</v>
      </c>
      <c r="EF347" s="99">
        <v>25</v>
      </c>
      <c r="EG347" s="99">
        <v>24</v>
      </c>
      <c r="EH347" s="99">
        <v>27</v>
      </c>
      <c r="EI347" s="99"/>
      <c r="EJ347" s="99">
        <v>4</v>
      </c>
      <c r="EK347" s="99">
        <v>1</v>
      </c>
      <c r="EL347" s="99">
        <v>116</v>
      </c>
      <c r="EM347" s="99">
        <v>4834</v>
      </c>
      <c r="EN347" s="99">
        <v>35</v>
      </c>
      <c r="EO347" s="99">
        <v>376</v>
      </c>
      <c r="EP347" s="99">
        <v>32</v>
      </c>
      <c r="EQ347" s="99">
        <v>3</v>
      </c>
      <c r="ER347" s="99"/>
      <c r="ES347" s="99">
        <v>33694</v>
      </c>
    </row>
    <row r="348" spans="1:149" ht="14.4" x14ac:dyDescent="0.3">
      <c r="A348" s="98">
        <v>106380964</v>
      </c>
      <c r="B348" s="98" t="s">
        <v>2482</v>
      </c>
      <c r="C348" s="98" t="s">
        <v>1416</v>
      </c>
      <c r="D348" s="98" t="s">
        <v>1427</v>
      </c>
      <c r="E348" s="98" t="s">
        <v>1416</v>
      </c>
      <c r="F348" s="98" t="s">
        <v>1175</v>
      </c>
      <c r="G348" s="98" t="s">
        <v>2871</v>
      </c>
      <c r="H348" s="98" t="s">
        <v>2120</v>
      </c>
      <c r="I348" s="98" t="s">
        <v>2150</v>
      </c>
      <c r="J348" s="98" t="s">
        <v>2334</v>
      </c>
      <c r="K348" s="98" t="s">
        <v>2478</v>
      </c>
      <c r="L348" s="98" t="s">
        <v>2065</v>
      </c>
      <c r="M348" s="98" t="s">
        <v>2105</v>
      </c>
      <c r="N348" s="98" t="s">
        <v>1893</v>
      </c>
      <c r="O348" s="99">
        <v>4531</v>
      </c>
      <c r="P348" s="99">
        <v>548</v>
      </c>
      <c r="Q348" s="99"/>
      <c r="R348" s="99"/>
      <c r="S348" s="99"/>
      <c r="T348" s="99"/>
      <c r="U348" s="99">
        <v>3037</v>
      </c>
      <c r="V348" s="99">
        <v>2041</v>
      </c>
      <c r="W348" s="99"/>
      <c r="X348" s="99">
        <v>1</v>
      </c>
      <c r="Y348" s="99">
        <v>62</v>
      </c>
      <c r="Z348" s="99">
        <v>497</v>
      </c>
      <c r="AA348" s="99">
        <v>669</v>
      </c>
      <c r="AB348" s="99">
        <v>394</v>
      </c>
      <c r="AC348" s="99">
        <v>537</v>
      </c>
      <c r="AD348" s="99">
        <v>627</v>
      </c>
      <c r="AE348" s="99">
        <v>564</v>
      </c>
      <c r="AF348" s="99">
        <v>796</v>
      </c>
      <c r="AG348" s="99"/>
      <c r="AH348" s="99">
        <v>932</v>
      </c>
      <c r="AI348" s="99">
        <v>1</v>
      </c>
      <c r="AJ348" s="99">
        <v>912</v>
      </c>
      <c r="AK348" s="99">
        <v>729</v>
      </c>
      <c r="AL348" s="99">
        <v>1865</v>
      </c>
      <c r="AM348" s="99">
        <v>14</v>
      </c>
      <c r="AN348" s="99">
        <v>190</v>
      </c>
      <c r="AO348" s="99">
        <v>20</v>
      </c>
      <c r="AP348" s="99">
        <v>1349</v>
      </c>
      <c r="AQ348" s="99">
        <v>2919</v>
      </c>
      <c r="AR348" s="99">
        <v>2159</v>
      </c>
      <c r="AS348" s="99">
        <v>1</v>
      </c>
      <c r="AT348" s="99">
        <v>982</v>
      </c>
      <c r="AU348" s="99">
        <v>3201</v>
      </c>
      <c r="AV348" s="99">
        <v>896</v>
      </c>
      <c r="AW348" s="99"/>
      <c r="AX348" s="99">
        <v>4769</v>
      </c>
      <c r="AY348" s="99">
        <v>310</v>
      </c>
      <c r="AZ348" s="99"/>
      <c r="BA348" s="99">
        <v>641</v>
      </c>
      <c r="BB348" s="99">
        <v>3</v>
      </c>
      <c r="BC348" s="99">
        <v>3297</v>
      </c>
      <c r="BD348" s="99">
        <v>8</v>
      </c>
      <c r="BE348" s="99">
        <v>27</v>
      </c>
      <c r="BF348" s="99">
        <v>131</v>
      </c>
      <c r="BG348" s="99">
        <v>891</v>
      </c>
      <c r="BH348" s="99">
        <v>80</v>
      </c>
      <c r="BI348" s="99"/>
      <c r="BJ348" s="99">
        <v>1</v>
      </c>
      <c r="BK348" s="99">
        <v>286</v>
      </c>
      <c r="BL348" s="99">
        <v>89</v>
      </c>
      <c r="BM348" s="99">
        <v>1</v>
      </c>
      <c r="BN348" s="99">
        <v>109</v>
      </c>
      <c r="BO348" s="99">
        <v>653</v>
      </c>
      <c r="BP348" s="99">
        <v>87</v>
      </c>
      <c r="BQ348" s="99">
        <v>14</v>
      </c>
      <c r="BR348" s="99">
        <v>8</v>
      </c>
      <c r="BS348" s="99">
        <v>6</v>
      </c>
      <c r="BT348" s="99">
        <v>3362</v>
      </c>
      <c r="BU348" s="99">
        <v>457</v>
      </c>
      <c r="BV348" s="99">
        <v>3</v>
      </c>
      <c r="BW348" s="99">
        <v>4</v>
      </c>
      <c r="BX348" s="99"/>
      <c r="BY348" s="99"/>
      <c r="BZ348" s="99"/>
      <c r="CA348" s="99"/>
      <c r="CB348" s="99">
        <v>2111</v>
      </c>
      <c r="CC348" s="99">
        <v>1610</v>
      </c>
      <c r="CD348" s="99">
        <v>6</v>
      </c>
      <c r="CE348" s="99">
        <v>1210</v>
      </c>
      <c r="CF348" s="99">
        <v>95</v>
      </c>
      <c r="CG348" s="99">
        <v>30</v>
      </c>
      <c r="CH348" s="99">
        <v>17</v>
      </c>
      <c r="CI348" s="99"/>
      <c r="CJ348" s="99"/>
      <c r="CK348" s="99"/>
      <c r="CL348" s="99">
        <v>2</v>
      </c>
      <c r="CM348" s="99">
        <v>39</v>
      </c>
      <c r="CN348" s="99">
        <v>76</v>
      </c>
      <c r="CO348" s="99">
        <v>454</v>
      </c>
      <c r="CP348" s="99">
        <v>457</v>
      </c>
      <c r="CQ348" s="99">
        <v>6</v>
      </c>
      <c r="CR348" s="99">
        <v>171</v>
      </c>
      <c r="CS348" s="99">
        <v>3</v>
      </c>
      <c r="CT348" s="99">
        <v>211</v>
      </c>
      <c r="CU348" s="99">
        <v>330</v>
      </c>
      <c r="CV348" s="99">
        <v>331</v>
      </c>
      <c r="CW348" s="99">
        <v>62</v>
      </c>
      <c r="CX348" s="99">
        <v>156</v>
      </c>
      <c r="CY348" s="99">
        <v>79</v>
      </c>
      <c r="CZ348" s="99">
        <v>76</v>
      </c>
      <c r="DA348" s="99">
        <v>430</v>
      </c>
      <c r="DB348" s="99">
        <v>155</v>
      </c>
      <c r="DC348" s="99">
        <v>154</v>
      </c>
      <c r="DD348" s="99">
        <v>957</v>
      </c>
      <c r="DE348" s="99">
        <v>895</v>
      </c>
      <c r="DF348" s="99">
        <v>35</v>
      </c>
      <c r="DG348" s="99">
        <v>115</v>
      </c>
      <c r="DH348" s="99">
        <v>426</v>
      </c>
      <c r="DI348" s="99">
        <v>266</v>
      </c>
      <c r="DJ348" s="99"/>
      <c r="DK348" s="99">
        <v>38</v>
      </c>
      <c r="DL348" s="99">
        <v>97</v>
      </c>
      <c r="DM348" s="99">
        <v>7</v>
      </c>
      <c r="DN348" s="99">
        <v>172</v>
      </c>
      <c r="DO348" s="99">
        <v>13</v>
      </c>
      <c r="DP348" s="99">
        <v>2655</v>
      </c>
      <c r="DQ348" s="99">
        <v>37</v>
      </c>
      <c r="DR348" s="99">
        <v>112</v>
      </c>
      <c r="DS348" s="99">
        <v>24</v>
      </c>
      <c r="DT348" s="99">
        <v>81</v>
      </c>
      <c r="DU348" s="99">
        <v>3</v>
      </c>
      <c r="DV348" s="99"/>
      <c r="DW348" s="99">
        <v>7</v>
      </c>
      <c r="DX348" s="99">
        <v>109</v>
      </c>
      <c r="DY348" s="99">
        <v>19</v>
      </c>
      <c r="DZ348" s="99">
        <v>898</v>
      </c>
      <c r="EA348" s="99"/>
      <c r="EB348" s="99"/>
      <c r="EC348" s="99"/>
      <c r="ED348" s="99">
        <v>157</v>
      </c>
      <c r="EE348" s="99">
        <v>195</v>
      </c>
      <c r="EF348" s="99">
        <v>12</v>
      </c>
      <c r="EG348" s="99">
        <v>7</v>
      </c>
      <c r="EH348" s="99">
        <v>5</v>
      </c>
      <c r="EI348" s="99"/>
      <c r="EJ348" s="99">
        <v>10</v>
      </c>
      <c r="EK348" s="99">
        <v>1</v>
      </c>
      <c r="EL348" s="99">
        <v>4</v>
      </c>
      <c r="EM348" s="99">
        <v>4471</v>
      </c>
      <c r="EN348" s="99">
        <v>27</v>
      </c>
      <c r="EO348" s="99">
        <v>173</v>
      </c>
      <c r="EP348" s="99">
        <v>11</v>
      </c>
      <c r="EQ348" s="99">
        <v>6</v>
      </c>
      <c r="ER348" s="99"/>
      <c r="ES348" s="99">
        <v>40054</v>
      </c>
    </row>
    <row r="349" spans="1:149" ht="14.4" x14ac:dyDescent="0.3">
      <c r="A349" s="98">
        <v>106380965</v>
      </c>
      <c r="B349" s="98" t="s">
        <v>2483</v>
      </c>
      <c r="C349" s="98" t="s">
        <v>1416</v>
      </c>
      <c r="D349" s="98" t="s">
        <v>0</v>
      </c>
      <c r="E349" s="98" t="s">
        <v>1416</v>
      </c>
      <c r="F349" s="98" t="s">
        <v>1177</v>
      </c>
      <c r="G349" s="98" t="s">
        <v>2871</v>
      </c>
      <c r="H349" s="98" t="s">
        <v>2108</v>
      </c>
      <c r="I349" s="98" t="s">
        <v>2150</v>
      </c>
      <c r="J349" s="98" t="s">
        <v>2334</v>
      </c>
      <c r="K349" s="98" t="s">
        <v>2481</v>
      </c>
      <c r="L349" s="98" t="s">
        <v>2065</v>
      </c>
      <c r="M349" s="98" t="s">
        <v>2074</v>
      </c>
      <c r="N349" s="98" t="s">
        <v>1894</v>
      </c>
      <c r="O349" s="99">
        <v>3967</v>
      </c>
      <c r="P349" s="99"/>
      <c r="Q349" s="99">
        <v>351</v>
      </c>
      <c r="R349" s="99"/>
      <c r="S349" s="99">
        <v>792</v>
      </c>
      <c r="T349" s="99"/>
      <c r="U349" s="99">
        <v>2801</v>
      </c>
      <c r="V349" s="99">
        <v>2309</v>
      </c>
      <c r="W349" s="99"/>
      <c r="X349" s="99"/>
      <c r="Y349" s="99">
        <v>798</v>
      </c>
      <c r="Z349" s="99">
        <v>118</v>
      </c>
      <c r="AA349" s="99">
        <v>174</v>
      </c>
      <c r="AB349" s="99">
        <v>251</v>
      </c>
      <c r="AC349" s="99">
        <v>489</v>
      </c>
      <c r="AD349" s="99">
        <v>900</v>
      </c>
      <c r="AE349" s="99">
        <v>924</v>
      </c>
      <c r="AF349" s="99">
        <v>1456</v>
      </c>
      <c r="AG349" s="99"/>
      <c r="AH349" s="99"/>
      <c r="AI349" s="99"/>
      <c r="AJ349" s="99">
        <v>1190</v>
      </c>
      <c r="AK349" s="99">
        <v>383</v>
      </c>
      <c r="AL349" s="99">
        <v>348</v>
      </c>
      <c r="AM349" s="99">
        <v>4</v>
      </c>
      <c r="AN349" s="99">
        <v>55</v>
      </c>
      <c r="AO349" s="99">
        <v>379</v>
      </c>
      <c r="AP349" s="99">
        <v>2751</v>
      </c>
      <c r="AQ349" s="99">
        <v>2219</v>
      </c>
      <c r="AR349" s="99">
        <v>2891</v>
      </c>
      <c r="AS349" s="99"/>
      <c r="AT349" s="99">
        <v>2183</v>
      </c>
      <c r="AU349" s="99">
        <v>2927</v>
      </c>
      <c r="AV349" s="99"/>
      <c r="AW349" s="99"/>
      <c r="AX349" s="99">
        <v>4658</v>
      </c>
      <c r="AY349" s="99">
        <v>452</v>
      </c>
      <c r="AZ349" s="99"/>
      <c r="BA349" s="99">
        <v>407</v>
      </c>
      <c r="BB349" s="99">
        <v>4</v>
      </c>
      <c r="BC349" s="99">
        <v>4104</v>
      </c>
      <c r="BD349" s="99">
        <v>42</v>
      </c>
      <c r="BE349" s="99">
        <v>37</v>
      </c>
      <c r="BF349" s="99">
        <v>198</v>
      </c>
      <c r="BG349" s="99"/>
      <c r="BH349" s="99">
        <v>316</v>
      </c>
      <c r="BI349" s="99">
        <v>2</v>
      </c>
      <c r="BJ349" s="99"/>
      <c r="BK349" s="99">
        <v>110</v>
      </c>
      <c r="BL349" s="99">
        <v>75</v>
      </c>
      <c r="BM349" s="99">
        <v>1</v>
      </c>
      <c r="BN349" s="99">
        <v>201</v>
      </c>
      <c r="BO349" s="99">
        <v>974</v>
      </c>
      <c r="BP349" s="99">
        <v>80</v>
      </c>
      <c r="BQ349" s="99">
        <v>7</v>
      </c>
      <c r="BR349" s="99">
        <v>119</v>
      </c>
      <c r="BS349" s="99">
        <v>47</v>
      </c>
      <c r="BT349" s="99">
        <v>2652</v>
      </c>
      <c r="BU349" s="99">
        <v>822</v>
      </c>
      <c r="BV349" s="99">
        <v>2</v>
      </c>
      <c r="BW349" s="99">
        <v>13</v>
      </c>
      <c r="BX349" s="99"/>
      <c r="BY349" s="99">
        <v>4</v>
      </c>
      <c r="BZ349" s="99">
        <v>3</v>
      </c>
      <c r="CA349" s="99"/>
      <c r="CB349" s="99">
        <v>856</v>
      </c>
      <c r="CC349" s="99">
        <v>2578</v>
      </c>
      <c r="CD349" s="99">
        <v>65</v>
      </c>
      <c r="CE349" s="99">
        <v>1474</v>
      </c>
      <c r="CF349" s="99">
        <v>35</v>
      </c>
      <c r="CG349" s="99">
        <v>94</v>
      </c>
      <c r="CH349" s="99">
        <v>7</v>
      </c>
      <c r="CI349" s="99">
        <v>1</v>
      </c>
      <c r="CJ349" s="99"/>
      <c r="CK349" s="99"/>
      <c r="CL349" s="99">
        <v>3</v>
      </c>
      <c r="CM349" s="99">
        <v>51</v>
      </c>
      <c r="CN349" s="99">
        <v>191</v>
      </c>
      <c r="CO349" s="99">
        <v>816</v>
      </c>
      <c r="CP349" s="99">
        <v>429</v>
      </c>
      <c r="CQ349" s="99">
        <v>1</v>
      </c>
      <c r="CR349" s="99">
        <v>143</v>
      </c>
      <c r="CS349" s="99">
        <v>2</v>
      </c>
      <c r="CT349" s="99">
        <v>132</v>
      </c>
      <c r="CU349" s="99">
        <v>605</v>
      </c>
      <c r="CV349" s="99">
        <v>405</v>
      </c>
      <c r="CW349" s="99">
        <v>831</v>
      </c>
      <c r="CX349" s="99">
        <v>751</v>
      </c>
      <c r="CY349" s="99">
        <v>123</v>
      </c>
      <c r="CZ349" s="99">
        <v>141</v>
      </c>
      <c r="DA349" s="99">
        <v>300</v>
      </c>
      <c r="DB349" s="99">
        <v>102</v>
      </c>
      <c r="DC349" s="99">
        <v>80</v>
      </c>
      <c r="DD349" s="99">
        <v>4</v>
      </c>
      <c r="DE349" s="99"/>
      <c r="DF349" s="99"/>
      <c r="DG349" s="99">
        <v>188</v>
      </c>
      <c r="DH349" s="99">
        <v>1724</v>
      </c>
      <c r="DI349" s="99">
        <v>333</v>
      </c>
      <c r="DJ349" s="99"/>
      <c r="DK349" s="99">
        <v>36</v>
      </c>
      <c r="DL349" s="99">
        <v>146</v>
      </c>
      <c r="DM349" s="99">
        <v>14</v>
      </c>
      <c r="DN349" s="99">
        <v>869</v>
      </c>
      <c r="DO349" s="99">
        <v>57</v>
      </c>
      <c r="DP349" s="99">
        <v>1326</v>
      </c>
      <c r="DQ349" s="99">
        <v>91</v>
      </c>
      <c r="DR349" s="99">
        <v>115</v>
      </c>
      <c r="DS349" s="99">
        <v>38</v>
      </c>
      <c r="DT349" s="99">
        <v>91</v>
      </c>
      <c r="DU349" s="99">
        <v>5</v>
      </c>
      <c r="DV349" s="99"/>
      <c r="DW349" s="99">
        <v>68</v>
      </c>
      <c r="DX349" s="99">
        <v>5</v>
      </c>
      <c r="DY349" s="99">
        <v>2</v>
      </c>
      <c r="DZ349" s="99"/>
      <c r="EA349" s="99"/>
      <c r="EB349" s="99">
        <v>2</v>
      </c>
      <c r="EC349" s="99"/>
      <c r="ED349" s="99">
        <v>154</v>
      </c>
      <c r="EE349" s="99">
        <v>345</v>
      </c>
      <c r="EF349" s="99">
        <v>33</v>
      </c>
      <c r="EG349" s="99">
        <v>19</v>
      </c>
      <c r="EH349" s="99">
        <v>105</v>
      </c>
      <c r="EI349" s="99"/>
      <c r="EJ349" s="99">
        <v>15</v>
      </c>
      <c r="EK349" s="99">
        <v>2</v>
      </c>
      <c r="EL349" s="99">
        <v>3</v>
      </c>
      <c r="EM349" s="99">
        <v>4100</v>
      </c>
      <c r="EN349" s="99">
        <v>30</v>
      </c>
      <c r="EO349" s="99">
        <v>271</v>
      </c>
      <c r="EP349" s="99">
        <v>26</v>
      </c>
      <c r="EQ349" s="99">
        <v>7</v>
      </c>
      <c r="ER349" s="99"/>
      <c r="ES349" s="99">
        <v>27497</v>
      </c>
    </row>
    <row r="350" spans="1:149" ht="14.4" x14ac:dyDescent="0.3">
      <c r="A350" s="98">
        <v>106381154</v>
      </c>
      <c r="B350" s="98" t="s">
        <v>1</v>
      </c>
      <c r="C350" s="98" t="s">
        <v>1416</v>
      </c>
      <c r="D350" s="98" t="s">
        <v>2</v>
      </c>
      <c r="E350" s="98" t="s">
        <v>1416</v>
      </c>
      <c r="F350" s="98" t="s">
        <v>1174</v>
      </c>
      <c r="G350" s="98" t="s">
        <v>2876</v>
      </c>
      <c r="H350" s="98" t="s">
        <v>2152</v>
      </c>
      <c r="I350" s="98" t="s">
        <v>2150</v>
      </c>
      <c r="J350" s="98" t="s">
        <v>2334</v>
      </c>
      <c r="K350" s="98" t="s">
        <v>2481</v>
      </c>
      <c r="L350" s="98" t="s">
        <v>2065</v>
      </c>
      <c r="M350" s="98" t="s">
        <v>2074</v>
      </c>
      <c r="N350" s="98" t="s">
        <v>1895</v>
      </c>
      <c r="O350" s="99">
        <v>36315</v>
      </c>
      <c r="P350" s="99"/>
      <c r="Q350" s="99"/>
      <c r="R350" s="99"/>
      <c r="S350" s="99"/>
      <c r="T350" s="99"/>
      <c r="U350" s="99">
        <v>19637</v>
      </c>
      <c r="V350" s="99">
        <v>16677</v>
      </c>
      <c r="W350" s="99">
        <v>1</v>
      </c>
      <c r="X350" s="99"/>
      <c r="Y350" s="99">
        <v>2554</v>
      </c>
      <c r="Z350" s="99">
        <v>2628</v>
      </c>
      <c r="AA350" s="99">
        <v>4792</v>
      </c>
      <c r="AB350" s="99">
        <v>3520</v>
      </c>
      <c r="AC350" s="99">
        <v>4994</v>
      </c>
      <c r="AD350" s="99">
        <v>5742</v>
      </c>
      <c r="AE350" s="99">
        <v>3457</v>
      </c>
      <c r="AF350" s="99">
        <v>2175</v>
      </c>
      <c r="AG350" s="99">
        <v>1</v>
      </c>
      <c r="AH350" s="99">
        <v>4244</v>
      </c>
      <c r="AI350" s="99">
        <v>2208</v>
      </c>
      <c r="AJ350" s="99">
        <v>5602</v>
      </c>
      <c r="AK350" s="99">
        <v>2953</v>
      </c>
      <c r="AL350" s="99">
        <v>6064</v>
      </c>
      <c r="AM350" s="99">
        <v>150</v>
      </c>
      <c r="AN350" s="99">
        <v>2218</v>
      </c>
      <c r="AO350" s="99">
        <v>1253</v>
      </c>
      <c r="AP350" s="99">
        <v>18075</v>
      </c>
      <c r="AQ350" s="99">
        <v>26167</v>
      </c>
      <c r="AR350" s="99">
        <v>10148</v>
      </c>
      <c r="AS350" s="99"/>
      <c r="AT350" s="99">
        <v>12946</v>
      </c>
      <c r="AU350" s="99">
        <v>20155</v>
      </c>
      <c r="AV350" s="99">
        <v>3206</v>
      </c>
      <c r="AW350" s="99">
        <v>8</v>
      </c>
      <c r="AX350" s="99">
        <v>35347</v>
      </c>
      <c r="AY350" s="99">
        <v>968</v>
      </c>
      <c r="AZ350" s="99"/>
      <c r="BA350" s="99">
        <v>2529</v>
      </c>
      <c r="BB350" s="99">
        <v>4</v>
      </c>
      <c r="BC350" s="99">
        <v>28637</v>
      </c>
      <c r="BD350" s="99">
        <v>5</v>
      </c>
      <c r="BE350" s="99">
        <v>3</v>
      </c>
      <c r="BF350" s="99">
        <v>10</v>
      </c>
      <c r="BG350" s="99">
        <v>3117</v>
      </c>
      <c r="BH350" s="99">
        <v>1975</v>
      </c>
      <c r="BI350" s="99">
        <v>35</v>
      </c>
      <c r="BJ350" s="99"/>
      <c r="BK350" s="99">
        <v>873</v>
      </c>
      <c r="BL350" s="99">
        <v>257</v>
      </c>
      <c r="BM350" s="99">
        <v>4</v>
      </c>
      <c r="BN350" s="99">
        <v>634</v>
      </c>
      <c r="BO350" s="99">
        <v>6089</v>
      </c>
      <c r="BP350" s="99">
        <v>294</v>
      </c>
      <c r="BQ350" s="99">
        <v>117</v>
      </c>
      <c r="BR350" s="99">
        <v>770</v>
      </c>
      <c r="BS350" s="99">
        <v>129</v>
      </c>
      <c r="BT350" s="99">
        <v>24939</v>
      </c>
      <c r="BU350" s="99">
        <v>2143</v>
      </c>
      <c r="BV350" s="99">
        <v>3</v>
      </c>
      <c r="BW350" s="99"/>
      <c r="BX350" s="99"/>
      <c r="BY350" s="99">
        <v>63</v>
      </c>
      <c r="BZ350" s="99"/>
      <c r="CA350" s="99"/>
      <c r="CB350" s="99">
        <v>10029</v>
      </c>
      <c r="CC350" s="99">
        <v>9924</v>
      </c>
      <c r="CD350" s="99">
        <v>23</v>
      </c>
      <c r="CE350" s="99">
        <v>15054</v>
      </c>
      <c r="CF350" s="99">
        <v>1099</v>
      </c>
      <c r="CG350" s="99">
        <v>111</v>
      </c>
      <c r="CH350" s="99">
        <v>65</v>
      </c>
      <c r="CI350" s="99">
        <v>4</v>
      </c>
      <c r="CJ350" s="99">
        <v>6</v>
      </c>
      <c r="CK350" s="99"/>
      <c r="CL350" s="99">
        <v>940</v>
      </c>
      <c r="CM350" s="99">
        <v>500</v>
      </c>
      <c r="CN350" s="99">
        <v>4559</v>
      </c>
      <c r="CO350" s="99">
        <v>3213</v>
      </c>
      <c r="CP350" s="99">
        <v>3223</v>
      </c>
      <c r="CQ350" s="99">
        <v>47</v>
      </c>
      <c r="CR350" s="99">
        <v>1009</v>
      </c>
      <c r="CS350" s="99">
        <v>58</v>
      </c>
      <c r="CT350" s="99">
        <v>1131</v>
      </c>
      <c r="CU350" s="99">
        <v>2079</v>
      </c>
      <c r="CV350" s="99">
        <v>2939</v>
      </c>
      <c r="CW350" s="99">
        <v>453</v>
      </c>
      <c r="CX350" s="99">
        <v>2844</v>
      </c>
      <c r="CY350" s="99">
        <v>2154</v>
      </c>
      <c r="CZ350" s="99">
        <v>1560</v>
      </c>
      <c r="DA350" s="99">
        <v>1389</v>
      </c>
      <c r="DB350" s="99">
        <v>403</v>
      </c>
      <c r="DC350" s="99">
        <v>892</v>
      </c>
      <c r="DD350" s="99">
        <v>3520</v>
      </c>
      <c r="DE350" s="99">
        <v>3128</v>
      </c>
      <c r="DF350" s="99">
        <v>274</v>
      </c>
      <c r="DG350" s="99">
        <v>1590</v>
      </c>
      <c r="DH350" s="99">
        <v>6598</v>
      </c>
      <c r="DI350" s="99">
        <v>3154</v>
      </c>
      <c r="DJ350" s="99">
        <v>107</v>
      </c>
      <c r="DK350" s="99">
        <v>428</v>
      </c>
      <c r="DL350" s="99">
        <v>1397</v>
      </c>
      <c r="DM350" s="99">
        <v>334</v>
      </c>
      <c r="DN350" s="99">
        <v>3754</v>
      </c>
      <c r="DO350" s="99">
        <v>1755</v>
      </c>
      <c r="DP350" s="99">
        <v>7605</v>
      </c>
      <c r="DQ350" s="99">
        <v>665</v>
      </c>
      <c r="DR350" s="99">
        <v>898</v>
      </c>
      <c r="DS350" s="99">
        <v>1386</v>
      </c>
      <c r="DT350" s="99">
        <v>987</v>
      </c>
      <c r="DU350" s="99">
        <v>334</v>
      </c>
      <c r="DV350" s="99">
        <v>63</v>
      </c>
      <c r="DW350" s="99">
        <v>1108</v>
      </c>
      <c r="DX350" s="99">
        <v>1012</v>
      </c>
      <c r="DY350" s="99">
        <v>387</v>
      </c>
      <c r="DZ350" s="99">
        <v>2688</v>
      </c>
      <c r="EA350" s="99">
        <v>37</v>
      </c>
      <c r="EB350" s="99">
        <v>19</v>
      </c>
      <c r="EC350" s="99">
        <v>9</v>
      </c>
      <c r="ED350" s="99">
        <v>4397</v>
      </c>
      <c r="EE350" s="99">
        <v>552</v>
      </c>
      <c r="EF350" s="99">
        <v>112</v>
      </c>
      <c r="EG350" s="99">
        <v>46</v>
      </c>
      <c r="EH350" s="99">
        <v>9</v>
      </c>
      <c r="EI350" s="99"/>
      <c r="EJ350" s="99">
        <v>53</v>
      </c>
      <c r="EK350" s="99">
        <v>2</v>
      </c>
      <c r="EL350" s="99">
        <v>18</v>
      </c>
      <c r="EM350" s="99">
        <v>27992</v>
      </c>
      <c r="EN350" s="99">
        <v>299</v>
      </c>
      <c r="EO350" s="99">
        <v>2775</v>
      </c>
      <c r="EP350" s="99">
        <v>53</v>
      </c>
      <c r="EQ350" s="99">
        <v>3</v>
      </c>
      <c r="ER350" s="99">
        <v>4</v>
      </c>
      <c r="ES350" s="99">
        <v>229039</v>
      </c>
    </row>
    <row r="351" spans="1:149" ht="14.4" x14ac:dyDescent="0.3">
      <c r="A351" s="98">
        <v>106382715</v>
      </c>
      <c r="B351" s="98" t="s">
        <v>3</v>
      </c>
      <c r="C351" s="98" t="s">
        <v>1416</v>
      </c>
      <c r="D351" s="98" t="s">
        <v>4</v>
      </c>
      <c r="E351" s="98" t="s">
        <v>1416</v>
      </c>
      <c r="F351" s="98" t="s">
        <v>1178</v>
      </c>
      <c r="G351" s="98" t="s">
        <v>2871</v>
      </c>
      <c r="H351" s="98" t="s">
        <v>2114</v>
      </c>
      <c r="I351" s="98" t="s">
        <v>2150</v>
      </c>
      <c r="J351" s="98" t="s">
        <v>2334</v>
      </c>
      <c r="K351" s="98" t="s">
        <v>2484</v>
      </c>
      <c r="L351" s="98" t="s">
        <v>2065</v>
      </c>
      <c r="M351" s="98" t="s">
        <v>2105</v>
      </c>
      <c r="N351" s="98" t="s">
        <v>1896</v>
      </c>
      <c r="O351" s="99">
        <v>1381</v>
      </c>
      <c r="P351" s="99"/>
      <c r="Q351" s="99"/>
      <c r="R351" s="99"/>
      <c r="S351" s="99"/>
      <c r="T351" s="99"/>
      <c r="U351" s="99">
        <v>744</v>
      </c>
      <c r="V351" s="99">
        <v>637</v>
      </c>
      <c r="W351" s="99"/>
      <c r="X351" s="99"/>
      <c r="Y351" s="99">
        <v>2</v>
      </c>
      <c r="Z351" s="99">
        <v>8</v>
      </c>
      <c r="AA351" s="99">
        <v>22</v>
      </c>
      <c r="AB351" s="99">
        <v>49</v>
      </c>
      <c r="AC351" s="99">
        <v>82</v>
      </c>
      <c r="AD351" s="99">
        <v>155</v>
      </c>
      <c r="AE351" s="99">
        <v>324</v>
      </c>
      <c r="AF351" s="99">
        <v>739</v>
      </c>
      <c r="AG351" s="99"/>
      <c r="AH351" s="99"/>
      <c r="AI351" s="99"/>
      <c r="AJ351" s="99">
        <v>1354</v>
      </c>
      <c r="AK351" s="99">
        <v>5</v>
      </c>
      <c r="AL351" s="99">
        <v>3</v>
      </c>
      <c r="AM351" s="99"/>
      <c r="AN351" s="99">
        <v>3</v>
      </c>
      <c r="AO351" s="99">
        <v>3</v>
      </c>
      <c r="AP351" s="99">
        <v>13</v>
      </c>
      <c r="AQ351" s="99">
        <v>185</v>
      </c>
      <c r="AR351" s="99">
        <v>1196</v>
      </c>
      <c r="AS351" s="99"/>
      <c r="AT351" s="99">
        <v>102</v>
      </c>
      <c r="AU351" s="99">
        <v>1279</v>
      </c>
      <c r="AV351" s="99"/>
      <c r="AW351" s="99"/>
      <c r="AX351" s="99">
        <v>1130</v>
      </c>
      <c r="AY351" s="99">
        <v>251</v>
      </c>
      <c r="AZ351" s="99"/>
      <c r="BA351" s="99">
        <v>27</v>
      </c>
      <c r="BB351" s="99"/>
      <c r="BC351" s="99">
        <v>1346</v>
      </c>
      <c r="BD351" s="99">
        <v>2</v>
      </c>
      <c r="BE351" s="99">
        <v>4</v>
      </c>
      <c r="BF351" s="99">
        <v>2</v>
      </c>
      <c r="BG351" s="99"/>
      <c r="BH351" s="99"/>
      <c r="BI351" s="99"/>
      <c r="BJ351" s="99"/>
      <c r="BK351" s="99">
        <v>41</v>
      </c>
      <c r="BL351" s="99">
        <v>10</v>
      </c>
      <c r="BM351" s="99">
        <v>1</v>
      </c>
      <c r="BN351" s="99">
        <v>36</v>
      </c>
      <c r="BO351" s="99">
        <v>427</v>
      </c>
      <c r="BP351" s="99"/>
      <c r="BQ351" s="99"/>
      <c r="BR351" s="99"/>
      <c r="BS351" s="99"/>
      <c r="BT351" s="99">
        <v>697</v>
      </c>
      <c r="BU351" s="99">
        <v>169</v>
      </c>
      <c r="BV351" s="99"/>
      <c r="BW351" s="99"/>
      <c r="BX351" s="99"/>
      <c r="BY351" s="99"/>
      <c r="BZ351" s="99"/>
      <c r="CA351" s="99"/>
      <c r="CB351" s="99">
        <v>116</v>
      </c>
      <c r="CC351" s="99">
        <v>1091</v>
      </c>
      <c r="CD351" s="99"/>
      <c r="CE351" s="99">
        <v>167</v>
      </c>
      <c r="CF351" s="99">
        <v>2</v>
      </c>
      <c r="CG351" s="99">
        <v>1</v>
      </c>
      <c r="CH351" s="99">
        <v>2</v>
      </c>
      <c r="CI351" s="99">
        <v>2</v>
      </c>
      <c r="CJ351" s="99"/>
      <c r="CK351" s="99"/>
      <c r="CL351" s="99"/>
      <c r="CM351" s="99">
        <v>29</v>
      </c>
      <c r="CN351" s="99">
        <v>144</v>
      </c>
      <c r="CO351" s="99">
        <v>229</v>
      </c>
      <c r="CP351" s="99">
        <v>214</v>
      </c>
      <c r="CQ351" s="99">
        <v>1</v>
      </c>
      <c r="CR351" s="99">
        <v>47</v>
      </c>
      <c r="CS351" s="99"/>
      <c r="CT351" s="99">
        <v>89</v>
      </c>
      <c r="CU351" s="99">
        <v>187</v>
      </c>
      <c r="CV351" s="99">
        <v>68</v>
      </c>
      <c r="CW351" s="99">
        <v>2</v>
      </c>
      <c r="CX351" s="99">
        <v>38</v>
      </c>
      <c r="CY351" s="99">
        <v>11</v>
      </c>
      <c r="CZ351" s="99">
        <v>12</v>
      </c>
      <c r="DA351" s="99">
        <v>241</v>
      </c>
      <c r="DB351" s="99">
        <v>28</v>
      </c>
      <c r="DC351" s="99">
        <v>41</v>
      </c>
      <c r="DD351" s="99"/>
      <c r="DE351" s="99"/>
      <c r="DF351" s="99"/>
      <c r="DG351" s="99">
        <v>23</v>
      </c>
      <c r="DH351" s="99">
        <v>467</v>
      </c>
      <c r="DI351" s="99">
        <v>224</v>
      </c>
      <c r="DJ351" s="99">
        <v>1</v>
      </c>
      <c r="DK351" s="99">
        <v>28</v>
      </c>
      <c r="DL351" s="99">
        <v>40</v>
      </c>
      <c r="DM351" s="99">
        <v>12</v>
      </c>
      <c r="DN351" s="99">
        <v>57</v>
      </c>
      <c r="DO351" s="99">
        <v>1</v>
      </c>
      <c r="DP351" s="99">
        <v>401</v>
      </c>
      <c r="DQ351" s="99">
        <v>12</v>
      </c>
      <c r="DR351" s="99">
        <v>10</v>
      </c>
      <c r="DS351" s="99">
        <v>80</v>
      </c>
      <c r="DT351" s="99">
        <v>12</v>
      </c>
      <c r="DU351" s="99"/>
      <c r="DV351" s="99"/>
      <c r="DW351" s="99"/>
      <c r="DX351" s="99">
        <v>8</v>
      </c>
      <c r="DY351" s="99">
        <v>5</v>
      </c>
      <c r="DZ351" s="99"/>
      <c r="EA351" s="99"/>
      <c r="EB351" s="99"/>
      <c r="EC351" s="99"/>
      <c r="ED351" s="99">
        <v>35</v>
      </c>
      <c r="EE351" s="99">
        <v>94</v>
      </c>
      <c r="EF351" s="99">
        <v>2</v>
      </c>
      <c r="EG351" s="99"/>
      <c r="EH351" s="99"/>
      <c r="EI351" s="99"/>
      <c r="EJ351" s="99">
        <v>1</v>
      </c>
      <c r="EK351" s="99"/>
      <c r="EL351" s="99">
        <v>1</v>
      </c>
      <c r="EM351" s="99">
        <v>1198</v>
      </c>
      <c r="EN351" s="99">
        <v>11</v>
      </c>
      <c r="EO351" s="99">
        <v>32</v>
      </c>
      <c r="EP351" s="99">
        <v>7</v>
      </c>
      <c r="EQ351" s="99"/>
      <c r="ER351" s="99"/>
      <c r="ES351" s="99">
        <v>6347</v>
      </c>
    </row>
    <row r="352" spans="1:149" ht="14.4" x14ac:dyDescent="0.3">
      <c r="A352" s="98">
        <v>106390846</v>
      </c>
      <c r="B352" s="98" t="s">
        <v>5</v>
      </c>
      <c r="C352" s="98" t="s">
        <v>1180</v>
      </c>
      <c r="D352" s="98" t="s">
        <v>2485</v>
      </c>
      <c r="E352" s="98" t="s">
        <v>6</v>
      </c>
      <c r="F352" s="98" t="s">
        <v>1179</v>
      </c>
      <c r="G352" s="98" t="s">
        <v>2871</v>
      </c>
      <c r="H352" s="98" t="s">
        <v>2120</v>
      </c>
      <c r="I352" s="98" t="s">
        <v>2139</v>
      </c>
      <c r="J352" s="98" t="s">
        <v>2486</v>
      </c>
      <c r="K352" s="98" t="s">
        <v>2487</v>
      </c>
      <c r="L352" s="98" t="s">
        <v>2065</v>
      </c>
      <c r="M352" s="98" t="s">
        <v>2105</v>
      </c>
      <c r="N352" s="98" t="s">
        <v>1897</v>
      </c>
      <c r="O352" s="99">
        <v>4732</v>
      </c>
      <c r="P352" s="99"/>
      <c r="Q352" s="99"/>
      <c r="R352" s="99"/>
      <c r="S352" s="99"/>
      <c r="T352" s="99"/>
      <c r="U352" s="99">
        <v>2700</v>
      </c>
      <c r="V352" s="99">
        <v>2032</v>
      </c>
      <c r="W352" s="99"/>
      <c r="X352" s="99"/>
      <c r="Y352" s="99">
        <v>71</v>
      </c>
      <c r="Z352" s="99">
        <v>388</v>
      </c>
      <c r="AA352" s="99">
        <v>428</v>
      </c>
      <c r="AB352" s="99">
        <v>405</v>
      </c>
      <c r="AC352" s="99">
        <v>781</v>
      </c>
      <c r="AD352" s="99">
        <v>887</v>
      </c>
      <c r="AE352" s="99">
        <v>761</v>
      </c>
      <c r="AF352" s="99">
        <v>575</v>
      </c>
      <c r="AG352" s="99"/>
      <c r="AH352" s="99">
        <v>392</v>
      </c>
      <c r="AI352" s="99">
        <v>44</v>
      </c>
      <c r="AJ352" s="99">
        <v>515</v>
      </c>
      <c r="AK352" s="99">
        <v>742</v>
      </c>
      <c r="AL352" s="99">
        <v>1291</v>
      </c>
      <c r="AM352" s="99">
        <v>6</v>
      </c>
      <c r="AN352" s="99">
        <v>105</v>
      </c>
      <c r="AO352" s="99">
        <v>44</v>
      </c>
      <c r="AP352" s="99">
        <v>2029</v>
      </c>
      <c r="AQ352" s="99">
        <v>1745</v>
      </c>
      <c r="AR352" s="99">
        <v>2986</v>
      </c>
      <c r="AS352" s="99">
        <v>1</v>
      </c>
      <c r="AT352" s="99">
        <v>1064</v>
      </c>
      <c r="AU352" s="99">
        <v>3314</v>
      </c>
      <c r="AV352" s="99">
        <v>353</v>
      </c>
      <c r="AW352" s="99">
        <v>1</v>
      </c>
      <c r="AX352" s="99">
        <v>4474</v>
      </c>
      <c r="AY352" s="99">
        <v>235</v>
      </c>
      <c r="AZ352" s="99">
        <v>23</v>
      </c>
      <c r="BA352" s="99">
        <v>56</v>
      </c>
      <c r="BB352" s="99">
        <v>2</v>
      </c>
      <c r="BC352" s="99">
        <v>4182</v>
      </c>
      <c r="BD352" s="99">
        <v>14</v>
      </c>
      <c r="BE352" s="99">
        <v>44</v>
      </c>
      <c r="BF352" s="99">
        <v>77</v>
      </c>
      <c r="BG352" s="99">
        <v>348</v>
      </c>
      <c r="BH352" s="99">
        <v>8</v>
      </c>
      <c r="BI352" s="99"/>
      <c r="BJ352" s="99">
        <v>1</v>
      </c>
      <c r="BK352" s="99">
        <v>100</v>
      </c>
      <c r="BL352" s="99">
        <v>758</v>
      </c>
      <c r="BM352" s="99"/>
      <c r="BN352" s="99">
        <v>136</v>
      </c>
      <c r="BO352" s="99">
        <v>818</v>
      </c>
      <c r="BP352" s="99">
        <v>39</v>
      </c>
      <c r="BQ352" s="99">
        <v>4</v>
      </c>
      <c r="BR352" s="99"/>
      <c r="BS352" s="99">
        <v>2</v>
      </c>
      <c r="BT352" s="99">
        <v>2874</v>
      </c>
      <c r="BU352" s="99"/>
      <c r="BV352" s="99"/>
      <c r="BW352" s="99"/>
      <c r="BX352" s="99"/>
      <c r="BY352" s="99">
        <v>1</v>
      </c>
      <c r="BZ352" s="99"/>
      <c r="CA352" s="99"/>
      <c r="CB352" s="99">
        <v>1791</v>
      </c>
      <c r="CC352" s="99">
        <v>1813</v>
      </c>
      <c r="CD352" s="99"/>
      <c r="CE352" s="99">
        <v>1021</v>
      </c>
      <c r="CF352" s="99">
        <v>32</v>
      </c>
      <c r="CG352" s="99">
        <v>38</v>
      </c>
      <c r="CH352" s="99">
        <v>37</v>
      </c>
      <c r="CI352" s="99"/>
      <c r="CJ352" s="99"/>
      <c r="CK352" s="99"/>
      <c r="CL352" s="99">
        <v>2</v>
      </c>
      <c r="CM352" s="99">
        <v>37</v>
      </c>
      <c r="CN352" s="99">
        <v>67</v>
      </c>
      <c r="CO352" s="99">
        <v>728</v>
      </c>
      <c r="CP352" s="99">
        <v>500</v>
      </c>
      <c r="CQ352" s="99">
        <v>2</v>
      </c>
      <c r="CR352" s="99">
        <v>383</v>
      </c>
      <c r="CS352" s="99"/>
      <c r="CT352" s="99">
        <v>156</v>
      </c>
      <c r="CU352" s="99">
        <v>489</v>
      </c>
      <c r="CV352" s="99">
        <v>290</v>
      </c>
      <c r="CW352" s="99">
        <v>28</v>
      </c>
      <c r="CX352" s="99">
        <v>540</v>
      </c>
      <c r="CY352" s="99">
        <v>44</v>
      </c>
      <c r="CZ352" s="99">
        <v>4</v>
      </c>
      <c r="DA352" s="99">
        <v>458</v>
      </c>
      <c r="DB352" s="99">
        <v>87</v>
      </c>
      <c r="DC352" s="99">
        <v>157</v>
      </c>
      <c r="DD352" s="99">
        <v>395</v>
      </c>
      <c r="DE352" s="99">
        <v>348</v>
      </c>
      <c r="DF352" s="99">
        <v>17</v>
      </c>
      <c r="DG352" s="99">
        <v>251</v>
      </c>
      <c r="DH352" s="99">
        <v>517</v>
      </c>
      <c r="DI352" s="99">
        <v>559</v>
      </c>
      <c r="DJ352" s="99"/>
      <c r="DK352" s="99">
        <v>65</v>
      </c>
      <c r="DL352" s="99">
        <v>142</v>
      </c>
      <c r="DM352" s="99">
        <v>2</v>
      </c>
      <c r="DN352" s="99">
        <v>649</v>
      </c>
      <c r="DO352" s="99">
        <v>29</v>
      </c>
      <c r="DP352" s="99">
        <v>1820</v>
      </c>
      <c r="DQ352" s="99">
        <v>60</v>
      </c>
      <c r="DR352" s="99">
        <v>86</v>
      </c>
      <c r="DS352" s="99">
        <v>7</v>
      </c>
      <c r="DT352" s="99">
        <v>71</v>
      </c>
      <c r="DU352" s="99"/>
      <c r="DV352" s="99"/>
      <c r="DW352" s="99">
        <v>52</v>
      </c>
      <c r="DX352" s="99">
        <v>37</v>
      </c>
      <c r="DY352" s="99">
        <v>2</v>
      </c>
      <c r="DZ352" s="99">
        <v>337</v>
      </c>
      <c r="EA352" s="99"/>
      <c r="EB352" s="99">
        <v>45</v>
      </c>
      <c r="EC352" s="99">
        <v>1</v>
      </c>
      <c r="ED352" s="99">
        <v>141</v>
      </c>
      <c r="EE352" s="99">
        <v>148</v>
      </c>
      <c r="EF352" s="99">
        <v>14</v>
      </c>
      <c r="EG352" s="99">
        <v>7</v>
      </c>
      <c r="EH352" s="99">
        <v>2</v>
      </c>
      <c r="EI352" s="99"/>
      <c r="EJ352" s="99">
        <v>25</v>
      </c>
      <c r="EK352" s="99">
        <v>23</v>
      </c>
      <c r="EL352" s="99">
        <v>3</v>
      </c>
      <c r="EM352" s="99">
        <v>3945</v>
      </c>
      <c r="EN352" s="99">
        <v>35</v>
      </c>
      <c r="EO352" s="99">
        <v>363</v>
      </c>
      <c r="EP352" s="99">
        <v>25</v>
      </c>
      <c r="EQ352" s="99">
        <v>1</v>
      </c>
      <c r="ER352" s="99"/>
      <c r="ES352" s="99">
        <v>19342</v>
      </c>
    </row>
    <row r="353" spans="1:149" ht="14.4" x14ac:dyDescent="0.3">
      <c r="A353" s="98">
        <v>106390923</v>
      </c>
      <c r="B353" s="98" t="s">
        <v>2778</v>
      </c>
      <c r="C353" s="98" t="s">
        <v>1180</v>
      </c>
      <c r="D353" s="98" t="s">
        <v>7</v>
      </c>
      <c r="E353" s="98" t="s">
        <v>8</v>
      </c>
      <c r="F353" s="98" t="s">
        <v>2488</v>
      </c>
      <c r="G353" s="98" t="s">
        <v>2871</v>
      </c>
      <c r="H353" s="98" t="s">
        <v>2112</v>
      </c>
      <c r="I353" s="98" t="s">
        <v>2139</v>
      </c>
      <c r="J353" s="98" t="s">
        <v>2102</v>
      </c>
      <c r="K353" s="98" t="s">
        <v>8</v>
      </c>
      <c r="L353" s="98" t="s">
        <v>2065</v>
      </c>
      <c r="M353" s="98" t="s">
        <v>2105</v>
      </c>
      <c r="N353" s="98" t="s">
        <v>1898</v>
      </c>
      <c r="O353" s="99">
        <v>8491</v>
      </c>
      <c r="P353" s="99"/>
      <c r="Q353" s="99">
        <v>166</v>
      </c>
      <c r="R353" s="99"/>
      <c r="S353" s="99"/>
      <c r="T353" s="99"/>
      <c r="U353" s="99">
        <v>5051</v>
      </c>
      <c r="V353" s="99">
        <v>3606</v>
      </c>
      <c r="W353" s="99"/>
      <c r="X353" s="99"/>
      <c r="Y353" s="99">
        <v>143</v>
      </c>
      <c r="Z353" s="99">
        <v>828</v>
      </c>
      <c r="AA353" s="99">
        <v>805</v>
      </c>
      <c r="AB353" s="99">
        <v>603</v>
      </c>
      <c r="AC353" s="99">
        <v>1033</v>
      </c>
      <c r="AD353" s="99">
        <v>1214</v>
      </c>
      <c r="AE353" s="99">
        <v>1227</v>
      </c>
      <c r="AF353" s="99">
        <v>1600</v>
      </c>
      <c r="AG353" s="99"/>
      <c r="AH353" s="99">
        <v>1125</v>
      </c>
      <c r="AI353" s="99">
        <v>79</v>
      </c>
      <c r="AJ353" s="99">
        <v>447</v>
      </c>
      <c r="AK353" s="99">
        <v>221</v>
      </c>
      <c r="AL353" s="99">
        <v>2028</v>
      </c>
      <c r="AM353" s="99">
        <v>11</v>
      </c>
      <c r="AN353" s="99">
        <v>206</v>
      </c>
      <c r="AO353" s="99">
        <v>36</v>
      </c>
      <c r="AP353" s="99">
        <v>5708</v>
      </c>
      <c r="AQ353" s="99">
        <v>2840</v>
      </c>
      <c r="AR353" s="99">
        <v>5817</v>
      </c>
      <c r="AS353" s="99"/>
      <c r="AT353" s="99">
        <v>846</v>
      </c>
      <c r="AU353" s="99">
        <v>6730</v>
      </c>
      <c r="AV353" s="99">
        <v>1076</v>
      </c>
      <c r="AW353" s="99">
        <v>5</v>
      </c>
      <c r="AX353" s="99">
        <v>7387</v>
      </c>
      <c r="AY353" s="99">
        <v>1270</v>
      </c>
      <c r="AZ353" s="99"/>
      <c r="BA353" s="99">
        <v>164</v>
      </c>
      <c r="BB353" s="99">
        <v>24</v>
      </c>
      <c r="BC353" s="99">
        <v>6740</v>
      </c>
      <c r="BD353" s="99">
        <v>60</v>
      </c>
      <c r="BE353" s="99">
        <v>233</v>
      </c>
      <c r="BF353" s="99">
        <v>353</v>
      </c>
      <c r="BG353" s="99">
        <v>1076</v>
      </c>
      <c r="BH353" s="99">
        <v>3</v>
      </c>
      <c r="BI353" s="99">
        <v>4</v>
      </c>
      <c r="BJ353" s="99"/>
      <c r="BK353" s="99">
        <v>507</v>
      </c>
      <c r="BL353" s="99">
        <v>108</v>
      </c>
      <c r="BM353" s="99"/>
      <c r="BN353" s="99">
        <v>217</v>
      </c>
      <c r="BO353" s="99">
        <v>905</v>
      </c>
      <c r="BP353" s="99">
        <v>173</v>
      </c>
      <c r="BQ353" s="99">
        <v>11</v>
      </c>
      <c r="BR353" s="99">
        <v>19</v>
      </c>
      <c r="BS353" s="99">
        <v>6</v>
      </c>
      <c r="BT353" s="99">
        <v>5729</v>
      </c>
      <c r="BU353" s="99">
        <v>969</v>
      </c>
      <c r="BV353" s="99"/>
      <c r="BW353" s="99"/>
      <c r="BX353" s="99"/>
      <c r="BY353" s="99">
        <v>1</v>
      </c>
      <c r="BZ353" s="99">
        <v>12</v>
      </c>
      <c r="CA353" s="99"/>
      <c r="CB353" s="99">
        <v>3263</v>
      </c>
      <c r="CC353" s="99">
        <v>3791</v>
      </c>
      <c r="CD353" s="99"/>
      <c r="CE353" s="99">
        <v>1417</v>
      </c>
      <c r="CF353" s="99">
        <v>67</v>
      </c>
      <c r="CG353" s="99">
        <v>33</v>
      </c>
      <c r="CH353" s="99">
        <v>78</v>
      </c>
      <c r="CI353" s="99">
        <v>8</v>
      </c>
      <c r="CJ353" s="99"/>
      <c r="CK353" s="99"/>
      <c r="CL353" s="99">
        <v>5</v>
      </c>
      <c r="CM353" s="99">
        <v>71</v>
      </c>
      <c r="CN353" s="99">
        <v>185</v>
      </c>
      <c r="CO353" s="99">
        <v>1092</v>
      </c>
      <c r="CP353" s="99">
        <v>865</v>
      </c>
      <c r="CQ353" s="99">
        <v>5</v>
      </c>
      <c r="CR353" s="99">
        <v>378</v>
      </c>
      <c r="CS353" s="99"/>
      <c r="CT353" s="99">
        <v>436</v>
      </c>
      <c r="CU353" s="99">
        <v>962</v>
      </c>
      <c r="CV353" s="99">
        <v>551</v>
      </c>
      <c r="CW353" s="99">
        <v>87</v>
      </c>
      <c r="CX353" s="99">
        <v>260</v>
      </c>
      <c r="CY353" s="99">
        <v>202</v>
      </c>
      <c r="CZ353" s="99">
        <v>31</v>
      </c>
      <c r="DA353" s="99">
        <v>773</v>
      </c>
      <c r="DB353" s="99">
        <v>260</v>
      </c>
      <c r="DC353" s="99">
        <v>269</v>
      </c>
      <c r="DD353" s="99">
        <v>1121</v>
      </c>
      <c r="DE353" s="99">
        <v>1076</v>
      </c>
      <c r="DF353" s="99">
        <v>28</v>
      </c>
      <c r="DG353" s="99">
        <v>100</v>
      </c>
      <c r="DH353" s="99">
        <v>2116</v>
      </c>
      <c r="DI353" s="99">
        <v>568</v>
      </c>
      <c r="DJ353" s="99">
        <v>2</v>
      </c>
      <c r="DK353" s="99">
        <v>39</v>
      </c>
      <c r="DL353" s="99">
        <v>191</v>
      </c>
      <c r="DM353" s="99">
        <v>14</v>
      </c>
      <c r="DN353" s="99">
        <v>433</v>
      </c>
      <c r="DO353" s="99">
        <v>36</v>
      </c>
      <c r="DP353" s="99">
        <v>2733</v>
      </c>
      <c r="DQ353" s="99">
        <v>86</v>
      </c>
      <c r="DR353" s="99">
        <v>175</v>
      </c>
      <c r="DS353" s="99">
        <v>79</v>
      </c>
      <c r="DT353" s="99">
        <v>136</v>
      </c>
      <c r="DU353" s="99">
        <v>2</v>
      </c>
      <c r="DV353" s="99">
        <v>1</v>
      </c>
      <c r="DW353" s="99">
        <v>791</v>
      </c>
      <c r="DX353" s="99">
        <v>70</v>
      </c>
      <c r="DY353" s="99">
        <v>8</v>
      </c>
      <c r="DZ353" s="99">
        <v>1075</v>
      </c>
      <c r="EA353" s="99"/>
      <c r="EB353" s="99">
        <v>2</v>
      </c>
      <c r="EC353" s="99"/>
      <c r="ED353" s="99">
        <v>44</v>
      </c>
      <c r="EE353" s="99">
        <v>370</v>
      </c>
      <c r="EF353" s="99">
        <v>38</v>
      </c>
      <c r="EG353" s="99">
        <v>11</v>
      </c>
      <c r="EH353" s="99">
        <v>1</v>
      </c>
      <c r="EI353" s="99"/>
      <c r="EJ353" s="99">
        <v>7</v>
      </c>
      <c r="EK353" s="99"/>
      <c r="EL353" s="99">
        <v>5</v>
      </c>
      <c r="EM353" s="99">
        <v>7811</v>
      </c>
      <c r="EN353" s="99">
        <v>39</v>
      </c>
      <c r="EO353" s="99">
        <v>300</v>
      </c>
      <c r="EP353" s="99">
        <v>31</v>
      </c>
      <c r="EQ353" s="99"/>
      <c r="ER353" s="99"/>
      <c r="ES353" s="99">
        <v>35001</v>
      </c>
    </row>
    <row r="354" spans="1:149" ht="14.4" x14ac:dyDescent="0.3">
      <c r="A354" s="98">
        <v>106391010</v>
      </c>
      <c r="B354" s="98" t="s">
        <v>9</v>
      </c>
      <c r="C354" s="98" t="s">
        <v>1180</v>
      </c>
      <c r="D354" s="98" t="s">
        <v>10</v>
      </c>
      <c r="E354" s="98" t="s">
        <v>11</v>
      </c>
      <c r="F354" s="98" t="s">
        <v>1181</v>
      </c>
      <c r="G354" s="98" t="s">
        <v>2870</v>
      </c>
      <c r="H354" s="98" t="s">
        <v>2112</v>
      </c>
      <c r="I354" s="98" t="s">
        <v>2139</v>
      </c>
      <c r="J354" s="98" t="s">
        <v>2486</v>
      </c>
      <c r="K354" s="98" t="s">
        <v>2487</v>
      </c>
      <c r="L354" s="98" t="s">
        <v>2065</v>
      </c>
      <c r="M354" s="98" t="s">
        <v>2105</v>
      </c>
      <c r="N354" s="98" t="s">
        <v>1899</v>
      </c>
      <c r="O354" s="99">
        <v>11424</v>
      </c>
      <c r="P354" s="99"/>
      <c r="Q354" s="99"/>
      <c r="R354" s="99"/>
      <c r="S354" s="99"/>
      <c r="T354" s="99"/>
      <c r="U354" s="99">
        <v>5127</v>
      </c>
      <c r="V354" s="99">
        <v>6294</v>
      </c>
      <c r="W354" s="99">
        <v>3</v>
      </c>
      <c r="X354" s="99"/>
      <c r="Y354" s="99">
        <v>342</v>
      </c>
      <c r="Z354" s="99">
        <v>1702</v>
      </c>
      <c r="AA354" s="99">
        <v>1649</v>
      </c>
      <c r="AB354" s="99">
        <v>1260</v>
      </c>
      <c r="AC354" s="99">
        <v>1705</v>
      </c>
      <c r="AD354" s="99">
        <v>1429</v>
      </c>
      <c r="AE354" s="99">
        <v>629</v>
      </c>
      <c r="AF354" s="99">
        <v>425</v>
      </c>
      <c r="AG354" s="99"/>
      <c r="AH354" s="99">
        <v>2187</v>
      </c>
      <c r="AI354" s="99">
        <v>96</v>
      </c>
      <c r="AJ354" s="99">
        <v>689</v>
      </c>
      <c r="AK354" s="99">
        <v>2007</v>
      </c>
      <c r="AL354" s="99">
        <v>3236</v>
      </c>
      <c r="AM354" s="99">
        <v>25</v>
      </c>
      <c r="AN354" s="99">
        <v>2114</v>
      </c>
      <c r="AO354" s="99">
        <v>282</v>
      </c>
      <c r="AP354" s="99">
        <v>3071</v>
      </c>
      <c r="AQ354" s="99">
        <v>5987</v>
      </c>
      <c r="AR354" s="99">
        <v>5437</v>
      </c>
      <c r="AS354" s="99"/>
      <c r="AT354" s="99">
        <v>2080</v>
      </c>
      <c r="AU354" s="99">
        <v>7351</v>
      </c>
      <c r="AV354" s="99">
        <v>1993</v>
      </c>
      <c r="AW354" s="99"/>
      <c r="AX354" s="99">
        <v>11277</v>
      </c>
      <c r="AY354" s="99">
        <v>147</v>
      </c>
      <c r="AZ354" s="99"/>
      <c r="BA354" s="99">
        <v>165</v>
      </c>
      <c r="BB354" s="99">
        <v>6</v>
      </c>
      <c r="BC354" s="99">
        <v>7144</v>
      </c>
      <c r="BD354" s="99">
        <v>7</v>
      </c>
      <c r="BE354" s="99">
        <v>13</v>
      </c>
      <c r="BF354" s="99">
        <v>50</v>
      </c>
      <c r="BG354" s="99">
        <v>1918</v>
      </c>
      <c r="BH354" s="99">
        <v>80</v>
      </c>
      <c r="BI354" s="99">
        <v>2041</v>
      </c>
      <c r="BJ354" s="99"/>
      <c r="BK354" s="99">
        <v>269</v>
      </c>
      <c r="BL354" s="99">
        <v>209</v>
      </c>
      <c r="BM354" s="99">
        <v>7</v>
      </c>
      <c r="BN354" s="99">
        <v>143</v>
      </c>
      <c r="BO354" s="99">
        <v>281</v>
      </c>
      <c r="BP354" s="99">
        <v>52</v>
      </c>
      <c r="BQ354" s="99">
        <v>25</v>
      </c>
      <c r="BR354" s="99">
        <v>36</v>
      </c>
      <c r="BS354" s="99">
        <v>1140</v>
      </c>
      <c r="BT354" s="99">
        <v>7549</v>
      </c>
      <c r="BU354" s="99">
        <v>571</v>
      </c>
      <c r="BV354" s="99"/>
      <c r="BW354" s="99"/>
      <c r="BX354" s="99"/>
      <c r="BY354" s="99">
        <v>1142</v>
      </c>
      <c r="BZ354" s="99"/>
      <c r="CA354" s="99"/>
      <c r="CB354" s="99">
        <v>6866</v>
      </c>
      <c r="CC354" s="99">
        <v>1361</v>
      </c>
      <c r="CD354" s="99"/>
      <c r="CE354" s="99">
        <v>366</v>
      </c>
      <c r="CF354" s="99">
        <v>359</v>
      </c>
      <c r="CG354" s="99">
        <v>28</v>
      </c>
      <c r="CH354" s="99">
        <v>2444</v>
      </c>
      <c r="CI354" s="99"/>
      <c r="CJ354" s="99"/>
      <c r="CK354" s="99"/>
      <c r="CL354" s="99">
        <v>5</v>
      </c>
      <c r="CM354" s="99">
        <v>148</v>
      </c>
      <c r="CN354" s="99">
        <v>252</v>
      </c>
      <c r="CO354" s="99">
        <v>944</v>
      </c>
      <c r="CP354" s="99">
        <v>912</v>
      </c>
      <c r="CQ354" s="99">
        <v>7</v>
      </c>
      <c r="CR354" s="99">
        <v>450</v>
      </c>
      <c r="CS354" s="99">
        <v>5</v>
      </c>
      <c r="CT354" s="99">
        <v>332</v>
      </c>
      <c r="CU354" s="99">
        <v>994</v>
      </c>
      <c r="CV354" s="99">
        <v>1481</v>
      </c>
      <c r="CW354" s="99">
        <v>123</v>
      </c>
      <c r="CX354" s="99">
        <v>319</v>
      </c>
      <c r="CY354" s="99">
        <v>210</v>
      </c>
      <c r="CZ354" s="99">
        <v>91</v>
      </c>
      <c r="DA354" s="99">
        <v>409</v>
      </c>
      <c r="DB354" s="99">
        <v>208</v>
      </c>
      <c r="DC354" s="99">
        <v>389</v>
      </c>
      <c r="DD354" s="99">
        <v>2024</v>
      </c>
      <c r="DE354" s="99">
        <v>1935</v>
      </c>
      <c r="DF354" s="99">
        <v>186</v>
      </c>
      <c r="DG354" s="99">
        <v>81</v>
      </c>
      <c r="DH354" s="99">
        <v>3273</v>
      </c>
      <c r="DI354" s="99">
        <v>694</v>
      </c>
      <c r="DJ354" s="99">
        <v>11</v>
      </c>
      <c r="DK354" s="99">
        <v>111</v>
      </c>
      <c r="DL354" s="99">
        <v>373</v>
      </c>
      <c r="DM354" s="99">
        <v>32</v>
      </c>
      <c r="DN354" s="99">
        <v>681</v>
      </c>
      <c r="DO354" s="99">
        <v>170</v>
      </c>
      <c r="DP354" s="99">
        <v>3024</v>
      </c>
      <c r="DQ354" s="99">
        <v>171</v>
      </c>
      <c r="DR354" s="99">
        <v>332</v>
      </c>
      <c r="DS354" s="99">
        <v>94</v>
      </c>
      <c r="DT354" s="99">
        <v>275</v>
      </c>
      <c r="DU354" s="99">
        <v>31</v>
      </c>
      <c r="DV354" s="99">
        <v>6</v>
      </c>
      <c r="DW354" s="99">
        <v>67</v>
      </c>
      <c r="DX354" s="99">
        <v>42</v>
      </c>
      <c r="DY354" s="99">
        <v>48</v>
      </c>
      <c r="DZ354" s="99">
        <v>1907</v>
      </c>
      <c r="EA354" s="99"/>
      <c r="EB354" s="99">
        <v>1</v>
      </c>
      <c r="EC354" s="99"/>
      <c r="ED354" s="99">
        <v>277</v>
      </c>
      <c r="EE354" s="99">
        <v>379</v>
      </c>
      <c r="EF354" s="99">
        <v>455</v>
      </c>
      <c r="EG354" s="99">
        <v>190</v>
      </c>
      <c r="EH354" s="99">
        <v>142</v>
      </c>
      <c r="EI354" s="99">
        <v>8</v>
      </c>
      <c r="EJ354" s="99">
        <v>13</v>
      </c>
      <c r="EK354" s="99">
        <v>13</v>
      </c>
      <c r="EL354" s="99">
        <v>8</v>
      </c>
      <c r="EM354" s="99">
        <v>9036</v>
      </c>
      <c r="EN354" s="99">
        <v>131</v>
      </c>
      <c r="EO354" s="99">
        <v>653</v>
      </c>
      <c r="EP354" s="99">
        <v>106</v>
      </c>
      <c r="EQ354" s="99">
        <v>13</v>
      </c>
      <c r="ER354" s="99"/>
      <c r="ES354" s="99">
        <v>47404</v>
      </c>
    </row>
    <row r="355" spans="1:149" ht="14.4" x14ac:dyDescent="0.3">
      <c r="A355" s="98">
        <v>106391042</v>
      </c>
      <c r="B355" s="98" t="s">
        <v>2489</v>
      </c>
      <c r="C355" s="98" t="s">
        <v>1180</v>
      </c>
      <c r="D355" s="98" t="s">
        <v>12</v>
      </c>
      <c r="E355" s="98" t="s">
        <v>6</v>
      </c>
      <c r="F355" s="98" t="s">
        <v>1182</v>
      </c>
      <c r="G355" s="98" t="s">
        <v>2873</v>
      </c>
      <c r="H355" s="98" t="s">
        <v>2108</v>
      </c>
      <c r="I355" s="98" t="s">
        <v>2139</v>
      </c>
      <c r="J355" s="98" t="s">
        <v>2486</v>
      </c>
      <c r="K355" s="98" t="s">
        <v>2490</v>
      </c>
      <c r="L355" s="98" t="s">
        <v>2065</v>
      </c>
      <c r="M355" s="98" t="s">
        <v>2105</v>
      </c>
      <c r="N355" s="98" t="s">
        <v>1900</v>
      </c>
      <c r="O355" s="99">
        <v>21295</v>
      </c>
      <c r="P355" s="99">
        <v>43</v>
      </c>
      <c r="Q355" s="99"/>
      <c r="R355" s="99"/>
      <c r="S355" s="99"/>
      <c r="T355" s="99"/>
      <c r="U355" s="99">
        <v>12358</v>
      </c>
      <c r="V355" s="99">
        <v>8971</v>
      </c>
      <c r="W355" s="99"/>
      <c r="X355" s="99">
        <v>9</v>
      </c>
      <c r="Y355" s="99">
        <v>442</v>
      </c>
      <c r="Z355" s="99">
        <v>2418</v>
      </c>
      <c r="AA355" s="99">
        <v>1991</v>
      </c>
      <c r="AB355" s="99">
        <v>1292</v>
      </c>
      <c r="AC355" s="99">
        <v>2739</v>
      </c>
      <c r="AD355" s="99">
        <v>3211</v>
      </c>
      <c r="AE355" s="99">
        <v>2850</v>
      </c>
      <c r="AF355" s="99">
        <v>2745</v>
      </c>
      <c r="AG355" s="99"/>
      <c r="AH355" s="99">
        <v>3408</v>
      </c>
      <c r="AI355" s="99">
        <v>242</v>
      </c>
      <c r="AJ355" s="99">
        <v>3139</v>
      </c>
      <c r="AK355" s="99">
        <v>2895</v>
      </c>
      <c r="AL355" s="99">
        <v>6576</v>
      </c>
      <c r="AM355" s="99">
        <v>85</v>
      </c>
      <c r="AN355" s="99">
        <v>447</v>
      </c>
      <c r="AO355" s="99">
        <v>118</v>
      </c>
      <c r="AP355" s="99">
        <v>8078</v>
      </c>
      <c r="AQ355" s="99">
        <v>8069</v>
      </c>
      <c r="AR355" s="99">
        <v>13269</v>
      </c>
      <c r="AS355" s="99"/>
      <c r="AT355" s="99">
        <v>1987</v>
      </c>
      <c r="AU355" s="99">
        <v>16194</v>
      </c>
      <c r="AV355" s="99">
        <v>3157</v>
      </c>
      <c r="AW355" s="99"/>
      <c r="AX355" s="99">
        <v>20369</v>
      </c>
      <c r="AY355" s="99">
        <v>969</v>
      </c>
      <c r="AZ355" s="99"/>
      <c r="BA355" s="99">
        <v>356</v>
      </c>
      <c r="BB355" s="99">
        <v>25</v>
      </c>
      <c r="BC355" s="99">
        <v>16746</v>
      </c>
      <c r="BD355" s="99">
        <v>120</v>
      </c>
      <c r="BE355" s="99">
        <v>239</v>
      </c>
      <c r="BF355" s="99">
        <v>341</v>
      </c>
      <c r="BG355" s="99">
        <v>3141</v>
      </c>
      <c r="BH355" s="99">
        <v>359</v>
      </c>
      <c r="BI355" s="99">
        <v>11</v>
      </c>
      <c r="BJ355" s="99"/>
      <c r="BK355" s="99">
        <v>306</v>
      </c>
      <c r="BL355" s="99">
        <v>401</v>
      </c>
      <c r="BM355" s="99">
        <v>12</v>
      </c>
      <c r="BN355" s="99">
        <v>711</v>
      </c>
      <c r="BO355" s="99">
        <v>2032</v>
      </c>
      <c r="BP355" s="99">
        <v>314</v>
      </c>
      <c r="BQ355" s="99">
        <v>42</v>
      </c>
      <c r="BR355" s="99">
        <v>58</v>
      </c>
      <c r="BS355" s="99">
        <v>124</v>
      </c>
      <c r="BT355" s="99">
        <v>14638</v>
      </c>
      <c r="BU355" s="99">
        <v>2575</v>
      </c>
      <c r="BV355" s="99">
        <v>3</v>
      </c>
      <c r="BW355" s="99">
        <v>83</v>
      </c>
      <c r="BX355" s="99"/>
      <c r="BY355" s="99">
        <v>36</v>
      </c>
      <c r="BZ355" s="99">
        <v>3</v>
      </c>
      <c r="CA355" s="99"/>
      <c r="CB355" s="99">
        <v>8961</v>
      </c>
      <c r="CC355" s="99">
        <v>7736</v>
      </c>
      <c r="CD355" s="99"/>
      <c r="CE355" s="99">
        <v>4312</v>
      </c>
      <c r="CF355" s="99">
        <v>128</v>
      </c>
      <c r="CG355" s="99">
        <v>47</v>
      </c>
      <c r="CH355" s="99">
        <v>134</v>
      </c>
      <c r="CI355" s="99">
        <v>20</v>
      </c>
      <c r="CJ355" s="99"/>
      <c r="CK355" s="99"/>
      <c r="CL355" s="99">
        <v>23</v>
      </c>
      <c r="CM355" s="99">
        <v>157</v>
      </c>
      <c r="CN355" s="99">
        <v>670</v>
      </c>
      <c r="CO355" s="99">
        <v>3263</v>
      </c>
      <c r="CP355" s="99">
        <v>1923</v>
      </c>
      <c r="CQ355" s="99">
        <v>15</v>
      </c>
      <c r="CR355" s="99">
        <v>514</v>
      </c>
      <c r="CS355" s="99">
        <v>7</v>
      </c>
      <c r="CT355" s="99">
        <v>725</v>
      </c>
      <c r="CU355" s="99">
        <v>3082</v>
      </c>
      <c r="CV355" s="99">
        <v>959</v>
      </c>
      <c r="CW355" s="99">
        <v>118</v>
      </c>
      <c r="CX355" s="99">
        <v>503</v>
      </c>
      <c r="CY355" s="99">
        <v>419</v>
      </c>
      <c r="CZ355" s="99">
        <v>105</v>
      </c>
      <c r="DA355" s="99">
        <v>1136</v>
      </c>
      <c r="DB355" s="99">
        <v>332</v>
      </c>
      <c r="DC355" s="99">
        <v>644</v>
      </c>
      <c r="DD355" s="99">
        <v>3442</v>
      </c>
      <c r="DE355" s="99">
        <v>3156</v>
      </c>
      <c r="DF355" s="99">
        <v>145</v>
      </c>
      <c r="DG355" s="99">
        <v>1366</v>
      </c>
      <c r="DH355" s="99">
        <v>5701</v>
      </c>
      <c r="DI355" s="99">
        <v>1489</v>
      </c>
      <c r="DJ355" s="99">
        <v>8</v>
      </c>
      <c r="DK355" s="99">
        <v>134</v>
      </c>
      <c r="DL355" s="99">
        <v>697</v>
      </c>
      <c r="DM355" s="99">
        <v>49</v>
      </c>
      <c r="DN355" s="99">
        <v>633</v>
      </c>
      <c r="DO355" s="99">
        <v>188</v>
      </c>
      <c r="DP355" s="99">
        <v>5655</v>
      </c>
      <c r="DQ355" s="99">
        <v>521</v>
      </c>
      <c r="DR355" s="99">
        <v>379</v>
      </c>
      <c r="DS355" s="99">
        <v>228</v>
      </c>
      <c r="DT355" s="99">
        <v>517</v>
      </c>
      <c r="DU355" s="99">
        <v>14</v>
      </c>
      <c r="DV355" s="99">
        <v>2</v>
      </c>
      <c r="DW355" s="99">
        <v>178</v>
      </c>
      <c r="DX355" s="99">
        <v>365</v>
      </c>
      <c r="DY355" s="99">
        <v>33</v>
      </c>
      <c r="DZ355" s="99">
        <v>3149</v>
      </c>
      <c r="EA355" s="99">
        <v>17</v>
      </c>
      <c r="EB355" s="99">
        <v>13</v>
      </c>
      <c r="EC355" s="99">
        <v>2</v>
      </c>
      <c r="ED355" s="99">
        <v>750</v>
      </c>
      <c r="EE355" s="99">
        <v>737</v>
      </c>
      <c r="EF355" s="99">
        <v>61</v>
      </c>
      <c r="EG355" s="99">
        <v>30</v>
      </c>
      <c r="EH355" s="99">
        <v>5</v>
      </c>
      <c r="EI355" s="99">
        <v>1</v>
      </c>
      <c r="EJ355" s="99">
        <v>31</v>
      </c>
      <c r="EK355" s="99">
        <v>10</v>
      </c>
      <c r="EL355" s="99">
        <v>16</v>
      </c>
      <c r="EM355" s="99">
        <v>18742</v>
      </c>
      <c r="EN355" s="99">
        <v>117</v>
      </c>
      <c r="EO355" s="99">
        <v>766</v>
      </c>
      <c r="EP355" s="99">
        <v>69</v>
      </c>
      <c r="EQ355" s="99">
        <v>3</v>
      </c>
      <c r="ER355" s="99"/>
      <c r="ES355" s="99">
        <v>86445</v>
      </c>
    </row>
    <row r="356" spans="1:149" ht="14.4" x14ac:dyDescent="0.3">
      <c r="A356" s="98">
        <v>106391056</v>
      </c>
      <c r="B356" s="98" t="s">
        <v>13</v>
      </c>
      <c r="C356" s="98" t="s">
        <v>1180</v>
      </c>
      <c r="D356" s="98" t="s">
        <v>14</v>
      </c>
      <c r="E356" s="98" t="s">
        <v>15</v>
      </c>
      <c r="F356" s="98" t="s">
        <v>1183</v>
      </c>
      <c r="G356" s="98" t="s">
        <v>2871</v>
      </c>
      <c r="H356" s="98" t="s">
        <v>2114</v>
      </c>
      <c r="I356" s="98" t="s">
        <v>2139</v>
      </c>
      <c r="J356" s="98" t="s">
        <v>2486</v>
      </c>
      <c r="K356" s="98" t="s">
        <v>15</v>
      </c>
      <c r="L356" s="98" t="s">
        <v>2065</v>
      </c>
      <c r="M356" s="98" t="s">
        <v>2105</v>
      </c>
      <c r="N356" s="98" t="s">
        <v>1901</v>
      </c>
      <c r="O356" s="99">
        <v>4585</v>
      </c>
      <c r="P356" s="99"/>
      <c r="Q356" s="99"/>
      <c r="R356" s="99"/>
      <c r="S356" s="99"/>
      <c r="T356" s="99"/>
      <c r="U356" s="99">
        <v>2746</v>
      </c>
      <c r="V356" s="99">
        <v>1839</v>
      </c>
      <c r="W356" s="99"/>
      <c r="X356" s="99"/>
      <c r="Y356" s="99">
        <v>107</v>
      </c>
      <c r="Z356" s="99">
        <v>521</v>
      </c>
      <c r="AA356" s="99">
        <v>555</v>
      </c>
      <c r="AB356" s="99">
        <v>351</v>
      </c>
      <c r="AC356" s="99">
        <v>538</v>
      </c>
      <c r="AD356" s="99">
        <v>657</v>
      </c>
      <c r="AE356" s="99">
        <v>516</v>
      </c>
      <c r="AF356" s="99">
        <v>593</v>
      </c>
      <c r="AG356" s="99"/>
      <c r="AH356" s="99">
        <v>710</v>
      </c>
      <c r="AI356" s="99">
        <v>37</v>
      </c>
      <c r="AJ356" s="99">
        <v>530</v>
      </c>
      <c r="AK356" s="99">
        <v>306</v>
      </c>
      <c r="AL356" s="99">
        <v>1488</v>
      </c>
      <c r="AM356" s="99">
        <v>14</v>
      </c>
      <c r="AN356" s="99">
        <v>262</v>
      </c>
      <c r="AO356" s="99">
        <v>3</v>
      </c>
      <c r="AP356" s="99">
        <v>1982</v>
      </c>
      <c r="AQ356" s="99">
        <v>1740</v>
      </c>
      <c r="AR356" s="99">
        <v>2845</v>
      </c>
      <c r="AS356" s="99"/>
      <c r="AT356" s="99">
        <v>481</v>
      </c>
      <c r="AU356" s="99">
        <v>3425</v>
      </c>
      <c r="AV356" s="99">
        <v>677</v>
      </c>
      <c r="AW356" s="99">
        <v>2</v>
      </c>
      <c r="AX356" s="99">
        <v>4416</v>
      </c>
      <c r="AY356" s="99">
        <v>169</v>
      </c>
      <c r="AZ356" s="99"/>
      <c r="BA356" s="99">
        <v>30</v>
      </c>
      <c r="BB356" s="99">
        <v>3</v>
      </c>
      <c r="BC356" s="99">
        <v>3723</v>
      </c>
      <c r="BD356" s="99">
        <v>3</v>
      </c>
      <c r="BE356" s="99">
        <v>32</v>
      </c>
      <c r="BF356" s="99">
        <v>107</v>
      </c>
      <c r="BG356" s="99">
        <v>677</v>
      </c>
      <c r="BH356" s="99">
        <v>10</v>
      </c>
      <c r="BI356" s="99"/>
      <c r="BJ356" s="99"/>
      <c r="BK356" s="99">
        <v>213</v>
      </c>
      <c r="BL356" s="99">
        <v>57</v>
      </c>
      <c r="BM356" s="99">
        <v>4</v>
      </c>
      <c r="BN356" s="99">
        <v>61</v>
      </c>
      <c r="BO356" s="99">
        <v>348</v>
      </c>
      <c r="BP356" s="99">
        <v>76</v>
      </c>
      <c r="BQ356" s="99">
        <v>14</v>
      </c>
      <c r="BR356" s="99">
        <v>7</v>
      </c>
      <c r="BS356" s="99">
        <v>4</v>
      </c>
      <c r="BT356" s="99">
        <v>3336</v>
      </c>
      <c r="BU356" s="99">
        <v>449</v>
      </c>
      <c r="BV356" s="99">
        <v>7</v>
      </c>
      <c r="BW356" s="99">
        <v>9</v>
      </c>
      <c r="BX356" s="99"/>
      <c r="BY356" s="99"/>
      <c r="BZ356" s="99"/>
      <c r="CA356" s="99"/>
      <c r="CB356" s="99">
        <v>1407</v>
      </c>
      <c r="CC356" s="99">
        <v>1488</v>
      </c>
      <c r="CD356" s="99">
        <v>56</v>
      </c>
      <c r="CE356" s="99">
        <v>1395</v>
      </c>
      <c r="CF356" s="99">
        <v>129</v>
      </c>
      <c r="CG356" s="99">
        <v>13</v>
      </c>
      <c r="CH356" s="99">
        <v>93</v>
      </c>
      <c r="CI356" s="99">
        <v>4</v>
      </c>
      <c r="CJ356" s="99"/>
      <c r="CK356" s="99"/>
      <c r="CL356" s="99"/>
      <c r="CM356" s="99">
        <v>72</v>
      </c>
      <c r="CN356" s="99">
        <v>75</v>
      </c>
      <c r="CO356" s="99">
        <v>451</v>
      </c>
      <c r="CP356" s="99">
        <v>607</v>
      </c>
      <c r="CQ356" s="99">
        <v>7</v>
      </c>
      <c r="CR356" s="99">
        <v>170</v>
      </c>
      <c r="CS356" s="99">
        <v>1</v>
      </c>
      <c r="CT356" s="99">
        <v>219</v>
      </c>
      <c r="CU356" s="99">
        <v>484</v>
      </c>
      <c r="CV356" s="99">
        <v>242</v>
      </c>
      <c r="CW356" s="99">
        <v>24</v>
      </c>
      <c r="CX356" s="99">
        <v>137</v>
      </c>
      <c r="CY356" s="99">
        <v>79</v>
      </c>
      <c r="CZ356" s="99">
        <v>4</v>
      </c>
      <c r="DA356" s="99">
        <v>379</v>
      </c>
      <c r="DB356" s="99">
        <v>89</v>
      </c>
      <c r="DC356" s="99">
        <v>134</v>
      </c>
      <c r="DD356" s="99">
        <v>708</v>
      </c>
      <c r="DE356" s="99">
        <v>677</v>
      </c>
      <c r="DF356" s="99">
        <v>26</v>
      </c>
      <c r="DG356" s="99">
        <v>211</v>
      </c>
      <c r="DH356" s="99">
        <v>270</v>
      </c>
      <c r="DI356" s="99">
        <v>428</v>
      </c>
      <c r="DJ356" s="99">
        <v>2</v>
      </c>
      <c r="DK356" s="99">
        <v>53</v>
      </c>
      <c r="DL356" s="99">
        <v>63</v>
      </c>
      <c r="DM356" s="99">
        <v>3</v>
      </c>
      <c r="DN356" s="99">
        <v>189</v>
      </c>
      <c r="DO356" s="99">
        <v>28</v>
      </c>
      <c r="DP356" s="99">
        <v>2287</v>
      </c>
      <c r="DQ356" s="99">
        <v>45</v>
      </c>
      <c r="DR356" s="99">
        <v>97</v>
      </c>
      <c r="DS356" s="99">
        <v>23</v>
      </c>
      <c r="DT356" s="99">
        <v>35</v>
      </c>
      <c r="DU356" s="99">
        <v>1</v>
      </c>
      <c r="DV356" s="99">
        <v>1</v>
      </c>
      <c r="DW356" s="99">
        <v>6</v>
      </c>
      <c r="DX356" s="99">
        <v>161</v>
      </c>
      <c r="DY356" s="99">
        <v>9</v>
      </c>
      <c r="DZ356" s="99">
        <v>673</v>
      </c>
      <c r="EA356" s="99"/>
      <c r="EB356" s="99"/>
      <c r="EC356" s="99"/>
      <c r="ED356" s="99">
        <v>116</v>
      </c>
      <c r="EE356" s="99">
        <v>167</v>
      </c>
      <c r="EF356" s="99">
        <v>16</v>
      </c>
      <c r="EG356" s="99">
        <v>6</v>
      </c>
      <c r="EH356" s="99"/>
      <c r="EI356" s="99"/>
      <c r="EJ356" s="99">
        <v>6</v>
      </c>
      <c r="EK356" s="99">
        <v>2</v>
      </c>
      <c r="EL356" s="99">
        <v>3</v>
      </c>
      <c r="EM356" s="99">
        <v>4086</v>
      </c>
      <c r="EN356" s="99">
        <v>29</v>
      </c>
      <c r="EO356" s="99">
        <v>126</v>
      </c>
      <c r="EP356" s="99">
        <v>25</v>
      </c>
      <c r="EQ356" s="99">
        <v>3</v>
      </c>
      <c r="ER356" s="99"/>
      <c r="ES356" s="99">
        <v>14206</v>
      </c>
    </row>
    <row r="357" spans="1:149" ht="14.4" x14ac:dyDescent="0.3">
      <c r="A357" s="98">
        <v>106392232</v>
      </c>
      <c r="B357" s="98" t="s">
        <v>2491</v>
      </c>
      <c r="C357" s="98" t="s">
        <v>1180</v>
      </c>
      <c r="D357" s="98" t="s">
        <v>16</v>
      </c>
      <c r="E357" s="98" t="s">
        <v>6</v>
      </c>
      <c r="F357" s="98" t="s">
        <v>1182</v>
      </c>
      <c r="G357" s="98" t="s">
        <v>2873</v>
      </c>
      <c r="H357" s="98" t="s">
        <v>2122</v>
      </c>
      <c r="I357" s="98" t="s">
        <v>2139</v>
      </c>
      <c r="J357" s="98" t="s">
        <v>2486</v>
      </c>
      <c r="K357" s="98" t="s">
        <v>2490</v>
      </c>
      <c r="L357" s="98" t="s">
        <v>2065</v>
      </c>
      <c r="M357" s="98" t="s">
        <v>2105</v>
      </c>
      <c r="N357" s="98" t="s">
        <v>1902</v>
      </c>
      <c r="O357" s="99"/>
      <c r="P357" s="99"/>
      <c r="Q357" s="99"/>
      <c r="R357" s="99"/>
      <c r="S357" s="99">
        <v>1794</v>
      </c>
      <c r="T357" s="99"/>
      <c r="U357" s="99">
        <v>887</v>
      </c>
      <c r="V357" s="99">
        <v>907</v>
      </c>
      <c r="W357" s="99"/>
      <c r="X357" s="99"/>
      <c r="Y357" s="99">
        <v>61</v>
      </c>
      <c r="Z357" s="99">
        <v>345</v>
      </c>
      <c r="AA357" s="99">
        <v>319</v>
      </c>
      <c r="AB357" s="99">
        <v>335</v>
      </c>
      <c r="AC357" s="99">
        <v>398</v>
      </c>
      <c r="AD357" s="99">
        <v>250</v>
      </c>
      <c r="AE357" s="99">
        <v>69</v>
      </c>
      <c r="AF357" s="99">
        <v>17</v>
      </c>
      <c r="AG357" s="99"/>
      <c r="AH357" s="99"/>
      <c r="AI357" s="99"/>
      <c r="AJ357" s="99">
        <v>85</v>
      </c>
      <c r="AK357" s="99">
        <v>260</v>
      </c>
      <c r="AL357" s="99">
        <v>317</v>
      </c>
      <c r="AM357" s="99">
        <v>3</v>
      </c>
      <c r="AN357" s="99">
        <v>27</v>
      </c>
      <c r="AO357" s="99">
        <v>4</v>
      </c>
      <c r="AP357" s="99">
        <v>1098</v>
      </c>
      <c r="AQ357" s="99">
        <v>1794</v>
      </c>
      <c r="AR357" s="99"/>
      <c r="AS357" s="99"/>
      <c r="AT357" s="99">
        <v>138</v>
      </c>
      <c r="AU357" s="99">
        <v>1656</v>
      </c>
      <c r="AV357" s="99"/>
      <c r="AW357" s="99"/>
      <c r="AX357" s="99">
        <v>1794</v>
      </c>
      <c r="AY357" s="99"/>
      <c r="AZ357" s="99"/>
      <c r="BA357" s="99">
        <v>71</v>
      </c>
      <c r="BB357" s="99">
        <v>1</v>
      </c>
      <c r="BC357" s="99">
        <v>274</v>
      </c>
      <c r="BD357" s="99">
        <v>26</v>
      </c>
      <c r="BE357" s="99">
        <v>4</v>
      </c>
      <c r="BF357" s="99">
        <v>4</v>
      </c>
      <c r="BG357" s="99"/>
      <c r="BH357" s="99">
        <v>1413</v>
      </c>
      <c r="BI357" s="99">
        <v>1</v>
      </c>
      <c r="BJ357" s="99"/>
      <c r="BK357" s="99">
        <v>16</v>
      </c>
      <c r="BL357" s="99">
        <v>58</v>
      </c>
      <c r="BM357" s="99"/>
      <c r="BN357" s="99">
        <v>1</v>
      </c>
      <c r="BO357" s="99"/>
      <c r="BP357" s="99"/>
      <c r="BQ357" s="99">
        <v>23</v>
      </c>
      <c r="BR357" s="99">
        <v>19</v>
      </c>
      <c r="BS357" s="99">
        <v>162</v>
      </c>
      <c r="BT357" s="99">
        <v>1494</v>
      </c>
      <c r="BU357" s="99">
        <v>13</v>
      </c>
      <c r="BV357" s="99">
        <v>1</v>
      </c>
      <c r="BW357" s="99">
        <v>5</v>
      </c>
      <c r="BX357" s="99"/>
      <c r="BY357" s="99">
        <v>2</v>
      </c>
      <c r="BZ357" s="99"/>
      <c r="CA357" s="99"/>
      <c r="CB357" s="99">
        <v>1</v>
      </c>
      <c r="CC357" s="99">
        <v>812</v>
      </c>
      <c r="CD357" s="99"/>
      <c r="CE357" s="99">
        <v>963</v>
      </c>
      <c r="CF357" s="99">
        <v>14</v>
      </c>
      <c r="CG357" s="99">
        <v>1</v>
      </c>
      <c r="CH357" s="99">
        <v>2</v>
      </c>
      <c r="CI357" s="99">
        <v>1</v>
      </c>
      <c r="CJ357" s="99"/>
      <c r="CK357" s="99"/>
      <c r="CL357" s="99"/>
      <c r="CM357" s="99"/>
      <c r="CN357" s="99"/>
      <c r="CO357" s="99"/>
      <c r="CP357" s="99"/>
      <c r="CQ357" s="99"/>
      <c r="CR357" s="99"/>
      <c r="CS357" s="99"/>
      <c r="CT357" s="99"/>
      <c r="CU357" s="99"/>
      <c r="CV357" s="99"/>
      <c r="CW357" s="99">
        <v>1787</v>
      </c>
      <c r="CX357" s="99"/>
      <c r="CY357" s="99">
        <v>2</v>
      </c>
      <c r="CZ357" s="99">
        <v>1</v>
      </c>
      <c r="DA357" s="99"/>
      <c r="DB357" s="99"/>
      <c r="DC357" s="99"/>
      <c r="DD357" s="99">
        <v>4</v>
      </c>
      <c r="DE357" s="99"/>
      <c r="DF357" s="99"/>
      <c r="DG357" s="99"/>
      <c r="DH357" s="99">
        <v>1770</v>
      </c>
      <c r="DI357" s="99"/>
      <c r="DJ357" s="99"/>
      <c r="DK357" s="99"/>
      <c r="DL357" s="99"/>
      <c r="DM357" s="99"/>
      <c r="DN357" s="99"/>
      <c r="DO357" s="99"/>
      <c r="DP357" s="99">
        <v>24</v>
      </c>
      <c r="DQ357" s="99"/>
      <c r="DR357" s="99"/>
      <c r="DS357" s="99"/>
      <c r="DT357" s="99"/>
      <c r="DU357" s="99"/>
      <c r="DV357" s="99"/>
      <c r="DW357" s="99"/>
      <c r="DX357" s="99"/>
      <c r="DY357" s="99"/>
      <c r="DZ357" s="99"/>
      <c r="EA357" s="99"/>
      <c r="EB357" s="99"/>
      <c r="EC357" s="99"/>
      <c r="ED357" s="99"/>
      <c r="EE357" s="99">
        <v>31</v>
      </c>
      <c r="EF357" s="99">
        <v>26</v>
      </c>
      <c r="EG357" s="99">
        <v>8</v>
      </c>
      <c r="EH357" s="99">
        <v>116</v>
      </c>
      <c r="EI357" s="99">
        <v>6</v>
      </c>
      <c r="EJ357" s="99"/>
      <c r="EK357" s="99">
        <v>1</v>
      </c>
      <c r="EL357" s="99">
        <v>1</v>
      </c>
      <c r="EM357" s="99">
        <v>1361</v>
      </c>
      <c r="EN357" s="99">
        <v>74</v>
      </c>
      <c r="EO357" s="99">
        <v>157</v>
      </c>
      <c r="EP357" s="99">
        <v>9</v>
      </c>
      <c r="EQ357" s="99">
        <v>4</v>
      </c>
      <c r="ER357" s="99"/>
      <c r="ES357" s="99">
        <v>11722</v>
      </c>
    </row>
    <row r="358" spans="1:149" ht="14.4" x14ac:dyDescent="0.3">
      <c r="A358" s="98">
        <v>106392287</v>
      </c>
      <c r="B358" s="98" t="s">
        <v>17</v>
      </c>
      <c r="C358" s="98" t="s">
        <v>1180</v>
      </c>
      <c r="D358" s="98" t="s">
        <v>18</v>
      </c>
      <c r="E358" s="98" t="s">
        <v>19</v>
      </c>
      <c r="F358" s="98" t="s">
        <v>1184</v>
      </c>
      <c r="G358" s="98" t="s">
        <v>2872</v>
      </c>
      <c r="H358" s="98" t="s">
        <v>2114</v>
      </c>
      <c r="I358" s="98" t="s">
        <v>2139</v>
      </c>
      <c r="J358" s="98" t="s">
        <v>2168</v>
      </c>
      <c r="K358" s="98" t="s">
        <v>2492</v>
      </c>
      <c r="L358" s="98" t="s">
        <v>2065</v>
      </c>
      <c r="M358" s="98" t="s">
        <v>2105</v>
      </c>
      <c r="N358" s="98" t="s">
        <v>1903</v>
      </c>
      <c r="O358" s="99">
        <v>4487</v>
      </c>
      <c r="P358" s="99"/>
      <c r="Q358" s="99"/>
      <c r="R358" s="99"/>
      <c r="S358" s="99"/>
      <c r="T358" s="99"/>
      <c r="U358" s="99">
        <v>2809</v>
      </c>
      <c r="V358" s="99">
        <v>1678</v>
      </c>
      <c r="W358" s="99"/>
      <c r="X358" s="99"/>
      <c r="Y358" s="99">
        <v>63</v>
      </c>
      <c r="Z358" s="99">
        <v>506</v>
      </c>
      <c r="AA358" s="99">
        <v>461</v>
      </c>
      <c r="AB358" s="99">
        <v>308</v>
      </c>
      <c r="AC358" s="99">
        <v>520</v>
      </c>
      <c r="AD358" s="99">
        <v>566</v>
      </c>
      <c r="AE358" s="99">
        <v>627</v>
      </c>
      <c r="AF358" s="99">
        <v>753</v>
      </c>
      <c r="AG358" s="99"/>
      <c r="AH358" s="99">
        <v>670</v>
      </c>
      <c r="AI358" s="99">
        <v>13</v>
      </c>
      <c r="AJ358" s="99">
        <v>160</v>
      </c>
      <c r="AK358" s="99">
        <v>193</v>
      </c>
      <c r="AL358" s="99">
        <v>1242</v>
      </c>
      <c r="AM358" s="99">
        <v>12</v>
      </c>
      <c r="AN358" s="99">
        <v>343</v>
      </c>
      <c r="AO358" s="99">
        <v>47</v>
      </c>
      <c r="AP358" s="99">
        <v>2490</v>
      </c>
      <c r="AQ358" s="99">
        <v>2008</v>
      </c>
      <c r="AR358" s="99">
        <v>2479</v>
      </c>
      <c r="AS358" s="99"/>
      <c r="AT358" s="99">
        <v>270</v>
      </c>
      <c r="AU358" s="99">
        <v>3560</v>
      </c>
      <c r="AV358" s="99">
        <v>657</v>
      </c>
      <c r="AW358" s="99"/>
      <c r="AX358" s="99">
        <v>4192</v>
      </c>
      <c r="AY358" s="99">
        <v>295</v>
      </c>
      <c r="AZ358" s="99"/>
      <c r="BA358" s="99">
        <v>7</v>
      </c>
      <c r="BB358" s="99">
        <v>4</v>
      </c>
      <c r="BC358" s="99">
        <v>3737</v>
      </c>
      <c r="BD358" s="99"/>
      <c r="BE358" s="99">
        <v>19</v>
      </c>
      <c r="BF358" s="99">
        <v>57</v>
      </c>
      <c r="BG358" s="99">
        <v>656</v>
      </c>
      <c r="BH358" s="99">
        <v>1</v>
      </c>
      <c r="BI358" s="99">
        <v>6</v>
      </c>
      <c r="BJ358" s="99"/>
      <c r="BK358" s="99">
        <v>179</v>
      </c>
      <c r="BL358" s="99">
        <v>65</v>
      </c>
      <c r="BM358" s="99">
        <v>2</v>
      </c>
      <c r="BN358" s="99">
        <v>71</v>
      </c>
      <c r="BO358" s="99">
        <v>397</v>
      </c>
      <c r="BP358" s="99">
        <v>79</v>
      </c>
      <c r="BQ358" s="99">
        <v>2</v>
      </c>
      <c r="BR358" s="99">
        <v>6</v>
      </c>
      <c r="BS358" s="99">
        <v>17</v>
      </c>
      <c r="BT358" s="99">
        <v>3204</v>
      </c>
      <c r="BU358" s="99">
        <v>455</v>
      </c>
      <c r="BV358" s="99"/>
      <c r="BW358" s="99">
        <v>4</v>
      </c>
      <c r="BX358" s="99"/>
      <c r="BY358" s="99">
        <v>6</v>
      </c>
      <c r="BZ358" s="99"/>
      <c r="CA358" s="99"/>
      <c r="CB358" s="99">
        <v>463</v>
      </c>
      <c r="CC358" s="99">
        <v>1845</v>
      </c>
      <c r="CD358" s="99"/>
      <c r="CE358" s="99">
        <v>2078</v>
      </c>
      <c r="CF358" s="99">
        <v>39</v>
      </c>
      <c r="CG358" s="99">
        <v>8</v>
      </c>
      <c r="CH358" s="99">
        <v>41</v>
      </c>
      <c r="CI358" s="99"/>
      <c r="CJ358" s="99">
        <v>13</v>
      </c>
      <c r="CK358" s="99"/>
      <c r="CL358" s="99"/>
      <c r="CM358" s="99">
        <v>51</v>
      </c>
      <c r="CN358" s="99">
        <v>70</v>
      </c>
      <c r="CO358" s="99">
        <v>477</v>
      </c>
      <c r="CP358" s="99">
        <v>444</v>
      </c>
      <c r="CQ358" s="99">
        <v>3</v>
      </c>
      <c r="CR358" s="99">
        <v>360</v>
      </c>
      <c r="CS358" s="99">
        <v>2</v>
      </c>
      <c r="CT358" s="99">
        <v>208</v>
      </c>
      <c r="CU358" s="99">
        <v>299</v>
      </c>
      <c r="CV358" s="99">
        <v>231</v>
      </c>
      <c r="CW358" s="99">
        <v>29</v>
      </c>
      <c r="CX358" s="99">
        <v>197</v>
      </c>
      <c r="CY358" s="99">
        <v>73</v>
      </c>
      <c r="CZ358" s="99">
        <v>3</v>
      </c>
      <c r="DA358" s="99">
        <v>408</v>
      </c>
      <c r="DB358" s="99">
        <v>104</v>
      </c>
      <c r="DC358" s="99">
        <v>165</v>
      </c>
      <c r="DD358" s="99">
        <v>695</v>
      </c>
      <c r="DE358" s="99">
        <v>657</v>
      </c>
      <c r="DF358" s="99">
        <v>11</v>
      </c>
      <c r="DG358" s="99">
        <v>66</v>
      </c>
      <c r="DH358" s="99">
        <v>956</v>
      </c>
      <c r="DI358" s="99">
        <v>493</v>
      </c>
      <c r="DJ358" s="99">
        <v>2</v>
      </c>
      <c r="DK358" s="99">
        <v>27</v>
      </c>
      <c r="DL358" s="99">
        <v>127</v>
      </c>
      <c r="DM358" s="99">
        <v>3</v>
      </c>
      <c r="DN358" s="99">
        <v>247</v>
      </c>
      <c r="DO358" s="99">
        <v>39</v>
      </c>
      <c r="DP358" s="99">
        <v>1638</v>
      </c>
      <c r="DQ358" s="99">
        <v>67</v>
      </c>
      <c r="DR358" s="99">
        <v>66</v>
      </c>
      <c r="DS358" s="99">
        <v>51</v>
      </c>
      <c r="DT358" s="99">
        <v>25</v>
      </c>
      <c r="DU358" s="99">
        <v>2</v>
      </c>
      <c r="DV358" s="99">
        <v>2</v>
      </c>
      <c r="DW358" s="99">
        <v>2</v>
      </c>
      <c r="DX358" s="99">
        <v>24</v>
      </c>
      <c r="DY358" s="99">
        <v>2</v>
      </c>
      <c r="DZ358" s="99">
        <v>648</v>
      </c>
      <c r="EA358" s="99"/>
      <c r="EB358" s="99"/>
      <c r="EC358" s="99"/>
      <c r="ED358" s="99">
        <v>64</v>
      </c>
      <c r="EE358" s="99">
        <v>172</v>
      </c>
      <c r="EF358" s="99">
        <v>10</v>
      </c>
      <c r="EG358" s="99">
        <v>2</v>
      </c>
      <c r="EH358" s="99">
        <v>1</v>
      </c>
      <c r="EI358" s="99"/>
      <c r="EJ358" s="99">
        <v>16</v>
      </c>
      <c r="EK358" s="99">
        <v>2</v>
      </c>
      <c r="EL358" s="99">
        <v>1</v>
      </c>
      <c r="EM358" s="99">
        <v>3997</v>
      </c>
      <c r="EN358" s="99">
        <v>49</v>
      </c>
      <c r="EO358" s="99">
        <v>160</v>
      </c>
      <c r="EP358" s="99">
        <v>13</v>
      </c>
      <c r="EQ358" s="99"/>
      <c r="ER358" s="99"/>
      <c r="ES358" s="99">
        <v>15710</v>
      </c>
    </row>
    <row r="359" spans="1:149" ht="14.4" x14ac:dyDescent="0.3">
      <c r="A359" s="98">
        <v>106394003</v>
      </c>
      <c r="B359" s="98" t="s">
        <v>2493</v>
      </c>
      <c r="C359" s="98" t="s">
        <v>1180</v>
      </c>
      <c r="D359" s="98" t="s">
        <v>2494</v>
      </c>
      <c r="E359" s="98" t="s">
        <v>6</v>
      </c>
      <c r="F359" s="98" t="s">
        <v>1185</v>
      </c>
      <c r="G359" s="98" t="s">
        <v>2870</v>
      </c>
      <c r="H359" s="98" t="s">
        <v>2122</v>
      </c>
      <c r="I359" s="98" t="s">
        <v>2139</v>
      </c>
      <c r="J359" s="98" t="s">
        <v>2486</v>
      </c>
      <c r="K359" s="98" t="s">
        <v>2487</v>
      </c>
      <c r="L359" s="98" t="s">
        <v>2065</v>
      </c>
      <c r="M359" s="98" t="s">
        <v>2105</v>
      </c>
      <c r="N359" s="98" t="s">
        <v>1904</v>
      </c>
      <c r="O359" s="99"/>
      <c r="P359" s="99"/>
      <c r="Q359" s="99"/>
      <c r="R359" s="99"/>
      <c r="S359" s="99">
        <v>340</v>
      </c>
      <c r="T359" s="99"/>
      <c r="U359" s="99">
        <v>131</v>
      </c>
      <c r="V359" s="99">
        <v>209</v>
      </c>
      <c r="W359" s="99"/>
      <c r="X359" s="99"/>
      <c r="Y359" s="99">
        <v>14</v>
      </c>
      <c r="Z359" s="99">
        <v>105</v>
      </c>
      <c r="AA359" s="99">
        <v>95</v>
      </c>
      <c r="AB359" s="99">
        <v>55</v>
      </c>
      <c r="AC359" s="99">
        <v>39</v>
      </c>
      <c r="AD359" s="99">
        <v>27</v>
      </c>
      <c r="AE359" s="99">
        <v>5</v>
      </c>
      <c r="AF359" s="99"/>
      <c r="AG359" s="99"/>
      <c r="AH359" s="99"/>
      <c r="AI359" s="99"/>
      <c r="AJ359" s="99">
        <v>48</v>
      </c>
      <c r="AK359" s="99">
        <v>82</v>
      </c>
      <c r="AL359" s="99">
        <v>102</v>
      </c>
      <c r="AM359" s="99">
        <v>3</v>
      </c>
      <c r="AN359" s="99"/>
      <c r="AO359" s="99"/>
      <c r="AP359" s="99">
        <v>105</v>
      </c>
      <c r="AQ359" s="99">
        <v>340</v>
      </c>
      <c r="AR359" s="99"/>
      <c r="AS359" s="99"/>
      <c r="AT359" s="99"/>
      <c r="AU359" s="99">
        <v>340</v>
      </c>
      <c r="AV359" s="99"/>
      <c r="AW359" s="99"/>
      <c r="AX359" s="99">
        <v>340</v>
      </c>
      <c r="AY359" s="99"/>
      <c r="AZ359" s="99"/>
      <c r="BA359" s="99"/>
      <c r="BB359" s="99"/>
      <c r="BC359" s="99">
        <v>330</v>
      </c>
      <c r="BD359" s="99"/>
      <c r="BE359" s="99">
        <v>1</v>
      </c>
      <c r="BF359" s="99"/>
      <c r="BG359" s="99"/>
      <c r="BH359" s="99"/>
      <c r="BI359" s="99">
        <v>9</v>
      </c>
      <c r="BJ359" s="99"/>
      <c r="BK359" s="99"/>
      <c r="BL359" s="99"/>
      <c r="BM359" s="99"/>
      <c r="BN359" s="99"/>
      <c r="BO359" s="99"/>
      <c r="BP359" s="99"/>
      <c r="BQ359" s="99">
        <v>2</v>
      </c>
      <c r="BR359" s="99">
        <v>5</v>
      </c>
      <c r="BS359" s="99"/>
      <c r="BT359" s="99">
        <v>239</v>
      </c>
      <c r="BU359" s="99"/>
      <c r="BV359" s="99"/>
      <c r="BW359" s="99">
        <v>83</v>
      </c>
      <c r="BX359" s="99"/>
      <c r="BY359" s="99">
        <v>11</v>
      </c>
      <c r="BZ359" s="99"/>
      <c r="CA359" s="99"/>
      <c r="CB359" s="99">
        <v>280</v>
      </c>
      <c r="CC359" s="99"/>
      <c r="CD359" s="99">
        <v>1</v>
      </c>
      <c r="CE359" s="99">
        <v>9</v>
      </c>
      <c r="CF359" s="99">
        <v>22</v>
      </c>
      <c r="CG359" s="99"/>
      <c r="CH359" s="99">
        <v>1</v>
      </c>
      <c r="CI359" s="99"/>
      <c r="CJ359" s="99">
        <v>27</v>
      </c>
      <c r="CK359" s="99"/>
      <c r="CL359" s="99"/>
      <c r="CM359" s="99"/>
      <c r="CN359" s="99"/>
      <c r="CO359" s="99"/>
      <c r="CP359" s="99"/>
      <c r="CQ359" s="99"/>
      <c r="CR359" s="99"/>
      <c r="CS359" s="99"/>
      <c r="CT359" s="99"/>
      <c r="CU359" s="99"/>
      <c r="CV359" s="99"/>
      <c r="CW359" s="99">
        <v>340</v>
      </c>
      <c r="CX359" s="99"/>
      <c r="CY359" s="99"/>
      <c r="CZ359" s="99"/>
      <c r="DA359" s="99"/>
      <c r="DB359" s="99"/>
      <c r="DC359" s="99"/>
      <c r="DD359" s="99"/>
      <c r="DE359" s="99"/>
      <c r="DF359" s="99"/>
      <c r="DG359" s="99"/>
      <c r="DH359" s="99">
        <v>35</v>
      </c>
      <c r="DI359" s="99"/>
      <c r="DJ359" s="99"/>
      <c r="DK359" s="99"/>
      <c r="DL359" s="99"/>
      <c r="DM359" s="99"/>
      <c r="DN359" s="99"/>
      <c r="DO359" s="99"/>
      <c r="DP359" s="99">
        <v>305</v>
      </c>
      <c r="DQ359" s="99"/>
      <c r="DR359" s="99"/>
      <c r="DS359" s="99"/>
      <c r="DT359" s="99"/>
      <c r="DU359" s="99"/>
      <c r="DV359" s="99"/>
      <c r="DW359" s="99"/>
      <c r="DX359" s="99"/>
      <c r="DY359" s="99"/>
      <c r="DZ359" s="99"/>
      <c r="EA359" s="99"/>
      <c r="EB359" s="99"/>
      <c r="EC359" s="99"/>
      <c r="ED359" s="99"/>
      <c r="EE359" s="99"/>
      <c r="EF359" s="99"/>
      <c r="EG359" s="99"/>
      <c r="EH359" s="99"/>
      <c r="EI359" s="99"/>
      <c r="EJ359" s="99"/>
      <c r="EK359" s="99"/>
      <c r="EL359" s="99"/>
      <c r="EM359" s="99">
        <v>340</v>
      </c>
      <c r="EN359" s="99"/>
      <c r="EO359" s="99"/>
      <c r="EP359" s="99"/>
      <c r="EQ359" s="99"/>
      <c r="ER359" s="99"/>
      <c r="ES359" s="99">
        <v>5618</v>
      </c>
    </row>
    <row r="360" spans="1:149" ht="14.4" x14ac:dyDescent="0.3">
      <c r="A360" s="98">
        <v>106394009</v>
      </c>
      <c r="B360" s="98" t="s">
        <v>2495</v>
      </c>
      <c r="C360" s="98" t="s">
        <v>1180</v>
      </c>
      <c r="D360" s="98" t="s">
        <v>20</v>
      </c>
      <c r="E360" s="98" t="s">
        <v>19</v>
      </c>
      <c r="F360" s="98" t="s">
        <v>2496</v>
      </c>
      <c r="G360" s="98" t="s">
        <v>2871</v>
      </c>
      <c r="H360" s="98" t="s">
        <v>2114</v>
      </c>
      <c r="I360" s="98" t="s">
        <v>2139</v>
      </c>
      <c r="J360" s="98" t="s">
        <v>2168</v>
      </c>
      <c r="K360" s="98" t="s">
        <v>2492</v>
      </c>
      <c r="L360" s="98" t="s">
        <v>2065</v>
      </c>
      <c r="M360" s="98" t="s">
        <v>2105</v>
      </c>
      <c r="N360" s="98" t="s">
        <v>1905</v>
      </c>
      <c r="O360" s="99">
        <v>14383</v>
      </c>
      <c r="P360" s="99">
        <v>2</v>
      </c>
      <c r="Q360" s="99"/>
      <c r="R360" s="99"/>
      <c r="S360" s="99"/>
      <c r="T360" s="99"/>
      <c r="U360" s="99">
        <v>8720</v>
      </c>
      <c r="V360" s="99">
        <v>5665</v>
      </c>
      <c r="W360" s="99"/>
      <c r="X360" s="99"/>
      <c r="Y360" s="99">
        <v>310</v>
      </c>
      <c r="Z360" s="99">
        <v>1894</v>
      </c>
      <c r="AA360" s="99">
        <v>1900</v>
      </c>
      <c r="AB360" s="99">
        <v>814</v>
      </c>
      <c r="AC360" s="99">
        <v>1319</v>
      </c>
      <c r="AD360" s="99">
        <v>1738</v>
      </c>
      <c r="AE360" s="99">
        <v>1573</v>
      </c>
      <c r="AF360" s="99">
        <v>1362</v>
      </c>
      <c r="AG360" s="99">
        <v>1</v>
      </c>
      <c r="AH360" s="99">
        <v>3286</v>
      </c>
      <c r="AI360" s="99">
        <v>188</v>
      </c>
      <c r="AJ360" s="99">
        <v>1388</v>
      </c>
      <c r="AK360" s="99">
        <v>899</v>
      </c>
      <c r="AL360" s="99">
        <v>4675</v>
      </c>
      <c r="AM360" s="99">
        <v>54</v>
      </c>
      <c r="AN360" s="99">
        <v>119</v>
      </c>
      <c r="AO360" s="99">
        <v>21</v>
      </c>
      <c r="AP360" s="99">
        <v>7229</v>
      </c>
      <c r="AQ360" s="99">
        <v>8637</v>
      </c>
      <c r="AR360" s="99">
        <v>5748</v>
      </c>
      <c r="AS360" s="99"/>
      <c r="AT360" s="99">
        <v>1914</v>
      </c>
      <c r="AU360" s="99">
        <v>9359</v>
      </c>
      <c r="AV360" s="99">
        <v>3112</v>
      </c>
      <c r="AW360" s="99"/>
      <c r="AX360" s="99">
        <v>13722</v>
      </c>
      <c r="AY360" s="99">
        <v>663</v>
      </c>
      <c r="AZ360" s="99"/>
      <c r="BA360" s="99">
        <v>291</v>
      </c>
      <c r="BB360" s="99">
        <v>1</v>
      </c>
      <c r="BC360" s="99">
        <v>10501</v>
      </c>
      <c r="BD360" s="99">
        <v>18</v>
      </c>
      <c r="BE360" s="99">
        <v>50</v>
      </c>
      <c r="BF360" s="99">
        <v>100</v>
      </c>
      <c r="BG360" s="99">
        <v>3111</v>
      </c>
      <c r="BH360" s="99">
        <v>313</v>
      </c>
      <c r="BI360" s="99"/>
      <c r="BJ360" s="99"/>
      <c r="BK360" s="99">
        <v>366</v>
      </c>
      <c r="BL360" s="99">
        <v>69</v>
      </c>
      <c r="BM360" s="99"/>
      <c r="BN360" s="99">
        <v>243</v>
      </c>
      <c r="BO360" s="99">
        <v>681</v>
      </c>
      <c r="BP360" s="99">
        <v>164</v>
      </c>
      <c r="BQ360" s="99">
        <v>19</v>
      </c>
      <c r="BR360" s="99">
        <v>23</v>
      </c>
      <c r="BS360" s="99">
        <v>61</v>
      </c>
      <c r="BT360" s="99">
        <v>11970</v>
      </c>
      <c r="BU360" s="99">
        <v>778</v>
      </c>
      <c r="BV360" s="99">
        <v>2</v>
      </c>
      <c r="BW360" s="99">
        <v>8</v>
      </c>
      <c r="BX360" s="99">
        <v>1</v>
      </c>
      <c r="BY360" s="99"/>
      <c r="BZ360" s="99"/>
      <c r="CA360" s="99"/>
      <c r="CB360" s="99">
        <v>648</v>
      </c>
      <c r="CC360" s="99">
        <v>4190</v>
      </c>
      <c r="CD360" s="99">
        <v>1</v>
      </c>
      <c r="CE360" s="99">
        <v>9350</v>
      </c>
      <c r="CF360" s="99">
        <v>171</v>
      </c>
      <c r="CG360" s="99">
        <v>13</v>
      </c>
      <c r="CH360" s="99">
        <v>12</v>
      </c>
      <c r="CI360" s="99"/>
      <c r="CJ360" s="99"/>
      <c r="CK360" s="99"/>
      <c r="CL360" s="99">
        <v>8</v>
      </c>
      <c r="CM360" s="99">
        <v>109</v>
      </c>
      <c r="CN360" s="99">
        <v>307</v>
      </c>
      <c r="CO360" s="99">
        <v>1447</v>
      </c>
      <c r="CP360" s="99">
        <v>1256</v>
      </c>
      <c r="CQ360" s="99">
        <v>1</v>
      </c>
      <c r="CR360" s="99">
        <v>318</v>
      </c>
      <c r="CS360" s="99">
        <v>4</v>
      </c>
      <c r="CT360" s="99">
        <v>352</v>
      </c>
      <c r="CU360" s="99">
        <v>1475</v>
      </c>
      <c r="CV360" s="99">
        <v>577</v>
      </c>
      <c r="CW360" s="99">
        <v>52</v>
      </c>
      <c r="CX360" s="99">
        <v>685</v>
      </c>
      <c r="CY360" s="99">
        <v>146</v>
      </c>
      <c r="CZ360" s="99">
        <v>106</v>
      </c>
      <c r="DA360" s="99">
        <v>683</v>
      </c>
      <c r="DB360" s="99">
        <v>161</v>
      </c>
      <c r="DC360" s="99">
        <v>231</v>
      </c>
      <c r="DD360" s="99">
        <v>3272</v>
      </c>
      <c r="DE360" s="99">
        <v>3116</v>
      </c>
      <c r="DF360" s="99">
        <v>79</v>
      </c>
      <c r="DG360" s="99">
        <v>207</v>
      </c>
      <c r="DH360" s="99">
        <v>3947</v>
      </c>
      <c r="DI360" s="99">
        <v>995</v>
      </c>
      <c r="DJ360" s="99">
        <v>4</v>
      </c>
      <c r="DK360" s="99">
        <v>85</v>
      </c>
      <c r="DL360" s="99">
        <v>244</v>
      </c>
      <c r="DM360" s="99">
        <v>37</v>
      </c>
      <c r="DN360" s="99">
        <v>949</v>
      </c>
      <c r="DO360" s="99">
        <v>109</v>
      </c>
      <c r="DP360" s="99">
        <v>3088</v>
      </c>
      <c r="DQ360" s="99">
        <v>195</v>
      </c>
      <c r="DR360" s="99">
        <v>217</v>
      </c>
      <c r="DS360" s="99">
        <v>157</v>
      </c>
      <c r="DT360" s="99">
        <v>237</v>
      </c>
      <c r="DU360" s="99">
        <v>5</v>
      </c>
      <c r="DV360" s="99">
        <v>1</v>
      </c>
      <c r="DW360" s="99">
        <v>162</v>
      </c>
      <c r="DX360" s="99">
        <v>702</v>
      </c>
      <c r="DY360" s="99">
        <v>29</v>
      </c>
      <c r="DZ360" s="99">
        <v>3010</v>
      </c>
      <c r="EA360" s="99"/>
      <c r="EB360" s="99">
        <v>5</v>
      </c>
      <c r="EC360" s="99"/>
      <c r="ED360" s="99">
        <v>313</v>
      </c>
      <c r="EE360" s="99">
        <v>349</v>
      </c>
      <c r="EF360" s="99">
        <v>38</v>
      </c>
      <c r="EG360" s="99">
        <v>4</v>
      </c>
      <c r="EH360" s="99">
        <v>5</v>
      </c>
      <c r="EI360" s="99"/>
      <c r="EJ360" s="99">
        <v>46</v>
      </c>
      <c r="EK360" s="99">
        <v>4</v>
      </c>
      <c r="EL360" s="99">
        <v>4</v>
      </c>
      <c r="EM360" s="99">
        <v>13172</v>
      </c>
      <c r="EN360" s="99">
        <v>53</v>
      </c>
      <c r="EO360" s="99">
        <v>347</v>
      </c>
      <c r="EP360" s="99">
        <v>31</v>
      </c>
      <c r="EQ360" s="99">
        <v>19</v>
      </c>
      <c r="ER360" s="99"/>
      <c r="ES360" s="99">
        <v>45908</v>
      </c>
    </row>
    <row r="361" spans="1:149" ht="14.4" x14ac:dyDescent="0.3">
      <c r="A361" s="98">
        <v>106400466</v>
      </c>
      <c r="B361" s="98" t="s">
        <v>1456</v>
      </c>
      <c r="C361" s="98" t="s">
        <v>25</v>
      </c>
      <c r="D361" s="98" t="s">
        <v>21</v>
      </c>
      <c r="E361" s="98" t="s">
        <v>22</v>
      </c>
      <c r="F361" s="98" t="s">
        <v>1186</v>
      </c>
      <c r="G361" s="98" t="s">
        <v>2871</v>
      </c>
      <c r="H361" s="98" t="s">
        <v>2114</v>
      </c>
      <c r="I361" s="98" t="s">
        <v>2334</v>
      </c>
      <c r="J361" s="98" t="s">
        <v>2217</v>
      </c>
      <c r="K361" s="98" t="s">
        <v>2497</v>
      </c>
      <c r="L361" s="98" t="s">
        <v>2007</v>
      </c>
      <c r="M361" s="98" t="s">
        <v>2105</v>
      </c>
      <c r="N361" s="98" t="s">
        <v>1906</v>
      </c>
      <c r="O361" s="99">
        <v>2382</v>
      </c>
      <c r="P361" s="99"/>
      <c r="Q361" s="99">
        <v>501</v>
      </c>
      <c r="R361" s="99"/>
      <c r="S361" s="99"/>
      <c r="T361" s="99"/>
      <c r="U361" s="99">
        <v>1457</v>
      </c>
      <c r="V361" s="99">
        <v>1426</v>
      </c>
      <c r="W361" s="99"/>
      <c r="X361" s="99"/>
      <c r="Y361" s="99">
        <v>17</v>
      </c>
      <c r="Z361" s="99">
        <v>70</v>
      </c>
      <c r="AA361" s="99">
        <v>114</v>
      </c>
      <c r="AB361" s="99">
        <v>174</v>
      </c>
      <c r="AC361" s="99">
        <v>405</v>
      </c>
      <c r="AD361" s="99">
        <v>658</v>
      </c>
      <c r="AE361" s="99">
        <v>627</v>
      </c>
      <c r="AF361" s="99">
        <v>817</v>
      </c>
      <c r="AG361" s="99"/>
      <c r="AH361" s="99"/>
      <c r="AI361" s="99">
        <v>1</v>
      </c>
      <c r="AJ361" s="99">
        <v>58</v>
      </c>
      <c r="AK361" s="99">
        <v>18</v>
      </c>
      <c r="AL361" s="99">
        <v>330</v>
      </c>
      <c r="AM361" s="99">
        <v>8</v>
      </c>
      <c r="AN361" s="99">
        <v>44</v>
      </c>
      <c r="AO361" s="99">
        <v>24</v>
      </c>
      <c r="AP361" s="99">
        <v>2401</v>
      </c>
      <c r="AQ361" s="99">
        <v>947</v>
      </c>
      <c r="AR361" s="99">
        <v>1935</v>
      </c>
      <c r="AS361" s="99">
        <v>1</v>
      </c>
      <c r="AT361" s="99">
        <v>908</v>
      </c>
      <c r="AU361" s="99">
        <v>1974</v>
      </c>
      <c r="AV361" s="99"/>
      <c r="AW361" s="99">
        <v>1</v>
      </c>
      <c r="AX361" s="99">
        <v>2425</v>
      </c>
      <c r="AY361" s="99">
        <v>458</v>
      </c>
      <c r="AZ361" s="99"/>
      <c r="BA361" s="99">
        <v>494</v>
      </c>
      <c r="BB361" s="99">
        <v>1</v>
      </c>
      <c r="BC361" s="99">
        <v>2237</v>
      </c>
      <c r="BD361" s="99">
        <v>24</v>
      </c>
      <c r="BE361" s="99">
        <v>42</v>
      </c>
      <c r="BF361" s="99">
        <v>81</v>
      </c>
      <c r="BG361" s="99"/>
      <c r="BH361" s="99">
        <v>2</v>
      </c>
      <c r="BI361" s="99">
        <v>1</v>
      </c>
      <c r="BJ361" s="99">
        <v>1</v>
      </c>
      <c r="BK361" s="99">
        <v>163</v>
      </c>
      <c r="BL361" s="99">
        <v>49</v>
      </c>
      <c r="BM361" s="99">
        <v>1</v>
      </c>
      <c r="BN361" s="99">
        <v>58</v>
      </c>
      <c r="BO361" s="99">
        <v>823</v>
      </c>
      <c r="BP361" s="99">
        <v>96</v>
      </c>
      <c r="BQ361" s="99">
        <v>9</v>
      </c>
      <c r="BR361" s="99">
        <v>136</v>
      </c>
      <c r="BS361" s="99">
        <v>24</v>
      </c>
      <c r="BT361" s="99">
        <v>1161</v>
      </c>
      <c r="BU361" s="99">
        <v>361</v>
      </c>
      <c r="BV361" s="99"/>
      <c r="BW361" s="99"/>
      <c r="BX361" s="99"/>
      <c r="BY361" s="99">
        <v>2</v>
      </c>
      <c r="BZ361" s="99"/>
      <c r="CA361" s="99"/>
      <c r="CB361" s="99">
        <v>424</v>
      </c>
      <c r="CC361" s="99">
        <v>1777</v>
      </c>
      <c r="CD361" s="99">
        <v>2</v>
      </c>
      <c r="CE361" s="99">
        <v>586</v>
      </c>
      <c r="CF361" s="99">
        <v>15</v>
      </c>
      <c r="CG361" s="99">
        <v>21</v>
      </c>
      <c r="CH361" s="99">
        <v>52</v>
      </c>
      <c r="CI361" s="99"/>
      <c r="CJ361" s="99"/>
      <c r="CK361" s="99">
        <v>6</v>
      </c>
      <c r="CL361" s="99">
        <v>2</v>
      </c>
      <c r="CM361" s="99">
        <v>23</v>
      </c>
      <c r="CN361" s="99">
        <v>69</v>
      </c>
      <c r="CO361" s="99">
        <v>439</v>
      </c>
      <c r="CP361" s="99">
        <v>434</v>
      </c>
      <c r="CQ361" s="99">
        <v>5</v>
      </c>
      <c r="CR361" s="99">
        <v>83</v>
      </c>
      <c r="CS361" s="99">
        <v>1</v>
      </c>
      <c r="CT361" s="99">
        <v>109</v>
      </c>
      <c r="CU361" s="99">
        <v>369</v>
      </c>
      <c r="CV361" s="99">
        <v>349</v>
      </c>
      <c r="CW361" s="99">
        <v>35</v>
      </c>
      <c r="CX361" s="99">
        <v>351</v>
      </c>
      <c r="CY361" s="99">
        <v>110</v>
      </c>
      <c r="CZ361" s="99">
        <v>174</v>
      </c>
      <c r="DA361" s="99">
        <v>252</v>
      </c>
      <c r="DB361" s="99">
        <v>34</v>
      </c>
      <c r="DC361" s="99">
        <v>41</v>
      </c>
      <c r="DD361" s="99">
        <v>3</v>
      </c>
      <c r="DE361" s="99"/>
      <c r="DF361" s="99"/>
      <c r="DG361" s="99">
        <v>20</v>
      </c>
      <c r="DH361" s="99">
        <v>903</v>
      </c>
      <c r="DI361" s="99">
        <v>262</v>
      </c>
      <c r="DJ361" s="99">
        <v>1</v>
      </c>
      <c r="DK361" s="99">
        <v>5</v>
      </c>
      <c r="DL361" s="99">
        <v>64</v>
      </c>
      <c r="DM361" s="99">
        <v>16</v>
      </c>
      <c r="DN361" s="99">
        <v>421</v>
      </c>
      <c r="DO361" s="99">
        <v>28</v>
      </c>
      <c r="DP361" s="99">
        <v>991</v>
      </c>
      <c r="DQ361" s="99">
        <v>29</v>
      </c>
      <c r="DR361" s="99">
        <v>60</v>
      </c>
      <c r="DS361" s="99">
        <v>32</v>
      </c>
      <c r="DT361" s="99">
        <v>37</v>
      </c>
      <c r="DU361" s="99">
        <v>4</v>
      </c>
      <c r="DV361" s="99"/>
      <c r="DW361" s="99">
        <v>6</v>
      </c>
      <c r="DX361" s="99">
        <v>1</v>
      </c>
      <c r="DY361" s="99">
        <v>2</v>
      </c>
      <c r="DZ361" s="99">
        <v>1</v>
      </c>
      <c r="EA361" s="99"/>
      <c r="EB361" s="99"/>
      <c r="EC361" s="99"/>
      <c r="ED361" s="99">
        <v>105</v>
      </c>
      <c r="EE361" s="99">
        <v>285</v>
      </c>
      <c r="EF361" s="99">
        <v>24</v>
      </c>
      <c r="EG361" s="99">
        <v>1</v>
      </c>
      <c r="EH361" s="99">
        <v>1</v>
      </c>
      <c r="EI361" s="99">
        <v>1</v>
      </c>
      <c r="EJ361" s="99"/>
      <c r="EK361" s="99"/>
      <c r="EL361" s="99">
        <v>1</v>
      </c>
      <c r="EM361" s="99">
        <v>2166</v>
      </c>
      <c r="EN361" s="99">
        <v>12</v>
      </c>
      <c r="EO361" s="99">
        <v>277</v>
      </c>
      <c r="EP361" s="99">
        <v>10</v>
      </c>
      <c r="EQ361" s="99"/>
      <c r="ER361" s="99"/>
      <c r="ES361" s="99">
        <v>14459</v>
      </c>
    </row>
    <row r="362" spans="1:149" ht="14.4" x14ac:dyDescent="0.3">
      <c r="A362" s="98">
        <v>106400480</v>
      </c>
      <c r="B362" s="98" t="s">
        <v>23</v>
      </c>
      <c r="C362" s="98" t="s">
        <v>25</v>
      </c>
      <c r="D362" s="98" t="s">
        <v>24</v>
      </c>
      <c r="E362" s="98" t="s">
        <v>25</v>
      </c>
      <c r="F362" s="98" t="s">
        <v>1187</v>
      </c>
      <c r="G362" s="98" t="s">
        <v>2871</v>
      </c>
      <c r="H362" s="98" t="s">
        <v>2114</v>
      </c>
      <c r="I362" s="98" t="s">
        <v>2334</v>
      </c>
      <c r="J362" s="98" t="s">
        <v>2217</v>
      </c>
      <c r="K362" s="98" t="s">
        <v>25</v>
      </c>
      <c r="L362" s="98" t="s">
        <v>2007</v>
      </c>
      <c r="M362" s="98" t="s">
        <v>2105</v>
      </c>
      <c r="N362" s="98" t="s">
        <v>1907</v>
      </c>
      <c r="O362" s="99">
        <v>4699</v>
      </c>
      <c r="P362" s="99"/>
      <c r="Q362" s="99"/>
      <c r="R362" s="99"/>
      <c r="S362" s="99"/>
      <c r="T362" s="99"/>
      <c r="U362" s="99">
        <v>2464</v>
      </c>
      <c r="V362" s="99">
        <v>2234</v>
      </c>
      <c r="W362" s="99">
        <v>1</v>
      </c>
      <c r="X362" s="99"/>
      <c r="Y362" s="99">
        <v>17</v>
      </c>
      <c r="Z362" s="99">
        <v>276</v>
      </c>
      <c r="AA362" s="99">
        <v>377</v>
      </c>
      <c r="AB362" s="99">
        <v>214</v>
      </c>
      <c r="AC362" s="99">
        <v>500</v>
      </c>
      <c r="AD362" s="99">
        <v>951</v>
      </c>
      <c r="AE362" s="99">
        <v>858</v>
      </c>
      <c r="AF362" s="99">
        <v>1018</v>
      </c>
      <c r="AG362" s="99"/>
      <c r="AH362" s="99">
        <v>488</v>
      </c>
      <c r="AI362" s="99"/>
      <c r="AJ362" s="99">
        <v>75</v>
      </c>
      <c r="AK362" s="99">
        <v>40</v>
      </c>
      <c r="AL362" s="99">
        <v>378</v>
      </c>
      <c r="AM362" s="99">
        <v>12</v>
      </c>
      <c r="AN362" s="99">
        <v>72</v>
      </c>
      <c r="AO362" s="99">
        <v>68</v>
      </c>
      <c r="AP362" s="99">
        <v>4054</v>
      </c>
      <c r="AQ362" s="99">
        <v>2256</v>
      </c>
      <c r="AR362" s="99">
        <v>2442</v>
      </c>
      <c r="AS362" s="99">
        <v>1</v>
      </c>
      <c r="AT362" s="99">
        <v>890</v>
      </c>
      <c r="AU362" s="99">
        <v>3319</v>
      </c>
      <c r="AV362" s="99">
        <v>488</v>
      </c>
      <c r="AW362" s="99">
        <v>2</v>
      </c>
      <c r="AX362" s="99">
        <v>4105</v>
      </c>
      <c r="AY362" s="99">
        <v>594</v>
      </c>
      <c r="AZ362" s="99"/>
      <c r="BA362" s="99">
        <v>127</v>
      </c>
      <c r="BB362" s="99">
        <v>8</v>
      </c>
      <c r="BC362" s="99">
        <v>3406</v>
      </c>
      <c r="BD362" s="99">
        <v>20</v>
      </c>
      <c r="BE362" s="99">
        <v>161</v>
      </c>
      <c r="BF362" s="99">
        <v>176</v>
      </c>
      <c r="BG362" s="99">
        <v>488</v>
      </c>
      <c r="BH362" s="99">
        <v>283</v>
      </c>
      <c r="BI362" s="99">
        <v>29</v>
      </c>
      <c r="BJ362" s="99">
        <v>1</v>
      </c>
      <c r="BK362" s="99">
        <v>70</v>
      </c>
      <c r="BL362" s="99">
        <v>41</v>
      </c>
      <c r="BM362" s="99"/>
      <c r="BN362" s="99">
        <v>149</v>
      </c>
      <c r="BO362" s="99">
        <v>1045</v>
      </c>
      <c r="BP362" s="99">
        <v>145</v>
      </c>
      <c r="BQ362" s="99">
        <v>11</v>
      </c>
      <c r="BR362" s="99">
        <v>61</v>
      </c>
      <c r="BS362" s="99">
        <v>61</v>
      </c>
      <c r="BT362" s="99">
        <v>2432</v>
      </c>
      <c r="BU362" s="99">
        <v>656</v>
      </c>
      <c r="BV362" s="99"/>
      <c r="BW362" s="99">
        <v>1</v>
      </c>
      <c r="BX362" s="99"/>
      <c r="BY362" s="99">
        <v>27</v>
      </c>
      <c r="BZ362" s="99"/>
      <c r="CA362" s="99"/>
      <c r="CB362" s="99">
        <v>651</v>
      </c>
      <c r="CC362" s="99">
        <v>2400</v>
      </c>
      <c r="CD362" s="99"/>
      <c r="CE362" s="99">
        <v>1456</v>
      </c>
      <c r="CF362" s="99">
        <v>27</v>
      </c>
      <c r="CG362" s="99">
        <v>12</v>
      </c>
      <c r="CH362" s="99">
        <v>153</v>
      </c>
      <c r="CI362" s="99"/>
      <c r="CJ362" s="99"/>
      <c r="CK362" s="99"/>
      <c r="CL362" s="99">
        <v>12</v>
      </c>
      <c r="CM362" s="99">
        <v>34</v>
      </c>
      <c r="CN362" s="99">
        <v>129</v>
      </c>
      <c r="CO362" s="99">
        <v>1021</v>
      </c>
      <c r="CP362" s="99">
        <v>475</v>
      </c>
      <c r="CQ362" s="99">
        <v>3</v>
      </c>
      <c r="CR362" s="99">
        <v>100</v>
      </c>
      <c r="CS362" s="99">
        <v>2</v>
      </c>
      <c r="CT362" s="99">
        <v>169</v>
      </c>
      <c r="CU362" s="99">
        <v>431</v>
      </c>
      <c r="CV362" s="99">
        <v>296</v>
      </c>
      <c r="CW362" s="99">
        <v>22</v>
      </c>
      <c r="CX362" s="99">
        <v>505</v>
      </c>
      <c r="CY362" s="99">
        <v>72</v>
      </c>
      <c r="CZ362" s="99">
        <v>14</v>
      </c>
      <c r="DA362" s="99">
        <v>295</v>
      </c>
      <c r="DB362" s="99">
        <v>39</v>
      </c>
      <c r="DC362" s="99">
        <v>91</v>
      </c>
      <c r="DD362" s="99">
        <v>501</v>
      </c>
      <c r="DE362" s="99">
        <v>488</v>
      </c>
      <c r="DF362" s="99"/>
      <c r="DG362" s="99">
        <v>506</v>
      </c>
      <c r="DH362" s="99">
        <v>820</v>
      </c>
      <c r="DI362" s="99">
        <v>311</v>
      </c>
      <c r="DJ362" s="99"/>
      <c r="DK362" s="99">
        <v>45</v>
      </c>
      <c r="DL362" s="99">
        <v>134</v>
      </c>
      <c r="DM362" s="99">
        <v>10</v>
      </c>
      <c r="DN362" s="99">
        <v>589</v>
      </c>
      <c r="DO362" s="99">
        <v>33</v>
      </c>
      <c r="DP362" s="99">
        <v>1377</v>
      </c>
      <c r="DQ362" s="99">
        <v>57</v>
      </c>
      <c r="DR362" s="99">
        <v>79</v>
      </c>
      <c r="DS362" s="99">
        <v>49</v>
      </c>
      <c r="DT362" s="99">
        <v>91</v>
      </c>
      <c r="DU362" s="99">
        <v>5</v>
      </c>
      <c r="DV362" s="99"/>
      <c r="DW362" s="99">
        <v>77</v>
      </c>
      <c r="DX362" s="99">
        <v>28</v>
      </c>
      <c r="DY362" s="99">
        <v>11</v>
      </c>
      <c r="DZ362" s="99">
        <v>477</v>
      </c>
      <c r="EA362" s="99"/>
      <c r="EB362" s="99"/>
      <c r="EC362" s="99"/>
      <c r="ED362" s="99">
        <v>268</v>
      </c>
      <c r="EE362" s="99">
        <v>191</v>
      </c>
      <c r="EF362" s="99">
        <v>19</v>
      </c>
      <c r="EG362" s="99">
        <v>2</v>
      </c>
      <c r="EH362" s="99"/>
      <c r="EI362" s="99"/>
      <c r="EJ362" s="99">
        <v>6</v>
      </c>
      <c r="EK362" s="99">
        <v>1</v>
      </c>
      <c r="EL362" s="99">
        <v>2</v>
      </c>
      <c r="EM362" s="99">
        <v>3948</v>
      </c>
      <c r="EN362" s="99">
        <v>22</v>
      </c>
      <c r="EO362" s="99">
        <v>233</v>
      </c>
      <c r="EP362" s="99">
        <v>7</v>
      </c>
      <c r="EQ362" s="99"/>
      <c r="ER362" s="99"/>
      <c r="ES362" s="99">
        <v>16944</v>
      </c>
    </row>
    <row r="363" spans="1:149" ht="14.4" x14ac:dyDescent="0.3">
      <c r="A363" s="98">
        <v>106400524</v>
      </c>
      <c r="B363" s="98" t="s">
        <v>26</v>
      </c>
      <c r="C363" s="98" t="s">
        <v>25</v>
      </c>
      <c r="D363" s="98" t="s">
        <v>27</v>
      </c>
      <c r="E363" s="98" t="s">
        <v>25</v>
      </c>
      <c r="F363" s="98" t="s">
        <v>1188</v>
      </c>
      <c r="G363" s="98" t="s">
        <v>2872</v>
      </c>
      <c r="H363" s="98" t="s">
        <v>2112</v>
      </c>
      <c r="I363" s="98" t="s">
        <v>2334</v>
      </c>
      <c r="J363" s="98" t="s">
        <v>2217</v>
      </c>
      <c r="K363" s="98" t="s">
        <v>25</v>
      </c>
      <c r="L363" s="98" t="s">
        <v>2007</v>
      </c>
      <c r="M363" s="98" t="s">
        <v>2105</v>
      </c>
      <c r="N363" s="98" t="s">
        <v>1908</v>
      </c>
      <c r="O363" s="99">
        <v>6621</v>
      </c>
      <c r="P363" s="99"/>
      <c r="Q363" s="99"/>
      <c r="R363" s="99"/>
      <c r="S363" s="99"/>
      <c r="T363" s="99"/>
      <c r="U363" s="99">
        <v>3935</v>
      </c>
      <c r="V363" s="99">
        <v>2686</v>
      </c>
      <c r="W363" s="99"/>
      <c r="X363" s="99"/>
      <c r="Y363" s="99">
        <v>152</v>
      </c>
      <c r="Z363" s="99">
        <v>817</v>
      </c>
      <c r="AA363" s="99">
        <v>938</v>
      </c>
      <c r="AB363" s="99">
        <v>397</v>
      </c>
      <c r="AC363" s="99">
        <v>587</v>
      </c>
      <c r="AD363" s="99">
        <v>883</v>
      </c>
      <c r="AE363" s="99">
        <v>582</v>
      </c>
      <c r="AF363" s="99">
        <v>640</v>
      </c>
      <c r="AG363" s="99"/>
      <c r="AH363" s="99">
        <v>1463</v>
      </c>
      <c r="AI363" s="99">
        <v>162</v>
      </c>
      <c r="AJ363" s="99">
        <v>135</v>
      </c>
      <c r="AK363" s="99">
        <v>87</v>
      </c>
      <c r="AL363" s="99">
        <v>1061</v>
      </c>
      <c r="AM363" s="99">
        <v>8</v>
      </c>
      <c r="AN363" s="99">
        <v>272</v>
      </c>
      <c r="AO363" s="99">
        <v>105</v>
      </c>
      <c r="AP363" s="99">
        <v>4953</v>
      </c>
      <c r="AQ363" s="99">
        <v>4174</v>
      </c>
      <c r="AR363" s="99">
        <v>2447</v>
      </c>
      <c r="AS363" s="99"/>
      <c r="AT363" s="99">
        <v>1077</v>
      </c>
      <c r="AU363" s="99">
        <v>4201</v>
      </c>
      <c r="AV363" s="99">
        <v>1343</v>
      </c>
      <c r="AW363" s="99"/>
      <c r="AX363" s="99">
        <v>6226</v>
      </c>
      <c r="AY363" s="99">
        <v>395</v>
      </c>
      <c r="AZ363" s="99"/>
      <c r="BA363" s="99">
        <v>101</v>
      </c>
      <c r="BB363" s="99">
        <v>1</v>
      </c>
      <c r="BC363" s="99">
        <v>4696</v>
      </c>
      <c r="BD363" s="99"/>
      <c r="BE363" s="99">
        <v>52</v>
      </c>
      <c r="BF363" s="99">
        <v>65</v>
      </c>
      <c r="BG363" s="99">
        <v>1324</v>
      </c>
      <c r="BH363" s="99">
        <v>263</v>
      </c>
      <c r="BI363" s="99">
        <v>119</v>
      </c>
      <c r="BJ363" s="99"/>
      <c r="BK363" s="99">
        <v>81</v>
      </c>
      <c r="BL363" s="99">
        <v>62</v>
      </c>
      <c r="BM363" s="99">
        <v>14</v>
      </c>
      <c r="BN363" s="99">
        <v>79</v>
      </c>
      <c r="BO363" s="99">
        <v>779</v>
      </c>
      <c r="BP363" s="99">
        <v>71</v>
      </c>
      <c r="BQ363" s="99">
        <v>8</v>
      </c>
      <c r="BR363" s="99">
        <v>59</v>
      </c>
      <c r="BS363" s="99">
        <v>29</v>
      </c>
      <c r="BT363" s="99">
        <v>4742</v>
      </c>
      <c r="BU363" s="99">
        <v>582</v>
      </c>
      <c r="BV363" s="99"/>
      <c r="BW363" s="99">
        <v>6</v>
      </c>
      <c r="BX363" s="99"/>
      <c r="BY363" s="99">
        <v>109</v>
      </c>
      <c r="BZ363" s="99"/>
      <c r="CA363" s="99"/>
      <c r="CB363" s="99">
        <v>1749</v>
      </c>
      <c r="CC363" s="99">
        <v>1803</v>
      </c>
      <c r="CD363" s="99">
        <v>3</v>
      </c>
      <c r="CE363" s="99">
        <v>2717</v>
      </c>
      <c r="CF363" s="99">
        <v>56</v>
      </c>
      <c r="CG363" s="99">
        <v>67</v>
      </c>
      <c r="CH363" s="99">
        <v>202</v>
      </c>
      <c r="CI363" s="99">
        <v>16</v>
      </c>
      <c r="CJ363" s="99">
        <v>8</v>
      </c>
      <c r="CK363" s="99"/>
      <c r="CL363" s="99">
        <v>7</v>
      </c>
      <c r="CM363" s="99">
        <v>42</v>
      </c>
      <c r="CN363" s="99">
        <v>299</v>
      </c>
      <c r="CO363" s="99">
        <v>335</v>
      </c>
      <c r="CP363" s="99">
        <v>525</v>
      </c>
      <c r="CQ363" s="99">
        <v>4</v>
      </c>
      <c r="CR363" s="99">
        <v>107</v>
      </c>
      <c r="CS363" s="99">
        <v>1</v>
      </c>
      <c r="CT363" s="99">
        <v>179</v>
      </c>
      <c r="CU363" s="99">
        <v>331</v>
      </c>
      <c r="CV363" s="99">
        <v>630</v>
      </c>
      <c r="CW363" s="99">
        <v>47</v>
      </c>
      <c r="CX363" s="99">
        <v>714</v>
      </c>
      <c r="CY363" s="99">
        <v>104</v>
      </c>
      <c r="CZ363" s="99">
        <v>19</v>
      </c>
      <c r="DA363" s="99">
        <v>344</v>
      </c>
      <c r="DB363" s="99">
        <v>70</v>
      </c>
      <c r="DC363" s="99">
        <v>124</v>
      </c>
      <c r="DD363" s="99">
        <v>1349</v>
      </c>
      <c r="DE363" s="99">
        <v>1326</v>
      </c>
      <c r="DF363" s="99">
        <v>64</v>
      </c>
      <c r="DG363" s="99">
        <v>55</v>
      </c>
      <c r="DH363" s="99">
        <v>1124</v>
      </c>
      <c r="DI363" s="99">
        <v>388</v>
      </c>
      <c r="DJ363" s="99">
        <v>3</v>
      </c>
      <c r="DK363" s="99">
        <v>96</v>
      </c>
      <c r="DL363" s="99">
        <v>121</v>
      </c>
      <c r="DM363" s="99">
        <v>13</v>
      </c>
      <c r="DN363" s="99">
        <v>880</v>
      </c>
      <c r="DO363" s="99">
        <v>215</v>
      </c>
      <c r="DP363" s="99">
        <v>1955</v>
      </c>
      <c r="DQ363" s="99">
        <v>114</v>
      </c>
      <c r="DR363" s="99">
        <v>86</v>
      </c>
      <c r="DS363" s="99">
        <v>50</v>
      </c>
      <c r="DT363" s="99">
        <v>101</v>
      </c>
      <c r="DU363" s="99">
        <v>6</v>
      </c>
      <c r="DV363" s="99">
        <v>1</v>
      </c>
      <c r="DW363" s="99">
        <v>12</v>
      </c>
      <c r="DX363" s="99">
        <v>85</v>
      </c>
      <c r="DY363" s="99">
        <v>16</v>
      </c>
      <c r="DZ363" s="99">
        <v>1300</v>
      </c>
      <c r="EA363" s="99"/>
      <c r="EB363" s="99"/>
      <c r="EC363" s="99"/>
      <c r="ED363" s="99">
        <v>181</v>
      </c>
      <c r="EE363" s="99">
        <v>246</v>
      </c>
      <c r="EF363" s="99">
        <v>144</v>
      </c>
      <c r="EG363" s="99">
        <v>14</v>
      </c>
      <c r="EH363" s="99">
        <v>7</v>
      </c>
      <c r="EI363" s="99">
        <v>2</v>
      </c>
      <c r="EJ363" s="99">
        <v>2</v>
      </c>
      <c r="EK363" s="99">
        <v>3</v>
      </c>
      <c r="EL363" s="99">
        <v>4</v>
      </c>
      <c r="EM363" s="99">
        <v>5704</v>
      </c>
      <c r="EN363" s="99">
        <v>20</v>
      </c>
      <c r="EO363" s="99">
        <v>278</v>
      </c>
      <c r="EP363" s="99">
        <v>15</v>
      </c>
      <c r="EQ363" s="99"/>
      <c r="ER363" s="99">
        <v>1</v>
      </c>
      <c r="ES363" s="99">
        <v>26310</v>
      </c>
    </row>
    <row r="364" spans="1:149" ht="14.4" x14ac:dyDescent="0.3">
      <c r="A364" s="98">
        <v>106400548</v>
      </c>
      <c r="B364" s="98" t="s">
        <v>28</v>
      </c>
      <c r="C364" s="98" t="s">
        <v>25</v>
      </c>
      <c r="D364" s="98" t="s">
        <v>29</v>
      </c>
      <c r="E364" s="98" t="s">
        <v>30</v>
      </c>
      <c r="F364" s="98" t="s">
        <v>1189</v>
      </c>
      <c r="G364" s="98" t="s">
        <v>2872</v>
      </c>
      <c r="H364" s="98" t="s">
        <v>2101</v>
      </c>
      <c r="I364" s="98" t="s">
        <v>2334</v>
      </c>
      <c r="J364" s="98" t="s">
        <v>2217</v>
      </c>
      <c r="K364" s="98" t="s">
        <v>2498</v>
      </c>
      <c r="L364" s="98" t="s">
        <v>2065</v>
      </c>
      <c r="M364" s="98" t="s">
        <v>2136</v>
      </c>
      <c r="N364" s="98" t="s">
        <v>1909</v>
      </c>
      <c r="O364" s="99">
        <v>4919</v>
      </c>
      <c r="P364" s="99"/>
      <c r="Q364" s="99"/>
      <c r="R364" s="99"/>
      <c r="S364" s="99"/>
      <c r="T364" s="99"/>
      <c r="U364" s="99">
        <v>2755</v>
      </c>
      <c r="V364" s="99">
        <v>2164</v>
      </c>
      <c r="W364" s="99"/>
      <c r="X364" s="99"/>
      <c r="Y364" s="99">
        <v>60</v>
      </c>
      <c r="Z364" s="99">
        <v>489</v>
      </c>
      <c r="AA364" s="99">
        <v>526</v>
      </c>
      <c r="AB364" s="99">
        <v>307</v>
      </c>
      <c r="AC364" s="99">
        <v>550</v>
      </c>
      <c r="AD364" s="99">
        <v>763</v>
      </c>
      <c r="AE364" s="99">
        <v>711</v>
      </c>
      <c r="AF364" s="99">
        <v>883</v>
      </c>
      <c r="AG364" s="99"/>
      <c r="AH364" s="99">
        <v>627</v>
      </c>
      <c r="AI364" s="99">
        <v>3</v>
      </c>
      <c r="AJ364" s="99">
        <v>61</v>
      </c>
      <c r="AK364" s="99">
        <v>115</v>
      </c>
      <c r="AL364" s="99">
        <v>839</v>
      </c>
      <c r="AM364" s="99">
        <v>4</v>
      </c>
      <c r="AN364" s="99">
        <v>77</v>
      </c>
      <c r="AO364" s="99">
        <v>57</v>
      </c>
      <c r="AP364" s="99">
        <v>3766</v>
      </c>
      <c r="AQ364" s="99">
        <v>1801</v>
      </c>
      <c r="AR364" s="99">
        <v>3118</v>
      </c>
      <c r="AS364" s="99"/>
      <c r="AT364" s="99">
        <v>343</v>
      </c>
      <c r="AU364" s="99">
        <v>3953</v>
      </c>
      <c r="AV364" s="99">
        <v>621</v>
      </c>
      <c r="AW364" s="99">
        <v>2</v>
      </c>
      <c r="AX364" s="99">
        <v>4271</v>
      </c>
      <c r="AY364" s="99">
        <v>648</v>
      </c>
      <c r="AZ364" s="99"/>
      <c r="BA364" s="99">
        <v>3</v>
      </c>
      <c r="BB364" s="99"/>
      <c r="BC364" s="99">
        <v>3980</v>
      </c>
      <c r="BD364" s="99"/>
      <c r="BE364" s="99">
        <v>62</v>
      </c>
      <c r="BF364" s="99">
        <v>70</v>
      </c>
      <c r="BG364" s="99">
        <v>620</v>
      </c>
      <c r="BH364" s="99">
        <v>16</v>
      </c>
      <c r="BI364" s="99">
        <v>168</v>
      </c>
      <c r="BJ364" s="99"/>
      <c r="BK364" s="99">
        <v>109</v>
      </c>
      <c r="BL364" s="99">
        <v>34</v>
      </c>
      <c r="BM364" s="99"/>
      <c r="BN364" s="99">
        <v>110</v>
      </c>
      <c r="BO364" s="99">
        <v>1008</v>
      </c>
      <c r="BP364" s="99">
        <v>83</v>
      </c>
      <c r="BQ364" s="99">
        <v>29</v>
      </c>
      <c r="BR364" s="99">
        <v>26</v>
      </c>
      <c r="BS364" s="99">
        <v>20</v>
      </c>
      <c r="BT364" s="99">
        <v>2735</v>
      </c>
      <c r="BU364" s="99">
        <v>593</v>
      </c>
      <c r="BV364" s="99">
        <v>1</v>
      </c>
      <c r="BW364" s="99">
        <v>5</v>
      </c>
      <c r="BX364" s="99"/>
      <c r="BY364" s="99">
        <v>166</v>
      </c>
      <c r="BZ364" s="99"/>
      <c r="CA364" s="99"/>
      <c r="CB364" s="99">
        <v>1269</v>
      </c>
      <c r="CC364" s="99">
        <v>2086</v>
      </c>
      <c r="CD364" s="99">
        <v>1</v>
      </c>
      <c r="CE364" s="99">
        <v>1181</v>
      </c>
      <c r="CF364" s="99">
        <v>44</v>
      </c>
      <c r="CG364" s="99">
        <v>30</v>
      </c>
      <c r="CH364" s="99">
        <v>286</v>
      </c>
      <c r="CI364" s="99">
        <v>18</v>
      </c>
      <c r="CJ364" s="99">
        <v>4</v>
      </c>
      <c r="CK364" s="99"/>
      <c r="CL364" s="99">
        <v>1</v>
      </c>
      <c r="CM364" s="99">
        <v>42</v>
      </c>
      <c r="CN364" s="99">
        <v>107</v>
      </c>
      <c r="CO364" s="99">
        <v>428</v>
      </c>
      <c r="CP364" s="99">
        <v>614</v>
      </c>
      <c r="CQ364" s="99">
        <v>7</v>
      </c>
      <c r="CR364" s="99">
        <v>177</v>
      </c>
      <c r="CS364" s="99">
        <v>1</v>
      </c>
      <c r="CT364" s="99">
        <v>222</v>
      </c>
      <c r="CU364" s="99">
        <v>280</v>
      </c>
      <c r="CV364" s="99">
        <v>408</v>
      </c>
      <c r="CW364" s="99">
        <v>69</v>
      </c>
      <c r="CX364" s="99">
        <v>440</v>
      </c>
      <c r="CY364" s="99">
        <v>74</v>
      </c>
      <c r="CZ364" s="99">
        <v>11</v>
      </c>
      <c r="DA364" s="99">
        <v>473</v>
      </c>
      <c r="DB364" s="99">
        <v>154</v>
      </c>
      <c r="DC364" s="99">
        <v>137</v>
      </c>
      <c r="DD364" s="99">
        <v>647</v>
      </c>
      <c r="DE364" s="99">
        <v>621</v>
      </c>
      <c r="DF364" s="99">
        <v>6</v>
      </c>
      <c r="DG364" s="99">
        <v>70</v>
      </c>
      <c r="DH364" s="99">
        <v>435</v>
      </c>
      <c r="DI364" s="99">
        <v>385</v>
      </c>
      <c r="DJ364" s="99">
        <v>1</v>
      </c>
      <c r="DK364" s="99">
        <v>50</v>
      </c>
      <c r="DL364" s="99">
        <v>148</v>
      </c>
      <c r="DM364" s="99">
        <v>4</v>
      </c>
      <c r="DN364" s="99">
        <v>578</v>
      </c>
      <c r="DO364" s="99">
        <v>21</v>
      </c>
      <c r="DP364" s="99">
        <v>2351</v>
      </c>
      <c r="DQ364" s="99">
        <v>43</v>
      </c>
      <c r="DR364" s="99">
        <v>91</v>
      </c>
      <c r="DS364" s="99">
        <v>33</v>
      </c>
      <c r="DT364" s="99">
        <v>40</v>
      </c>
      <c r="DU364" s="99">
        <v>2</v>
      </c>
      <c r="DV364" s="99"/>
      <c r="DW364" s="99">
        <v>10</v>
      </c>
      <c r="DX364" s="99">
        <v>49</v>
      </c>
      <c r="DY364" s="99">
        <v>7</v>
      </c>
      <c r="DZ364" s="99">
        <v>601</v>
      </c>
      <c r="EA364" s="99"/>
      <c r="EB364" s="99"/>
      <c r="EC364" s="99"/>
      <c r="ED364" s="99">
        <v>103</v>
      </c>
      <c r="EE364" s="99">
        <v>280</v>
      </c>
      <c r="EF364" s="99">
        <v>35</v>
      </c>
      <c r="EG364" s="99">
        <v>4</v>
      </c>
      <c r="EH364" s="99">
        <v>1</v>
      </c>
      <c r="EI364" s="99"/>
      <c r="EJ364" s="99">
        <v>10</v>
      </c>
      <c r="EK364" s="99">
        <v>1</v>
      </c>
      <c r="EL364" s="99">
        <v>3</v>
      </c>
      <c r="EM364" s="99">
        <v>4226</v>
      </c>
      <c r="EN364" s="99">
        <v>36</v>
      </c>
      <c r="EO364" s="99">
        <v>195</v>
      </c>
      <c r="EP364" s="99">
        <v>25</v>
      </c>
      <c r="EQ364" s="99"/>
      <c r="ER364" s="99"/>
      <c r="ES364" s="99">
        <v>16234</v>
      </c>
    </row>
    <row r="365" spans="1:149" ht="14.4" x14ac:dyDescent="0.3">
      <c r="A365" s="98">
        <v>106404046</v>
      </c>
      <c r="B365" s="98" t="s">
        <v>31</v>
      </c>
      <c r="C365" s="98" t="s">
        <v>25</v>
      </c>
      <c r="D365" s="98" t="s">
        <v>32</v>
      </c>
      <c r="E365" s="98" t="s">
        <v>25</v>
      </c>
      <c r="F365" s="98" t="s">
        <v>1187</v>
      </c>
      <c r="G365" s="98" t="s">
        <v>2870</v>
      </c>
      <c r="H365" s="98" t="s">
        <v>2122</v>
      </c>
      <c r="I365" s="98" t="s">
        <v>2334</v>
      </c>
      <c r="J365" s="98" t="s">
        <v>2217</v>
      </c>
      <c r="K365" s="98" t="s">
        <v>25</v>
      </c>
      <c r="L365" s="98" t="s">
        <v>2007</v>
      </c>
      <c r="M365" s="98" t="s">
        <v>2105</v>
      </c>
      <c r="N365" s="98" t="s">
        <v>1910</v>
      </c>
      <c r="O365" s="99"/>
      <c r="P365" s="99"/>
      <c r="Q365" s="99"/>
      <c r="R365" s="99"/>
      <c r="S365" s="99">
        <v>942</v>
      </c>
      <c r="T365" s="99"/>
      <c r="U365" s="99">
        <v>422</v>
      </c>
      <c r="V365" s="99">
        <v>519</v>
      </c>
      <c r="W365" s="99"/>
      <c r="X365" s="99">
        <v>1</v>
      </c>
      <c r="Y365" s="99">
        <v>174</v>
      </c>
      <c r="Z365" s="99">
        <v>227</v>
      </c>
      <c r="AA365" s="99">
        <v>156</v>
      </c>
      <c r="AB365" s="99">
        <v>153</v>
      </c>
      <c r="AC365" s="99">
        <v>155</v>
      </c>
      <c r="AD365" s="99">
        <v>62</v>
      </c>
      <c r="AE365" s="99">
        <v>9</v>
      </c>
      <c r="AF365" s="99">
        <v>5</v>
      </c>
      <c r="AG365" s="99"/>
      <c r="AH365" s="99"/>
      <c r="AI365" s="99">
        <v>1</v>
      </c>
      <c r="AJ365" s="99">
        <v>28</v>
      </c>
      <c r="AK365" s="99">
        <v>36</v>
      </c>
      <c r="AL365" s="99">
        <v>157</v>
      </c>
      <c r="AM365" s="99"/>
      <c r="AN365" s="99">
        <v>12</v>
      </c>
      <c r="AO365" s="99">
        <v>4</v>
      </c>
      <c r="AP365" s="99">
        <v>705</v>
      </c>
      <c r="AQ365" s="99">
        <v>942</v>
      </c>
      <c r="AR365" s="99"/>
      <c r="AS365" s="99"/>
      <c r="AT365" s="99">
        <v>1</v>
      </c>
      <c r="AU365" s="99">
        <v>941</v>
      </c>
      <c r="AV365" s="99"/>
      <c r="AW365" s="99"/>
      <c r="AX365" s="99">
        <v>942</v>
      </c>
      <c r="AY365" s="99"/>
      <c r="AZ365" s="99"/>
      <c r="BA365" s="99">
        <v>9</v>
      </c>
      <c r="BB365" s="99"/>
      <c r="BC365" s="99">
        <v>809</v>
      </c>
      <c r="BD365" s="99">
        <v>54</v>
      </c>
      <c r="BE365" s="99">
        <v>3</v>
      </c>
      <c r="BF365" s="99"/>
      <c r="BG365" s="99"/>
      <c r="BH365" s="99">
        <v>1</v>
      </c>
      <c r="BI365" s="99">
        <v>66</v>
      </c>
      <c r="BJ365" s="99"/>
      <c r="BK365" s="99">
        <v>6</v>
      </c>
      <c r="BL365" s="99">
        <v>12</v>
      </c>
      <c r="BM365" s="99"/>
      <c r="BN365" s="99"/>
      <c r="BO365" s="99">
        <v>210</v>
      </c>
      <c r="BP365" s="99"/>
      <c r="BQ365" s="99">
        <v>1</v>
      </c>
      <c r="BR365" s="99"/>
      <c r="BS365" s="99">
        <v>32</v>
      </c>
      <c r="BT365" s="99">
        <v>623</v>
      </c>
      <c r="BU365" s="99"/>
      <c r="BV365" s="99"/>
      <c r="BW365" s="99">
        <v>1</v>
      </c>
      <c r="BX365" s="99"/>
      <c r="BY365" s="99">
        <v>57</v>
      </c>
      <c r="BZ365" s="99"/>
      <c r="CA365" s="99"/>
      <c r="CB365" s="99">
        <v>433</v>
      </c>
      <c r="CC365" s="99">
        <v>138</v>
      </c>
      <c r="CD365" s="99">
        <v>229</v>
      </c>
      <c r="CE365" s="99">
        <v>86</v>
      </c>
      <c r="CF365" s="99">
        <v>56</v>
      </c>
      <c r="CG365" s="99"/>
      <c r="CH365" s="99"/>
      <c r="CI365" s="99"/>
      <c r="CJ365" s="99"/>
      <c r="CK365" s="99"/>
      <c r="CL365" s="99"/>
      <c r="CM365" s="99"/>
      <c r="CN365" s="99"/>
      <c r="CO365" s="99"/>
      <c r="CP365" s="99"/>
      <c r="CQ365" s="99"/>
      <c r="CR365" s="99"/>
      <c r="CS365" s="99"/>
      <c r="CT365" s="99"/>
      <c r="CU365" s="99"/>
      <c r="CV365" s="99"/>
      <c r="CW365" s="99">
        <v>942</v>
      </c>
      <c r="CX365" s="99"/>
      <c r="CY365" s="99"/>
      <c r="CZ365" s="99"/>
      <c r="DA365" s="99"/>
      <c r="DB365" s="99"/>
      <c r="DC365" s="99"/>
      <c r="DD365" s="99"/>
      <c r="DE365" s="99"/>
      <c r="DF365" s="99"/>
      <c r="DG365" s="99"/>
      <c r="DH365" s="99"/>
      <c r="DI365" s="99"/>
      <c r="DJ365" s="99"/>
      <c r="DK365" s="99"/>
      <c r="DL365" s="99"/>
      <c r="DM365" s="99"/>
      <c r="DN365" s="99"/>
      <c r="DO365" s="99"/>
      <c r="DP365" s="99">
        <v>942</v>
      </c>
      <c r="DQ365" s="99"/>
      <c r="DR365" s="99"/>
      <c r="DS365" s="99"/>
      <c r="DT365" s="99"/>
      <c r="DU365" s="99"/>
      <c r="DV365" s="99"/>
      <c r="DW365" s="99"/>
      <c r="DX365" s="99"/>
      <c r="DY365" s="99"/>
      <c r="DZ365" s="99"/>
      <c r="EA365" s="99"/>
      <c r="EB365" s="99"/>
      <c r="EC365" s="99"/>
      <c r="ED365" s="99"/>
      <c r="EE365" s="99"/>
      <c r="EF365" s="99"/>
      <c r="EG365" s="99"/>
      <c r="EH365" s="99"/>
      <c r="EI365" s="99"/>
      <c r="EJ365" s="99"/>
      <c r="EK365" s="99"/>
      <c r="EL365" s="99"/>
      <c r="EM365" s="99">
        <v>942</v>
      </c>
      <c r="EN365" s="99"/>
      <c r="EO365" s="99"/>
      <c r="EP365" s="99"/>
      <c r="EQ365" s="99"/>
      <c r="ER365" s="99"/>
      <c r="ES365" s="99">
        <v>2681</v>
      </c>
    </row>
    <row r="366" spans="1:149" ht="14.4" x14ac:dyDescent="0.3">
      <c r="A366" s="98">
        <v>106410782</v>
      </c>
      <c r="B366" s="98" t="s">
        <v>34</v>
      </c>
      <c r="C366" s="98" t="s">
        <v>33</v>
      </c>
      <c r="D366" s="98" t="s">
        <v>35</v>
      </c>
      <c r="E366" s="98" t="s">
        <v>33</v>
      </c>
      <c r="F366" s="98" t="s">
        <v>1190</v>
      </c>
      <c r="G366" s="98" t="s">
        <v>2870</v>
      </c>
      <c r="H366" s="98" t="s">
        <v>2120</v>
      </c>
      <c r="I366" s="98" t="s">
        <v>2486</v>
      </c>
      <c r="J366" s="98" t="s">
        <v>2201</v>
      </c>
      <c r="K366" s="98" t="s">
        <v>2499</v>
      </c>
      <c r="L366" s="98" t="s">
        <v>2065</v>
      </c>
      <c r="M366" s="98" t="s">
        <v>2105</v>
      </c>
      <c r="N366" s="98" t="s">
        <v>1911</v>
      </c>
      <c r="O366" s="99">
        <v>2482</v>
      </c>
      <c r="P366" s="99">
        <v>194</v>
      </c>
      <c r="Q366" s="99"/>
      <c r="R366" s="99"/>
      <c r="S366" s="99">
        <v>411</v>
      </c>
      <c r="T366" s="99"/>
      <c r="U366" s="99">
        <v>1343</v>
      </c>
      <c r="V366" s="99">
        <v>1744</v>
      </c>
      <c r="W366" s="99"/>
      <c r="X366" s="99"/>
      <c r="Y366" s="99">
        <v>42</v>
      </c>
      <c r="Z366" s="99">
        <v>265</v>
      </c>
      <c r="AA366" s="99">
        <v>380</v>
      </c>
      <c r="AB366" s="99">
        <v>434</v>
      </c>
      <c r="AC366" s="99">
        <v>752</v>
      </c>
      <c r="AD366" s="99">
        <v>633</v>
      </c>
      <c r="AE366" s="99">
        <v>369</v>
      </c>
      <c r="AF366" s="99">
        <v>201</v>
      </c>
      <c r="AG366" s="99"/>
      <c r="AH366" s="99">
        <v>1</v>
      </c>
      <c r="AI366" s="99">
        <v>10</v>
      </c>
      <c r="AJ366" s="99">
        <v>166</v>
      </c>
      <c r="AK366" s="99">
        <v>55</v>
      </c>
      <c r="AL366" s="99">
        <v>2187</v>
      </c>
      <c r="AM366" s="99">
        <v>12</v>
      </c>
      <c r="AN366" s="99">
        <v>67</v>
      </c>
      <c r="AO366" s="99">
        <v>3</v>
      </c>
      <c r="AP366" s="99">
        <v>597</v>
      </c>
      <c r="AQ366" s="99">
        <v>498</v>
      </c>
      <c r="AR366" s="99">
        <v>2589</v>
      </c>
      <c r="AS366" s="99"/>
      <c r="AT366" s="99">
        <v>337</v>
      </c>
      <c r="AU366" s="99">
        <v>2748</v>
      </c>
      <c r="AV366" s="99"/>
      <c r="AW366" s="99">
        <v>2</v>
      </c>
      <c r="AX366" s="99">
        <v>2946</v>
      </c>
      <c r="AY366" s="99">
        <v>141</v>
      </c>
      <c r="AZ366" s="99"/>
      <c r="BA366" s="99">
        <v>233</v>
      </c>
      <c r="BB366" s="99">
        <v>5</v>
      </c>
      <c r="BC366" s="99">
        <v>2752</v>
      </c>
      <c r="BD366" s="99">
        <v>19</v>
      </c>
      <c r="BE366" s="99">
        <v>16</v>
      </c>
      <c r="BF366" s="99">
        <v>28</v>
      </c>
      <c r="BG366" s="99"/>
      <c r="BH366" s="99"/>
      <c r="BI366" s="99">
        <v>34</v>
      </c>
      <c r="BJ366" s="99"/>
      <c r="BK366" s="99">
        <v>121</v>
      </c>
      <c r="BL366" s="99">
        <v>63</v>
      </c>
      <c r="BM366" s="99"/>
      <c r="BN366" s="99">
        <v>41</v>
      </c>
      <c r="BO366" s="99">
        <v>56</v>
      </c>
      <c r="BP366" s="99">
        <v>31</v>
      </c>
      <c r="BQ366" s="99">
        <v>83</v>
      </c>
      <c r="BR366" s="99">
        <v>6</v>
      </c>
      <c r="BS366" s="99">
        <v>1</v>
      </c>
      <c r="BT366" s="99">
        <v>2294</v>
      </c>
      <c r="BU366" s="99">
        <v>344</v>
      </c>
      <c r="BV366" s="99"/>
      <c r="BW366" s="99">
        <v>1</v>
      </c>
      <c r="BX366" s="99"/>
      <c r="BY366" s="99">
        <v>44</v>
      </c>
      <c r="BZ366" s="99">
        <v>2</v>
      </c>
      <c r="CA366" s="99"/>
      <c r="CB366" s="99">
        <v>1806</v>
      </c>
      <c r="CC366" s="99">
        <v>904</v>
      </c>
      <c r="CD366" s="99"/>
      <c r="CE366" s="99">
        <v>97</v>
      </c>
      <c r="CF366" s="99">
        <v>54</v>
      </c>
      <c r="CG366" s="99"/>
      <c r="CH366" s="99">
        <v>51</v>
      </c>
      <c r="CI366" s="99"/>
      <c r="CJ366" s="99">
        <v>175</v>
      </c>
      <c r="CK366" s="99"/>
      <c r="CL366" s="99">
        <v>1</v>
      </c>
      <c r="CM366" s="99">
        <v>36</v>
      </c>
      <c r="CN366" s="99">
        <v>114</v>
      </c>
      <c r="CO366" s="99">
        <v>343</v>
      </c>
      <c r="CP366" s="99">
        <v>560</v>
      </c>
      <c r="CQ366" s="99">
        <v>2</v>
      </c>
      <c r="CR366" s="99">
        <v>167</v>
      </c>
      <c r="CS366" s="99">
        <v>1</v>
      </c>
      <c r="CT366" s="99">
        <v>170</v>
      </c>
      <c r="CU366" s="99">
        <v>289</v>
      </c>
      <c r="CV366" s="99">
        <v>199</v>
      </c>
      <c r="CW366" s="99">
        <v>535</v>
      </c>
      <c r="CX366" s="99">
        <v>177</v>
      </c>
      <c r="CY366" s="99">
        <v>61</v>
      </c>
      <c r="CZ366" s="99">
        <v>18</v>
      </c>
      <c r="DA366" s="99">
        <v>262</v>
      </c>
      <c r="DB366" s="99">
        <v>95</v>
      </c>
      <c r="DC366" s="99">
        <v>47</v>
      </c>
      <c r="DD366" s="99">
        <v>10</v>
      </c>
      <c r="DE366" s="99"/>
      <c r="DF366" s="99"/>
      <c r="DG366" s="99">
        <v>1</v>
      </c>
      <c r="DH366" s="99">
        <v>139</v>
      </c>
      <c r="DI366" s="99">
        <v>380</v>
      </c>
      <c r="DJ366" s="99">
        <v>2</v>
      </c>
      <c r="DK366" s="99">
        <v>32</v>
      </c>
      <c r="DL366" s="99">
        <v>128</v>
      </c>
      <c r="DM366" s="99">
        <v>14</v>
      </c>
      <c r="DN366" s="99">
        <v>149</v>
      </c>
      <c r="DO366" s="99">
        <v>21</v>
      </c>
      <c r="DP366" s="99">
        <v>1731</v>
      </c>
      <c r="DQ366" s="99">
        <v>48</v>
      </c>
      <c r="DR366" s="99">
        <v>61</v>
      </c>
      <c r="DS366" s="99">
        <v>46</v>
      </c>
      <c r="DT366" s="99">
        <v>66</v>
      </c>
      <c r="DU366" s="99">
        <v>6</v>
      </c>
      <c r="DV366" s="99">
        <v>2</v>
      </c>
      <c r="DW366" s="99">
        <v>234</v>
      </c>
      <c r="DX366" s="99">
        <v>11</v>
      </c>
      <c r="DY366" s="99">
        <v>15</v>
      </c>
      <c r="DZ366" s="99">
        <v>1</v>
      </c>
      <c r="EA366" s="99"/>
      <c r="EB366" s="99"/>
      <c r="EC366" s="99"/>
      <c r="ED366" s="99">
        <v>27</v>
      </c>
      <c r="EE366" s="99">
        <v>81</v>
      </c>
      <c r="EF366" s="99">
        <v>10</v>
      </c>
      <c r="EG366" s="99">
        <v>9</v>
      </c>
      <c r="EH366" s="99">
        <v>9</v>
      </c>
      <c r="EI366" s="99"/>
      <c r="EJ366" s="99">
        <v>1</v>
      </c>
      <c r="EK366" s="99"/>
      <c r="EL366" s="99">
        <v>2</v>
      </c>
      <c r="EM366" s="99">
        <v>2720</v>
      </c>
      <c r="EN366" s="99">
        <v>4</v>
      </c>
      <c r="EO366" s="99">
        <v>212</v>
      </c>
      <c r="EP366" s="99">
        <v>10</v>
      </c>
      <c r="EQ366" s="99">
        <v>2</v>
      </c>
      <c r="ER366" s="99"/>
      <c r="ES366" s="99">
        <v>32954</v>
      </c>
    </row>
    <row r="367" spans="1:149" ht="14.4" x14ac:dyDescent="0.3">
      <c r="A367" s="98">
        <v>106410806</v>
      </c>
      <c r="B367" s="98" t="s">
        <v>2502</v>
      </c>
      <c r="C367" s="98" t="s">
        <v>33</v>
      </c>
      <c r="D367" s="98" t="s">
        <v>37</v>
      </c>
      <c r="E367" s="98" t="s">
        <v>38</v>
      </c>
      <c r="F367" s="98" t="s">
        <v>1192</v>
      </c>
      <c r="G367" s="98" t="s">
        <v>2871</v>
      </c>
      <c r="H367" s="98" t="s">
        <v>2101</v>
      </c>
      <c r="I367" s="98" t="s">
        <v>2486</v>
      </c>
      <c r="J367" s="98" t="s">
        <v>2475</v>
      </c>
      <c r="K367" s="98" t="s">
        <v>2503</v>
      </c>
      <c r="L367" s="98" t="s">
        <v>2065</v>
      </c>
      <c r="M367" s="98" t="s">
        <v>2105</v>
      </c>
      <c r="N367" s="98" t="s">
        <v>1912</v>
      </c>
      <c r="O367" s="99">
        <v>5576</v>
      </c>
      <c r="P367" s="99"/>
      <c r="Q367" s="99"/>
      <c r="R367" s="99"/>
      <c r="S367" s="99"/>
      <c r="T367" s="99"/>
      <c r="U367" s="99">
        <v>2870</v>
      </c>
      <c r="V367" s="99">
        <v>2706</v>
      </c>
      <c r="W367" s="99"/>
      <c r="X367" s="99"/>
      <c r="Y367" s="99">
        <v>28</v>
      </c>
      <c r="Z367" s="99">
        <v>189</v>
      </c>
      <c r="AA367" s="99">
        <v>293</v>
      </c>
      <c r="AB367" s="99">
        <v>419</v>
      </c>
      <c r="AC367" s="99">
        <v>746</v>
      </c>
      <c r="AD367" s="99">
        <v>1212</v>
      </c>
      <c r="AE367" s="99">
        <v>1176</v>
      </c>
      <c r="AF367" s="99">
        <v>1512</v>
      </c>
      <c r="AG367" s="99"/>
      <c r="AH367" s="99"/>
      <c r="AI367" s="99">
        <v>1</v>
      </c>
      <c r="AJ367" s="99">
        <v>1560</v>
      </c>
      <c r="AK367" s="99">
        <v>355</v>
      </c>
      <c r="AL367" s="99">
        <v>1035</v>
      </c>
      <c r="AM367" s="99">
        <v>17</v>
      </c>
      <c r="AN367" s="99">
        <v>46</v>
      </c>
      <c r="AO367" s="99">
        <v>7</v>
      </c>
      <c r="AP367" s="99">
        <v>2556</v>
      </c>
      <c r="AQ367" s="99">
        <v>1712</v>
      </c>
      <c r="AR367" s="99">
        <v>3864</v>
      </c>
      <c r="AS367" s="99"/>
      <c r="AT367" s="99">
        <v>1261</v>
      </c>
      <c r="AU367" s="99">
        <v>4315</v>
      </c>
      <c r="AV367" s="99"/>
      <c r="AW367" s="99"/>
      <c r="AX367" s="99">
        <v>4681</v>
      </c>
      <c r="AY367" s="99">
        <v>895</v>
      </c>
      <c r="AZ367" s="99"/>
      <c r="BA367" s="99">
        <v>138</v>
      </c>
      <c r="BB367" s="99"/>
      <c r="BC367" s="99">
        <v>5219</v>
      </c>
      <c r="BD367" s="99">
        <v>107</v>
      </c>
      <c r="BE367" s="99">
        <v>43</v>
      </c>
      <c r="BF367" s="99">
        <v>40</v>
      </c>
      <c r="BG367" s="99"/>
      <c r="BH367" s="99">
        <v>29</v>
      </c>
      <c r="BI367" s="99"/>
      <c r="BJ367" s="99"/>
      <c r="BK367" s="99">
        <v>252</v>
      </c>
      <c r="BL367" s="99">
        <v>29</v>
      </c>
      <c r="BM367" s="99"/>
      <c r="BN367" s="99">
        <v>172</v>
      </c>
      <c r="BO367" s="99">
        <v>1509</v>
      </c>
      <c r="BP367" s="99">
        <v>171</v>
      </c>
      <c r="BQ367" s="99">
        <v>3</v>
      </c>
      <c r="BR367" s="99">
        <v>41</v>
      </c>
      <c r="BS367" s="99">
        <v>1</v>
      </c>
      <c r="BT367" s="99">
        <v>2800</v>
      </c>
      <c r="BU367" s="99">
        <v>561</v>
      </c>
      <c r="BV367" s="99">
        <v>1</v>
      </c>
      <c r="BW367" s="99">
        <v>33</v>
      </c>
      <c r="BX367" s="99"/>
      <c r="BY367" s="99"/>
      <c r="BZ367" s="99"/>
      <c r="CA367" s="99">
        <v>3</v>
      </c>
      <c r="CB367" s="99">
        <v>201</v>
      </c>
      <c r="CC367" s="99">
        <v>3382</v>
      </c>
      <c r="CD367" s="99"/>
      <c r="CE367" s="99">
        <v>1928</v>
      </c>
      <c r="CF367" s="99">
        <v>42</v>
      </c>
      <c r="CG367" s="99">
        <v>19</v>
      </c>
      <c r="CH367" s="99">
        <v>4</v>
      </c>
      <c r="CI367" s="99"/>
      <c r="CJ367" s="99"/>
      <c r="CK367" s="99"/>
      <c r="CL367" s="99">
        <v>4</v>
      </c>
      <c r="CM367" s="99">
        <v>39</v>
      </c>
      <c r="CN367" s="99">
        <v>260</v>
      </c>
      <c r="CO367" s="99">
        <v>945</v>
      </c>
      <c r="CP367" s="99">
        <v>760</v>
      </c>
      <c r="CQ367" s="99">
        <v>3</v>
      </c>
      <c r="CR367" s="99">
        <v>419</v>
      </c>
      <c r="CS367" s="99">
        <v>3</v>
      </c>
      <c r="CT367" s="99">
        <v>211</v>
      </c>
      <c r="CU367" s="99">
        <v>991</v>
      </c>
      <c r="CV367" s="99">
        <v>471</v>
      </c>
      <c r="CW367" s="99">
        <v>44</v>
      </c>
      <c r="CX367" s="99">
        <v>609</v>
      </c>
      <c r="CY367" s="99">
        <v>70</v>
      </c>
      <c r="CZ367" s="99">
        <v>52</v>
      </c>
      <c r="DA367" s="99">
        <v>347</v>
      </c>
      <c r="DB367" s="99">
        <v>109</v>
      </c>
      <c r="DC367" s="99">
        <v>225</v>
      </c>
      <c r="DD367" s="99">
        <v>14</v>
      </c>
      <c r="DE367" s="99"/>
      <c r="DF367" s="99"/>
      <c r="DG367" s="99">
        <v>75</v>
      </c>
      <c r="DH367" s="99">
        <v>821</v>
      </c>
      <c r="DI367" s="99">
        <v>952</v>
      </c>
      <c r="DJ367" s="99">
        <v>3</v>
      </c>
      <c r="DK367" s="99">
        <v>13</v>
      </c>
      <c r="DL367" s="99">
        <v>243</v>
      </c>
      <c r="DM367" s="99">
        <v>26</v>
      </c>
      <c r="DN367" s="99">
        <v>831</v>
      </c>
      <c r="DO367" s="99">
        <v>23</v>
      </c>
      <c r="DP367" s="99">
        <v>1532</v>
      </c>
      <c r="DQ367" s="99">
        <v>64</v>
      </c>
      <c r="DR367" s="99">
        <v>167</v>
      </c>
      <c r="DS367" s="99">
        <v>189</v>
      </c>
      <c r="DT367" s="99">
        <v>52</v>
      </c>
      <c r="DU367" s="99">
        <v>23</v>
      </c>
      <c r="DV367" s="99">
        <v>3</v>
      </c>
      <c r="DW367" s="99">
        <v>525</v>
      </c>
      <c r="DX367" s="99">
        <v>3</v>
      </c>
      <c r="DY367" s="99">
        <v>19</v>
      </c>
      <c r="DZ367" s="99">
        <v>1</v>
      </c>
      <c r="EA367" s="99">
        <v>4</v>
      </c>
      <c r="EB367" s="99">
        <v>7</v>
      </c>
      <c r="EC367" s="99"/>
      <c r="ED367" s="99">
        <v>292</v>
      </c>
      <c r="EE367" s="99">
        <v>308</v>
      </c>
      <c r="EF367" s="99">
        <v>36</v>
      </c>
      <c r="EG367" s="99">
        <v>4</v>
      </c>
      <c r="EH367" s="99"/>
      <c r="EI367" s="99"/>
      <c r="EJ367" s="99">
        <v>15</v>
      </c>
      <c r="EK367" s="99">
        <v>2</v>
      </c>
      <c r="EL367" s="99">
        <v>16</v>
      </c>
      <c r="EM367" s="99">
        <v>4509</v>
      </c>
      <c r="EN367" s="99">
        <v>91</v>
      </c>
      <c r="EO367" s="99">
        <v>274</v>
      </c>
      <c r="EP367" s="99">
        <v>29</v>
      </c>
      <c r="EQ367" s="99"/>
      <c r="ER367" s="99"/>
      <c r="ES367" s="99">
        <v>19678</v>
      </c>
    </row>
    <row r="368" spans="1:149" ht="14.4" x14ac:dyDescent="0.3">
      <c r="A368" s="98">
        <v>106410817</v>
      </c>
      <c r="B368" s="98" t="s">
        <v>39</v>
      </c>
      <c r="C368" s="98" t="s">
        <v>33</v>
      </c>
      <c r="D368" s="98" t="s">
        <v>40</v>
      </c>
      <c r="E368" s="98" t="s">
        <v>41</v>
      </c>
      <c r="F368" s="98" t="s">
        <v>1193</v>
      </c>
      <c r="G368" s="98" t="s">
        <v>2871</v>
      </c>
      <c r="H368" s="98" t="s">
        <v>2108</v>
      </c>
      <c r="I368" s="98" t="s">
        <v>2150</v>
      </c>
      <c r="J368" s="98" t="s">
        <v>2475</v>
      </c>
      <c r="K368" s="98" t="s">
        <v>2504</v>
      </c>
      <c r="L368" s="98" t="s">
        <v>2065</v>
      </c>
      <c r="M368" s="98" t="s">
        <v>2105</v>
      </c>
      <c r="N368" s="98" t="s">
        <v>1913</v>
      </c>
      <c r="O368" s="99">
        <v>5483</v>
      </c>
      <c r="P368" s="99">
        <v>25</v>
      </c>
      <c r="Q368" s="99"/>
      <c r="R368" s="99"/>
      <c r="S368" s="99"/>
      <c r="T368" s="99"/>
      <c r="U368" s="99">
        <v>2959</v>
      </c>
      <c r="V368" s="99">
        <v>2549</v>
      </c>
      <c r="W368" s="99"/>
      <c r="X368" s="99"/>
      <c r="Y368" s="99">
        <v>15</v>
      </c>
      <c r="Z368" s="99">
        <v>128</v>
      </c>
      <c r="AA368" s="99">
        <v>173</v>
      </c>
      <c r="AB368" s="99">
        <v>346</v>
      </c>
      <c r="AC368" s="99">
        <v>715</v>
      </c>
      <c r="AD368" s="99">
        <v>1027</v>
      </c>
      <c r="AE368" s="99">
        <v>1227</v>
      </c>
      <c r="AF368" s="99">
        <v>1877</v>
      </c>
      <c r="AG368" s="99"/>
      <c r="AH368" s="99"/>
      <c r="AI368" s="99"/>
      <c r="AJ368" s="99">
        <v>2343</v>
      </c>
      <c r="AK368" s="99">
        <v>292</v>
      </c>
      <c r="AL368" s="99">
        <v>748</v>
      </c>
      <c r="AM368" s="99">
        <v>18</v>
      </c>
      <c r="AN368" s="99">
        <v>44</v>
      </c>
      <c r="AO368" s="99">
        <v>43</v>
      </c>
      <c r="AP368" s="99">
        <v>2020</v>
      </c>
      <c r="AQ368" s="99">
        <v>792</v>
      </c>
      <c r="AR368" s="99">
        <v>4716</v>
      </c>
      <c r="AS368" s="99"/>
      <c r="AT368" s="99">
        <v>418</v>
      </c>
      <c r="AU368" s="99">
        <v>5090</v>
      </c>
      <c r="AV368" s="99"/>
      <c r="AW368" s="99"/>
      <c r="AX368" s="99">
        <v>5340</v>
      </c>
      <c r="AY368" s="99">
        <v>168</v>
      </c>
      <c r="AZ368" s="99"/>
      <c r="BA368" s="99">
        <v>21</v>
      </c>
      <c r="BB368" s="99"/>
      <c r="BC368" s="99">
        <v>4784</v>
      </c>
      <c r="BD368" s="99">
        <v>2</v>
      </c>
      <c r="BE368" s="99">
        <v>303</v>
      </c>
      <c r="BF368" s="99">
        <v>396</v>
      </c>
      <c r="BG368" s="99"/>
      <c r="BH368" s="99">
        <v>2</v>
      </c>
      <c r="BI368" s="99"/>
      <c r="BJ368" s="99"/>
      <c r="BK368" s="99">
        <v>138</v>
      </c>
      <c r="BL368" s="99">
        <v>86</v>
      </c>
      <c r="BM368" s="99"/>
      <c r="BN368" s="99">
        <v>252</v>
      </c>
      <c r="BO368" s="99">
        <v>823</v>
      </c>
      <c r="BP368" s="99">
        <v>120</v>
      </c>
      <c r="BQ368" s="99">
        <v>5</v>
      </c>
      <c r="BR368" s="99">
        <v>37</v>
      </c>
      <c r="BS368" s="99">
        <v>47</v>
      </c>
      <c r="BT368" s="99">
        <v>2775</v>
      </c>
      <c r="BU368" s="99">
        <v>1211</v>
      </c>
      <c r="BV368" s="99">
        <v>3</v>
      </c>
      <c r="BW368" s="99">
        <v>7</v>
      </c>
      <c r="BX368" s="99"/>
      <c r="BY368" s="99"/>
      <c r="BZ368" s="99">
        <v>4</v>
      </c>
      <c r="CA368" s="99"/>
      <c r="CB368" s="99">
        <v>787</v>
      </c>
      <c r="CC368" s="99">
        <v>3813</v>
      </c>
      <c r="CD368" s="99">
        <v>218</v>
      </c>
      <c r="CE368" s="99">
        <v>513</v>
      </c>
      <c r="CF368" s="99">
        <v>61</v>
      </c>
      <c r="CG368" s="99">
        <v>106</v>
      </c>
      <c r="CH368" s="99">
        <v>10</v>
      </c>
      <c r="CI368" s="99"/>
      <c r="CJ368" s="99"/>
      <c r="CK368" s="99"/>
      <c r="CL368" s="99">
        <v>1</v>
      </c>
      <c r="CM368" s="99">
        <v>50</v>
      </c>
      <c r="CN368" s="99">
        <v>199</v>
      </c>
      <c r="CO368" s="99">
        <v>1313</v>
      </c>
      <c r="CP368" s="99">
        <v>685</v>
      </c>
      <c r="CQ368" s="99">
        <v>11</v>
      </c>
      <c r="CR368" s="99">
        <v>196</v>
      </c>
      <c r="CS368" s="99">
        <v>6</v>
      </c>
      <c r="CT368" s="99">
        <v>316</v>
      </c>
      <c r="CU368" s="99">
        <v>746</v>
      </c>
      <c r="CV368" s="99">
        <v>441</v>
      </c>
      <c r="CW368" s="99">
        <v>33</v>
      </c>
      <c r="CX368" s="99">
        <v>322</v>
      </c>
      <c r="CY368" s="99">
        <v>129</v>
      </c>
      <c r="CZ368" s="99">
        <v>31</v>
      </c>
      <c r="DA368" s="99">
        <v>694</v>
      </c>
      <c r="DB368" s="99">
        <v>145</v>
      </c>
      <c r="DC368" s="99">
        <v>182</v>
      </c>
      <c r="DD368" s="99">
        <v>8</v>
      </c>
      <c r="DE368" s="99"/>
      <c r="DF368" s="99"/>
      <c r="DG368" s="99">
        <v>283</v>
      </c>
      <c r="DH368" s="99">
        <v>1344</v>
      </c>
      <c r="DI368" s="99">
        <v>509</v>
      </c>
      <c r="DJ368" s="99"/>
      <c r="DK368" s="99">
        <v>32</v>
      </c>
      <c r="DL368" s="99">
        <v>162</v>
      </c>
      <c r="DM368" s="99">
        <v>19</v>
      </c>
      <c r="DN368" s="99">
        <v>416</v>
      </c>
      <c r="DO368" s="99">
        <v>62</v>
      </c>
      <c r="DP368" s="99">
        <v>2159</v>
      </c>
      <c r="DQ368" s="99">
        <v>72</v>
      </c>
      <c r="DR368" s="99">
        <v>157</v>
      </c>
      <c r="DS368" s="99">
        <v>51</v>
      </c>
      <c r="DT368" s="99">
        <v>175</v>
      </c>
      <c r="DU368" s="99">
        <v>4</v>
      </c>
      <c r="DV368" s="99">
        <v>1</v>
      </c>
      <c r="DW368" s="99">
        <v>31</v>
      </c>
      <c r="DX368" s="99">
        <v>7</v>
      </c>
      <c r="DY368" s="99">
        <v>8</v>
      </c>
      <c r="DZ368" s="99">
        <v>1</v>
      </c>
      <c r="EA368" s="99">
        <v>13</v>
      </c>
      <c r="EB368" s="99">
        <v>2</v>
      </c>
      <c r="EC368" s="99"/>
      <c r="ED368" s="99">
        <v>338</v>
      </c>
      <c r="EE368" s="99">
        <v>363</v>
      </c>
      <c r="EF368" s="99">
        <v>13</v>
      </c>
      <c r="EG368" s="99">
        <v>3</v>
      </c>
      <c r="EH368" s="99"/>
      <c r="EI368" s="99"/>
      <c r="EJ368" s="99">
        <v>7</v>
      </c>
      <c r="EK368" s="99">
        <v>1</v>
      </c>
      <c r="EL368" s="99">
        <v>1</v>
      </c>
      <c r="EM368" s="99">
        <v>4391</v>
      </c>
      <c r="EN368" s="99">
        <v>19</v>
      </c>
      <c r="EO368" s="99">
        <v>353</v>
      </c>
      <c r="EP368" s="99">
        <v>18</v>
      </c>
      <c r="EQ368" s="99"/>
      <c r="ER368" s="99">
        <v>1</v>
      </c>
      <c r="ES368" s="99">
        <v>37729</v>
      </c>
    </row>
    <row r="369" spans="1:149" ht="14.4" x14ac:dyDescent="0.3">
      <c r="A369" s="98">
        <v>106410828</v>
      </c>
      <c r="B369" s="98" t="s">
        <v>1496</v>
      </c>
      <c r="C369" s="98" t="s">
        <v>33</v>
      </c>
      <c r="D369" s="98" t="s">
        <v>42</v>
      </c>
      <c r="E369" s="98" t="s">
        <v>43</v>
      </c>
      <c r="F369" s="98" t="s">
        <v>1194</v>
      </c>
      <c r="G369" s="98" t="s">
        <v>2871</v>
      </c>
      <c r="H369" s="98" t="s">
        <v>2101</v>
      </c>
      <c r="I369" s="98" t="s">
        <v>2486</v>
      </c>
      <c r="J369" s="98" t="s">
        <v>2201</v>
      </c>
      <c r="K369" s="98" t="s">
        <v>2505</v>
      </c>
      <c r="L369" s="98" t="s">
        <v>2007</v>
      </c>
      <c r="M369" s="98" t="s">
        <v>2136</v>
      </c>
      <c r="N369" s="98" t="s">
        <v>1914</v>
      </c>
      <c r="O369" s="99"/>
      <c r="P369" s="99">
        <v>123</v>
      </c>
      <c r="Q369" s="99"/>
      <c r="R369" s="99"/>
      <c r="S369" s="99"/>
      <c r="T369" s="99"/>
      <c r="U369" s="99">
        <v>55</v>
      </c>
      <c r="V369" s="99">
        <v>68</v>
      </c>
      <c r="W369" s="99"/>
      <c r="X369" s="99"/>
      <c r="Y369" s="99"/>
      <c r="Z369" s="99">
        <v>1</v>
      </c>
      <c r="AA369" s="99">
        <v>3</v>
      </c>
      <c r="AB369" s="99">
        <v>6</v>
      </c>
      <c r="AC369" s="99">
        <v>32</v>
      </c>
      <c r="AD369" s="99">
        <v>32</v>
      </c>
      <c r="AE369" s="99">
        <v>28</v>
      </c>
      <c r="AF369" s="99">
        <v>21</v>
      </c>
      <c r="AG369" s="99"/>
      <c r="AH369" s="99"/>
      <c r="AI369" s="99"/>
      <c r="AJ369" s="99">
        <v>30</v>
      </c>
      <c r="AK369" s="99">
        <v>13</v>
      </c>
      <c r="AL369" s="99">
        <v>17</v>
      </c>
      <c r="AM369" s="99"/>
      <c r="AN369" s="99">
        <v>2</v>
      </c>
      <c r="AO369" s="99"/>
      <c r="AP369" s="99">
        <v>61</v>
      </c>
      <c r="AQ369" s="99">
        <v>123</v>
      </c>
      <c r="AR369" s="99"/>
      <c r="AS369" s="99"/>
      <c r="AT369" s="99">
        <v>120</v>
      </c>
      <c r="AU369" s="99">
        <v>3</v>
      </c>
      <c r="AV369" s="99"/>
      <c r="AW369" s="99"/>
      <c r="AX369" s="99">
        <v>111</v>
      </c>
      <c r="AY369" s="99">
        <v>12</v>
      </c>
      <c r="AZ369" s="99"/>
      <c r="BA369" s="99">
        <v>101</v>
      </c>
      <c r="BB369" s="99"/>
      <c r="BC369" s="99">
        <v>3</v>
      </c>
      <c r="BD369" s="99"/>
      <c r="BE369" s="99"/>
      <c r="BF369" s="99">
        <v>19</v>
      </c>
      <c r="BG369" s="99"/>
      <c r="BH369" s="99"/>
      <c r="BI369" s="99"/>
      <c r="BJ369" s="99"/>
      <c r="BK369" s="99">
        <v>40</v>
      </c>
      <c r="BL369" s="99">
        <v>20</v>
      </c>
      <c r="BM369" s="99"/>
      <c r="BN369" s="99">
        <v>22</v>
      </c>
      <c r="BO369" s="99">
        <v>14</v>
      </c>
      <c r="BP369" s="99">
        <v>1</v>
      </c>
      <c r="BQ369" s="99">
        <v>4</v>
      </c>
      <c r="BR369" s="99"/>
      <c r="BS369" s="99">
        <v>1</v>
      </c>
      <c r="BT369" s="99">
        <v>14</v>
      </c>
      <c r="BU369" s="99"/>
      <c r="BV369" s="99"/>
      <c r="BW369" s="99">
        <v>6</v>
      </c>
      <c r="BX369" s="99"/>
      <c r="BY369" s="99">
        <v>1</v>
      </c>
      <c r="BZ369" s="99"/>
      <c r="CA369" s="99"/>
      <c r="CB369" s="99">
        <v>54</v>
      </c>
      <c r="CC369" s="99">
        <v>67</v>
      </c>
      <c r="CD369" s="99">
        <v>1</v>
      </c>
      <c r="CE369" s="99">
        <v>1</v>
      </c>
      <c r="CF369" s="99"/>
      <c r="CG369" s="99"/>
      <c r="CH369" s="99"/>
      <c r="CI369" s="99"/>
      <c r="CJ369" s="99"/>
      <c r="CK369" s="99"/>
      <c r="CL369" s="99"/>
      <c r="CM369" s="99">
        <v>2</v>
      </c>
      <c r="CN369" s="99">
        <v>11</v>
      </c>
      <c r="CO369" s="99">
        <v>40</v>
      </c>
      <c r="CP369" s="99">
        <v>5</v>
      </c>
      <c r="CQ369" s="99"/>
      <c r="CR369" s="99">
        <v>3</v>
      </c>
      <c r="CS369" s="99">
        <v>1</v>
      </c>
      <c r="CT369" s="99">
        <v>2</v>
      </c>
      <c r="CU369" s="99">
        <v>4</v>
      </c>
      <c r="CV369" s="99">
        <v>23</v>
      </c>
      <c r="CW369" s="99">
        <v>9</v>
      </c>
      <c r="CX369" s="99"/>
      <c r="CY369" s="99">
        <v>15</v>
      </c>
      <c r="CZ369" s="99"/>
      <c r="DA369" s="99">
        <v>2</v>
      </c>
      <c r="DB369" s="99">
        <v>5</v>
      </c>
      <c r="DC369" s="99">
        <v>1</v>
      </c>
      <c r="DD369" s="99"/>
      <c r="DE369" s="99"/>
      <c r="DF369" s="99"/>
      <c r="DG369" s="99"/>
      <c r="DH369" s="99"/>
      <c r="DI369" s="99"/>
      <c r="DJ369" s="99"/>
      <c r="DK369" s="99"/>
      <c r="DL369" s="99"/>
      <c r="DM369" s="99"/>
      <c r="DN369" s="99"/>
      <c r="DO369" s="99"/>
      <c r="DP369" s="99">
        <v>123</v>
      </c>
      <c r="DQ369" s="99"/>
      <c r="DR369" s="99"/>
      <c r="DS369" s="99"/>
      <c r="DT369" s="99"/>
      <c r="DU369" s="99"/>
      <c r="DV369" s="99"/>
      <c r="DW369" s="99"/>
      <c r="DX369" s="99"/>
      <c r="DY369" s="99"/>
      <c r="DZ369" s="99"/>
      <c r="EA369" s="99"/>
      <c r="EB369" s="99"/>
      <c r="EC369" s="99"/>
      <c r="ED369" s="99">
        <v>1</v>
      </c>
      <c r="EE369" s="99">
        <v>5</v>
      </c>
      <c r="EF369" s="99">
        <v>1</v>
      </c>
      <c r="EG369" s="99"/>
      <c r="EH369" s="99"/>
      <c r="EI369" s="99"/>
      <c r="EJ369" s="99"/>
      <c r="EK369" s="99"/>
      <c r="EL369" s="99"/>
      <c r="EM369" s="99">
        <v>114</v>
      </c>
      <c r="EN369" s="99">
        <v>2</v>
      </c>
      <c r="EO369" s="99"/>
      <c r="EP369" s="99"/>
      <c r="EQ369" s="99"/>
      <c r="ER369" s="99"/>
      <c r="ES369" s="99">
        <v>31076</v>
      </c>
    </row>
    <row r="370" spans="1:149" ht="14.4" x14ac:dyDescent="0.3">
      <c r="A370" s="98">
        <v>106410852</v>
      </c>
      <c r="B370" s="98" t="s">
        <v>1195</v>
      </c>
      <c r="C370" s="98" t="s">
        <v>33</v>
      </c>
      <c r="D370" s="98" t="s">
        <v>1196</v>
      </c>
      <c r="E370" s="98" t="s">
        <v>44</v>
      </c>
      <c r="F370" s="98" t="s">
        <v>1197</v>
      </c>
      <c r="G370" s="98" t="s">
        <v>2871</v>
      </c>
      <c r="H370" s="98" t="s">
        <v>2120</v>
      </c>
      <c r="I370" s="98" t="s">
        <v>2486</v>
      </c>
      <c r="J370" s="98" t="s">
        <v>2201</v>
      </c>
      <c r="K370" s="98" t="s">
        <v>2499</v>
      </c>
      <c r="L370" s="98" t="s">
        <v>2065</v>
      </c>
      <c r="M370" s="98" t="s">
        <v>2105</v>
      </c>
      <c r="N370" s="98" t="s">
        <v>1915</v>
      </c>
      <c r="O370" s="99">
        <v>13024</v>
      </c>
      <c r="P370" s="99"/>
      <c r="Q370" s="99"/>
      <c r="R370" s="99"/>
      <c r="S370" s="99">
        <v>1940</v>
      </c>
      <c r="T370" s="99"/>
      <c r="U370" s="99">
        <v>8914</v>
      </c>
      <c r="V370" s="99">
        <v>6050</v>
      </c>
      <c r="W370" s="99"/>
      <c r="X370" s="99"/>
      <c r="Y370" s="99">
        <v>717</v>
      </c>
      <c r="Z370" s="99">
        <v>1088</v>
      </c>
      <c r="AA370" s="99">
        <v>2130</v>
      </c>
      <c r="AB370" s="99">
        <v>943</v>
      </c>
      <c r="AC370" s="99">
        <v>1377</v>
      </c>
      <c r="AD370" s="99">
        <v>1848</v>
      </c>
      <c r="AE370" s="99">
        <v>1901</v>
      </c>
      <c r="AF370" s="99">
        <v>2811</v>
      </c>
      <c r="AG370" s="99"/>
      <c r="AH370" s="99">
        <v>2136</v>
      </c>
      <c r="AI370" s="99">
        <v>13</v>
      </c>
      <c r="AJ370" s="99">
        <v>3529</v>
      </c>
      <c r="AK370" s="99">
        <v>379</v>
      </c>
      <c r="AL370" s="99">
        <v>2299</v>
      </c>
      <c r="AM370" s="99">
        <v>25</v>
      </c>
      <c r="AN370" s="99">
        <v>566</v>
      </c>
      <c r="AO370" s="99">
        <v>179</v>
      </c>
      <c r="AP370" s="99">
        <v>7987</v>
      </c>
      <c r="AQ370" s="99">
        <v>7527</v>
      </c>
      <c r="AR370" s="99">
        <v>7436</v>
      </c>
      <c r="AS370" s="99">
        <v>1</v>
      </c>
      <c r="AT370" s="99">
        <v>3258</v>
      </c>
      <c r="AU370" s="99">
        <v>9627</v>
      </c>
      <c r="AV370" s="99">
        <v>2078</v>
      </c>
      <c r="AW370" s="99">
        <v>1</v>
      </c>
      <c r="AX370" s="99">
        <v>13667</v>
      </c>
      <c r="AY370" s="99">
        <v>1296</v>
      </c>
      <c r="AZ370" s="99">
        <v>1</v>
      </c>
      <c r="BA370" s="99">
        <v>235</v>
      </c>
      <c r="BB370" s="99">
        <v>19</v>
      </c>
      <c r="BC370" s="99">
        <v>11775</v>
      </c>
      <c r="BD370" s="99">
        <v>46</v>
      </c>
      <c r="BE370" s="99">
        <v>248</v>
      </c>
      <c r="BF370" s="99">
        <v>297</v>
      </c>
      <c r="BG370" s="99">
        <v>2076</v>
      </c>
      <c r="BH370" s="99">
        <v>250</v>
      </c>
      <c r="BI370" s="99">
        <v>17</v>
      </c>
      <c r="BJ370" s="99">
        <v>1</v>
      </c>
      <c r="BK370" s="99">
        <v>224</v>
      </c>
      <c r="BL370" s="99">
        <v>141</v>
      </c>
      <c r="BM370" s="99">
        <v>1</v>
      </c>
      <c r="BN370" s="99">
        <v>260</v>
      </c>
      <c r="BO370" s="99">
        <v>2017</v>
      </c>
      <c r="BP370" s="99">
        <v>378</v>
      </c>
      <c r="BQ370" s="99">
        <v>57</v>
      </c>
      <c r="BR370" s="99">
        <v>50</v>
      </c>
      <c r="BS370" s="99">
        <v>48</v>
      </c>
      <c r="BT370" s="99">
        <v>10392</v>
      </c>
      <c r="BU370" s="99">
        <v>1365</v>
      </c>
      <c r="BV370" s="99">
        <v>2</v>
      </c>
      <c r="BW370" s="99">
        <v>19</v>
      </c>
      <c r="BX370" s="99">
        <v>9</v>
      </c>
      <c r="BY370" s="99">
        <v>1</v>
      </c>
      <c r="BZ370" s="99"/>
      <c r="CA370" s="99"/>
      <c r="CB370" s="99">
        <v>1883</v>
      </c>
      <c r="CC370" s="99">
        <v>5901</v>
      </c>
      <c r="CD370" s="99">
        <v>31</v>
      </c>
      <c r="CE370" s="99">
        <v>6501</v>
      </c>
      <c r="CF370" s="99">
        <v>516</v>
      </c>
      <c r="CG370" s="99">
        <v>40</v>
      </c>
      <c r="CH370" s="99">
        <v>91</v>
      </c>
      <c r="CI370" s="99"/>
      <c r="CJ370" s="99">
        <v>1</v>
      </c>
      <c r="CK370" s="99"/>
      <c r="CL370" s="99">
        <v>17</v>
      </c>
      <c r="CM370" s="99">
        <v>65</v>
      </c>
      <c r="CN370" s="99">
        <v>450</v>
      </c>
      <c r="CO370" s="99">
        <v>1780</v>
      </c>
      <c r="CP370" s="99">
        <v>1127</v>
      </c>
      <c r="CQ370" s="99">
        <v>12</v>
      </c>
      <c r="CR370" s="99">
        <v>347</v>
      </c>
      <c r="CS370" s="99">
        <v>8</v>
      </c>
      <c r="CT370" s="99">
        <v>371</v>
      </c>
      <c r="CU370" s="99">
        <v>1445</v>
      </c>
      <c r="CV370" s="99">
        <v>933</v>
      </c>
      <c r="CW370" s="99">
        <v>2140</v>
      </c>
      <c r="CX370" s="99">
        <v>734</v>
      </c>
      <c r="CY370" s="99">
        <v>232</v>
      </c>
      <c r="CZ370" s="99">
        <v>47</v>
      </c>
      <c r="DA370" s="99">
        <v>560</v>
      </c>
      <c r="DB370" s="99">
        <v>190</v>
      </c>
      <c r="DC370" s="99">
        <v>214</v>
      </c>
      <c r="DD370" s="99">
        <v>2159</v>
      </c>
      <c r="DE370" s="99">
        <v>2078</v>
      </c>
      <c r="DF370" s="99">
        <v>55</v>
      </c>
      <c r="DG370" s="99">
        <v>776</v>
      </c>
      <c r="DH370" s="99">
        <v>1243</v>
      </c>
      <c r="DI370" s="99">
        <v>1110</v>
      </c>
      <c r="DJ370" s="99">
        <v>7</v>
      </c>
      <c r="DK370" s="99">
        <v>90</v>
      </c>
      <c r="DL370" s="99">
        <v>405</v>
      </c>
      <c r="DM370" s="99">
        <v>30</v>
      </c>
      <c r="DN370" s="99">
        <v>974</v>
      </c>
      <c r="DO370" s="99">
        <v>112</v>
      </c>
      <c r="DP370" s="99">
        <v>6711</v>
      </c>
      <c r="DQ370" s="99">
        <v>130</v>
      </c>
      <c r="DR370" s="99">
        <v>266</v>
      </c>
      <c r="DS370" s="99">
        <v>155</v>
      </c>
      <c r="DT370" s="99">
        <v>257</v>
      </c>
      <c r="DU370" s="99">
        <v>8</v>
      </c>
      <c r="DV370" s="99">
        <v>6</v>
      </c>
      <c r="DW370" s="99">
        <v>58</v>
      </c>
      <c r="DX370" s="99">
        <v>545</v>
      </c>
      <c r="DY370" s="99">
        <v>34</v>
      </c>
      <c r="DZ370" s="99">
        <v>2045</v>
      </c>
      <c r="EA370" s="99"/>
      <c r="EB370" s="99"/>
      <c r="EC370" s="99">
        <v>2</v>
      </c>
      <c r="ED370" s="99">
        <v>497</v>
      </c>
      <c r="EE370" s="99">
        <v>707</v>
      </c>
      <c r="EF370" s="99">
        <v>36</v>
      </c>
      <c r="EG370" s="99">
        <v>8</v>
      </c>
      <c r="EH370" s="99">
        <v>117</v>
      </c>
      <c r="EI370" s="99">
        <v>1</v>
      </c>
      <c r="EJ370" s="99">
        <v>24</v>
      </c>
      <c r="EK370" s="99">
        <v>2</v>
      </c>
      <c r="EL370" s="99">
        <v>10</v>
      </c>
      <c r="EM370" s="99">
        <v>12819</v>
      </c>
      <c r="EN370" s="99">
        <v>87</v>
      </c>
      <c r="EO370" s="99">
        <v>585</v>
      </c>
      <c r="EP370" s="99">
        <v>57</v>
      </c>
      <c r="EQ370" s="99">
        <v>14</v>
      </c>
      <c r="ER370" s="99"/>
      <c r="ES370" s="99">
        <v>65054</v>
      </c>
    </row>
    <row r="371" spans="1:149" ht="14.4" x14ac:dyDescent="0.3">
      <c r="A371" s="98">
        <v>106410891</v>
      </c>
      <c r="B371" s="98" t="s">
        <v>45</v>
      </c>
      <c r="C371" s="98" t="s">
        <v>33</v>
      </c>
      <c r="D371" s="98" t="s">
        <v>46</v>
      </c>
      <c r="E371" s="98" t="s">
        <v>36</v>
      </c>
      <c r="F371" s="98" t="s">
        <v>1198</v>
      </c>
      <c r="G371" s="98" t="s">
        <v>2871</v>
      </c>
      <c r="H371" s="98" t="s">
        <v>2120</v>
      </c>
      <c r="I371" s="98" t="s">
        <v>2486</v>
      </c>
      <c r="J371" s="98" t="s">
        <v>2201</v>
      </c>
      <c r="K371" s="98" t="s">
        <v>2506</v>
      </c>
      <c r="L371" s="98" t="s">
        <v>2065</v>
      </c>
      <c r="M371" s="98" t="s">
        <v>2105</v>
      </c>
      <c r="N371" s="98" t="s">
        <v>1916</v>
      </c>
      <c r="O371" s="99">
        <v>6934</v>
      </c>
      <c r="P371" s="99"/>
      <c r="Q371" s="99"/>
      <c r="R371" s="99"/>
      <c r="S371" s="99"/>
      <c r="T371" s="99"/>
      <c r="U371" s="99">
        <v>4211</v>
      </c>
      <c r="V371" s="99">
        <v>2719</v>
      </c>
      <c r="W371" s="99">
        <v>4</v>
      </c>
      <c r="X371" s="99"/>
      <c r="Y371" s="99">
        <v>16</v>
      </c>
      <c r="Z371" s="99">
        <v>276</v>
      </c>
      <c r="AA371" s="99">
        <v>1219</v>
      </c>
      <c r="AB371" s="99">
        <v>378</v>
      </c>
      <c r="AC371" s="99">
        <v>564</v>
      </c>
      <c r="AD371" s="99">
        <v>897</v>
      </c>
      <c r="AE371" s="99">
        <v>931</v>
      </c>
      <c r="AF371" s="99">
        <v>1194</v>
      </c>
      <c r="AG371" s="99"/>
      <c r="AH371" s="99">
        <v>1459</v>
      </c>
      <c r="AI371" s="99"/>
      <c r="AJ371" s="99">
        <v>1366</v>
      </c>
      <c r="AK371" s="99">
        <v>125</v>
      </c>
      <c r="AL371" s="99">
        <v>528</v>
      </c>
      <c r="AM371" s="99">
        <v>7</v>
      </c>
      <c r="AN371" s="99">
        <v>161</v>
      </c>
      <c r="AO371" s="99">
        <v>217</v>
      </c>
      <c r="AP371" s="99">
        <v>4530</v>
      </c>
      <c r="AQ371" s="99">
        <v>4707</v>
      </c>
      <c r="AR371" s="99">
        <v>2227</v>
      </c>
      <c r="AS371" s="99"/>
      <c r="AT371" s="99">
        <v>1625</v>
      </c>
      <c r="AU371" s="99">
        <v>3850</v>
      </c>
      <c r="AV371" s="99">
        <v>1459</v>
      </c>
      <c r="AW371" s="99"/>
      <c r="AX371" s="99">
        <v>6680</v>
      </c>
      <c r="AY371" s="99">
        <v>254</v>
      </c>
      <c r="AZ371" s="99"/>
      <c r="BA371" s="99">
        <v>22</v>
      </c>
      <c r="BB371" s="99">
        <v>5</v>
      </c>
      <c r="BC371" s="99">
        <v>5157</v>
      </c>
      <c r="BD371" s="99">
        <v>21</v>
      </c>
      <c r="BE371" s="99">
        <v>200</v>
      </c>
      <c r="BF371" s="99">
        <v>40</v>
      </c>
      <c r="BG371" s="99">
        <v>1459</v>
      </c>
      <c r="BH371" s="99">
        <v>30</v>
      </c>
      <c r="BI371" s="99"/>
      <c r="BJ371" s="99"/>
      <c r="BK371" s="99">
        <v>68</v>
      </c>
      <c r="BL371" s="99">
        <v>14</v>
      </c>
      <c r="BM371" s="99">
        <v>79</v>
      </c>
      <c r="BN371" s="99">
        <v>100</v>
      </c>
      <c r="BO371" s="99">
        <v>817</v>
      </c>
      <c r="BP371" s="99">
        <v>87</v>
      </c>
      <c r="BQ371" s="99">
        <v>3</v>
      </c>
      <c r="BR371" s="99">
        <v>27</v>
      </c>
      <c r="BS371" s="99">
        <v>20</v>
      </c>
      <c r="BT371" s="99">
        <v>5083</v>
      </c>
      <c r="BU371" s="99">
        <v>627</v>
      </c>
      <c r="BV371" s="99"/>
      <c r="BW371" s="99">
        <v>3</v>
      </c>
      <c r="BX371" s="99">
        <v>2</v>
      </c>
      <c r="BY371" s="99"/>
      <c r="BZ371" s="99">
        <v>4</v>
      </c>
      <c r="CA371" s="99"/>
      <c r="CB371" s="99">
        <v>231</v>
      </c>
      <c r="CC371" s="99">
        <v>2503</v>
      </c>
      <c r="CD371" s="99">
        <v>43</v>
      </c>
      <c r="CE371" s="99">
        <v>3876</v>
      </c>
      <c r="CF371" s="99">
        <v>239</v>
      </c>
      <c r="CG371" s="99">
        <v>28</v>
      </c>
      <c r="CH371" s="99">
        <v>12</v>
      </c>
      <c r="CI371" s="99"/>
      <c r="CJ371" s="99"/>
      <c r="CK371" s="99">
        <v>2</v>
      </c>
      <c r="CL371" s="99">
        <v>12</v>
      </c>
      <c r="CM371" s="99">
        <v>25</v>
      </c>
      <c r="CN371" s="99">
        <v>197</v>
      </c>
      <c r="CO371" s="99">
        <v>1016</v>
      </c>
      <c r="CP371" s="99">
        <v>371</v>
      </c>
      <c r="CQ371" s="99">
        <v>3</v>
      </c>
      <c r="CR371" s="99">
        <v>83</v>
      </c>
      <c r="CS371" s="99">
        <v>1</v>
      </c>
      <c r="CT371" s="99">
        <v>160</v>
      </c>
      <c r="CU371" s="99">
        <v>332</v>
      </c>
      <c r="CV371" s="99">
        <v>348</v>
      </c>
      <c r="CW371" s="99">
        <v>19</v>
      </c>
      <c r="CX371" s="99">
        <v>954</v>
      </c>
      <c r="CY371" s="99">
        <v>59</v>
      </c>
      <c r="CZ371" s="99">
        <v>10</v>
      </c>
      <c r="DA371" s="99">
        <v>313</v>
      </c>
      <c r="DB371" s="99">
        <v>47</v>
      </c>
      <c r="DC371" s="99">
        <v>44</v>
      </c>
      <c r="DD371" s="99">
        <v>1480</v>
      </c>
      <c r="DE371" s="99">
        <v>1460</v>
      </c>
      <c r="DF371" s="99"/>
      <c r="DG371" s="99">
        <v>346</v>
      </c>
      <c r="DH371" s="99">
        <v>1408</v>
      </c>
      <c r="DI371" s="99">
        <v>263</v>
      </c>
      <c r="DJ371" s="99"/>
      <c r="DK371" s="99">
        <v>67</v>
      </c>
      <c r="DL371" s="99">
        <v>119</v>
      </c>
      <c r="DM371" s="99">
        <v>15</v>
      </c>
      <c r="DN371" s="99">
        <v>1061</v>
      </c>
      <c r="DO371" s="99">
        <v>46</v>
      </c>
      <c r="DP371" s="99">
        <v>1284</v>
      </c>
      <c r="DQ371" s="99">
        <v>73</v>
      </c>
      <c r="DR371" s="99">
        <v>90</v>
      </c>
      <c r="DS371" s="99">
        <v>55</v>
      </c>
      <c r="DT371" s="99">
        <v>226</v>
      </c>
      <c r="DU371" s="99">
        <v>5</v>
      </c>
      <c r="DV371" s="99">
        <v>1</v>
      </c>
      <c r="DW371" s="99">
        <v>158</v>
      </c>
      <c r="DX371" s="99">
        <v>298</v>
      </c>
      <c r="DY371" s="99">
        <v>44</v>
      </c>
      <c r="DZ371" s="99">
        <v>1372</v>
      </c>
      <c r="EA371" s="99">
        <v>2</v>
      </c>
      <c r="EB371" s="99">
        <v>1</v>
      </c>
      <c r="EC371" s="99"/>
      <c r="ED371" s="99">
        <v>199</v>
      </c>
      <c r="EE371" s="99">
        <v>202</v>
      </c>
      <c r="EF371" s="99">
        <v>7</v>
      </c>
      <c r="EG371" s="99"/>
      <c r="EH371" s="99"/>
      <c r="EI371" s="99"/>
      <c r="EJ371" s="99">
        <v>15</v>
      </c>
      <c r="EK371" s="99">
        <v>1</v>
      </c>
      <c r="EL371" s="99"/>
      <c r="EM371" s="99">
        <v>6200</v>
      </c>
      <c r="EN371" s="99">
        <v>24</v>
      </c>
      <c r="EO371" s="99">
        <v>273</v>
      </c>
      <c r="EP371" s="99">
        <v>11</v>
      </c>
      <c r="EQ371" s="99">
        <v>2</v>
      </c>
      <c r="ER371" s="99"/>
      <c r="ES371" s="99">
        <v>23046</v>
      </c>
    </row>
    <row r="372" spans="1:149" ht="14.4" x14ac:dyDescent="0.3">
      <c r="A372" s="98">
        <v>106414018</v>
      </c>
      <c r="B372" s="98" t="s">
        <v>47</v>
      </c>
      <c r="C372" s="98" t="s">
        <v>33</v>
      </c>
      <c r="D372" s="98" t="s">
        <v>48</v>
      </c>
      <c r="E372" s="98" t="s">
        <v>49</v>
      </c>
      <c r="F372" s="98" t="s">
        <v>1199</v>
      </c>
      <c r="G372" s="98" t="s">
        <v>2871</v>
      </c>
      <c r="H372" s="98" t="s">
        <v>2122</v>
      </c>
      <c r="I372" s="98" t="s">
        <v>2486</v>
      </c>
      <c r="J372" s="98" t="s">
        <v>2212</v>
      </c>
      <c r="K372" s="98" t="s">
        <v>2501</v>
      </c>
      <c r="L372" s="98" t="s">
        <v>2065</v>
      </c>
      <c r="M372" s="98" t="s">
        <v>2105</v>
      </c>
      <c r="N372" s="98" t="s">
        <v>1917</v>
      </c>
      <c r="O372" s="99">
        <v>185</v>
      </c>
      <c r="P372" s="99"/>
      <c r="Q372" s="99"/>
      <c r="R372" s="99"/>
      <c r="S372" s="99"/>
      <c r="T372" s="99"/>
      <c r="U372" s="99">
        <v>143</v>
      </c>
      <c r="V372" s="99">
        <v>42</v>
      </c>
      <c r="W372" s="99"/>
      <c r="X372" s="99"/>
      <c r="Y372" s="99">
        <v>1</v>
      </c>
      <c r="Z372" s="99">
        <v>6</v>
      </c>
      <c r="AA372" s="99">
        <v>20</v>
      </c>
      <c r="AB372" s="99">
        <v>49</v>
      </c>
      <c r="AC372" s="99">
        <v>34</v>
      </c>
      <c r="AD372" s="99">
        <v>36</v>
      </c>
      <c r="AE372" s="99">
        <v>34</v>
      </c>
      <c r="AF372" s="99">
        <v>5</v>
      </c>
      <c r="AG372" s="99"/>
      <c r="AH372" s="99"/>
      <c r="AI372" s="99"/>
      <c r="AJ372" s="99">
        <v>23</v>
      </c>
      <c r="AK372" s="99">
        <v>6</v>
      </c>
      <c r="AL372" s="99">
        <v>13</v>
      </c>
      <c r="AM372" s="99"/>
      <c r="AN372" s="99">
        <v>1</v>
      </c>
      <c r="AO372" s="99">
        <v>7</v>
      </c>
      <c r="AP372" s="99">
        <v>135</v>
      </c>
      <c r="AQ372" s="99">
        <v>185</v>
      </c>
      <c r="AR372" s="99"/>
      <c r="AS372" s="99"/>
      <c r="AT372" s="99">
        <v>185</v>
      </c>
      <c r="AU372" s="99"/>
      <c r="AV372" s="99"/>
      <c r="AW372" s="99"/>
      <c r="AX372" s="99">
        <v>185</v>
      </c>
      <c r="AY372" s="99"/>
      <c r="AZ372" s="99"/>
      <c r="BA372" s="99"/>
      <c r="BB372" s="99"/>
      <c r="BC372" s="99">
        <v>185</v>
      </c>
      <c r="BD372" s="99"/>
      <c r="BE372" s="99"/>
      <c r="BF372" s="99"/>
      <c r="BG372" s="99"/>
      <c r="BH372" s="99"/>
      <c r="BI372" s="99"/>
      <c r="BJ372" s="99"/>
      <c r="BK372" s="99">
        <v>2</v>
      </c>
      <c r="BL372" s="99"/>
      <c r="BM372" s="99"/>
      <c r="BN372" s="99"/>
      <c r="BO372" s="99"/>
      <c r="BP372" s="99"/>
      <c r="BQ372" s="99"/>
      <c r="BR372" s="99"/>
      <c r="BS372" s="99"/>
      <c r="BT372" s="99">
        <v>182</v>
      </c>
      <c r="BU372" s="99">
        <v>1</v>
      </c>
      <c r="BV372" s="99"/>
      <c r="BW372" s="99"/>
      <c r="BX372" s="99"/>
      <c r="BY372" s="99"/>
      <c r="BZ372" s="99"/>
      <c r="CA372" s="99"/>
      <c r="CB372" s="99"/>
      <c r="CC372" s="99">
        <v>57</v>
      </c>
      <c r="CD372" s="99"/>
      <c r="CE372" s="99">
        <v>116</v>
      </c>
      <c r="CF372" s="99">
        <v>12</v>
      </c>
      <c r="CG372" s="99"/>
      <c r="CH372" s="99"/>
      <c r="CI372" s="99"/>
      <c r="CJ372" s="99"/>
      <c r="CK372" s="99"/>
      <c r="CL372" s="99">
        <v>2</v>
      </c>
      <c r="CM372" s="99"/>
      <c r="CN372" s="99">
        <v>62</v>
      </c>
      <c r="CO372" s="99"/>
      <c r="CP372" s="99">
        <v>12</v>
      </c>
      <c r="CQ372" s="99"/>
      <c r="CR372" s="99">
        <v>1</v>
      </c>
      <c r="CS372" s="99"/>
      <c r="CT372" s="99">
        <v>17</v>
      </c>
      <c r="CU372" s="99"/>
      <c r="CV372" s="99">
        <v>14</v>
      </c>
      <c r="CW372" s="99"/>
      <c r="CX372" s="99">
        <v>59</v>
      </c>
      <c r="CY372" s="99"/>
      <c r="CZ372" s="99">
        <v>14</v>
      </c>
      <c r="DA372" s="99"/>
      <c r="DB372" s="99">
        <v>4</v>
      </c>
      <c r="DC372" s="99"/>
      <c r="DD372" s="99"/>
      <c r="DE372" s="99"/>
      <c r="DF372" s="99"/>
      <c r="DG372" s="99"/>
      <c r="DH372" s="99"/>
      <c r="DI372" s="99">
        <v>2</v>
      </c>
      <c r="DJ372" s="99"/>
      <c r="DK372" s="99">
        <v>17</v>
      </c>
      <c r="DL372" s="99">
        <v>20</v>
      </c>
      <c r="DM372" s="99">
        <v>22</v>
      </c>
      <c r="DN372" s="99">
        <v>68</v>
      </c>
      <c r="DO372" s="99"/>
      <c r="DP372" s="99">
        <v>1</v>
      </c>
      <c r="DQ372" s="99"/>
      <c r="DR372" s="99">
        <v>51</v>
      </c>
      <c r="DS372" s="99">
        <v>1</v>
      </c>
      <c r="DT372" s="99"/>
      <c r="DU372" s="99"/>
      <c r="DV372" s="99"/>
      <c r="DW372" s="99"/>
      <c r="DX372" s="99">
        <v>3</v>
      </c>
      <c r="DY372" s="99"/>
      <c r="DZ372" s="99"/>
      <c r="EA372" s="99"/>
      <c r="EB372" s="99"/>
      <c r="EC372" s="99"/>
      <c r="ED372" s="99">
        <v>12</v>
      </c>
      <c r="EE372" s="99">
        <v>3</v>
      </c>
      <c r="EF372" s="99"/>
      <c r="EG372" s="99"/>
      <c r="EH372" s="99"/>
      <c r="EI372" s="99"/>
      <c r="EJ372" s="99"/>
      <c r="EK372" s="99"/>
      <c r="EL372" s="99"/>
      <c r="EM372" s="99">
        <v>163</v>
      </c>
      <c r="EN372" s="99">
        <v>4</v>
      </c>
      <c r="EO372" s="99">
        <v>2</v>
      </c>
      <c r="EP372" s="99"/>
      <c r="EQ372" s="99">
        <v>1</v>
      </c>
      <c r="ER372" s="99"/>
      <c r="ES372" s="99">
        <v>282</v>
      </c>
    </row>
    <row r="373" spans="1:149" ht="14.4" x14ac:dyDescent="0.3">
      <c r="A373" s="98">
        <v>106414139</v>
      </c>
      <c r="B373" s="98" t="s">
        <v>2500</v>
      </c>
      <c r="C373" s="98" t="s">
        <v>33</v>
      </c>
      <c r="D373" s="98" t="s">
        <v>1919</v>
      </c>
      <c r="E373" s="98" t="s">
        <v>36</v>
      </c>
      <c r="F373" s="98" t="s">
        <v>1191</v>
      </c>
      <c r="G373" s="98" t="s">
        <v>2871</v>
      </c>
      <c r="H373" s="98" t="s">
        <v>2101</v>
      </c>
      <c r="I373" s="98" t="s">
        <v>2486</v>
      </c>
      <c r="J373" s="98" t="s">
        <v>2201</v>
      </c>
      <c r="K373" s="98" t="s">
        <v>2501</v>
      </c>
      <c r="L373" s="98" t="s">
        <v>2065</v>
      </c>
      <c r="M373" s="98" t="s">
        <v>2105</v>
      </c>
      <c r="N373" s="98" t="s">
        <v>1918</v>
      </c>
      <c r="O373" s="99">
        <v>9704</v>
      </c>
      <c r="P373" s="99"/>
      <c r="Q373" s="99"/>
      <c r="R373" s="99"/>
      <c r="S373" s="99"/>
      <c r="T373" s="99"/>
      <c r="U373" s="99">
        <v>5855</v>
      </c>
      <c r="V373" s="99">
        <v>3849</v>
      </c>
      <c r="W373" s="99"/>
      <c r="X373" s="99"/>
      <c r="Y373" s="99">
        <v>72</v>
      </c>
      <c r="Z373" s="99">
        <v>756</v>
      </c>
      <c r="AA373" s="99">
        <v>1666</v>
      </c>
      <c r="AB373" s="99">
        <v>633</v>
      </c>
      <c r="AC373" s="99">
        <v>1010</v>
      </c>
      <c r="AD373" s="99">
        <v>1223</v>
      </c>
      <c r="AE373" s="99">
        <v>1134</v>
      </c>
      <c r="AF373" s="99">
        <v>1274</v>
      </c>
      <c r="AG373" s="99">
        <v>2</v>
      </c>
      <c r="AH373" s="99">
        <v>1933</v>
      </c>
      <c r="AI373" s="99">
        <v>1</v>
      </c>
      <c r="AJ373" s="99">
        <v>2258</v>
      </c>
      <c r="AK373" s="99">
        <v>411</v>
      </c>
      <c r="AL373" s="99">
        <v>1745</v>
      </c>
      <c r="AM373" s="99">
        <v>23</v>
      </c>
      <c r="AN373" s="99">
        <v>105</v>
      </c>
      <c r="AO373" s="99">
        <v>131</v>
      </c>
      <c r="AP373" s="99">
        <v>5031</v>
      </c>
      <c r="AQ373" s="99">
        <v>6700</v>
      </c>
      <c r="AR373" s="99">
        <v>3004</v>
      </c>
      <c r="AS373" s="99"/>
      <c r="AT373" s="99">
        <v>1952</v>
      </c>
      <c r="AU373" s="99">
        <v>5859</v>
      </c>
      <c r="AV373" s="99">
        <v>1893</v>
      </c>
      <c r="AW373" s="99"/>
      <c r="AX373" s="99">
        <v>8822</v>
      </c>
      <c r="AY373" s="99">
        <v>882</v>
      </c>
      <c r="AZ373" s="99"/>
      <c r="BA373" s="99">
        <v>271</v>
      </c>
      <c r="BB373" s="99"/>
      <c r="BC373" s="99">
        <v>6710</v>
      </c>
      <c r="BD373" s="99">
        <v>6</v>
      </c>
      <c r="BE373" s="99">
        <v>87</v>
      </c>
      <c r="BF373" s="99">
        <v>81</v>
      </c>
      <c r="BG373" s="99">
        <v>1893</v>
      </c>
      <c r="BH373" s="99">
        <v>653</v>
      </c>
      <c r="BI373" s="99">
        <v>3</v>
      </c>
      <c r="BJ373" s="99"/>
      <c r="BK373" s="99">
        <v>404</v>
      </c>
      <c r="BL373" s="99">
        <v>43</v>
      </c>
      <c r="BM373" s="99"/>
      <c r="BN373" s="99">
        <v>210</v>
      </c>
      <c r="BO373" s="99">
        <v>1091</v>
      </c>
      <c r="BP373" s="99">
        <v>257</v>
      </c>
      <c r="BQ373" s="99">
        <v>21</v>
      </c>
      <c r="BR373" s="99">
        <v>98</v>
      </c>
      <c r="BS373" s="99"/>
      <c r="BT373" s="99">
        <v>6933</v>
      </c>
      <c r="BU373" s="99">
        <v>631</v>
      </c>
      <c r="BV373" s="99">
        <v>3</v>
      </c>
      <c r="BW373" s="99">
        <v>12</v>
      </c>
      <c r="BX373" s="99"/>
      <c r="BY373" s="99">
        <v>1</v>
      </c>
      <c r="BZ373" s="99"/>
      <c r="CA373" s="99"/>
      <c r="CB373" s="99">
        <v>530</v>
      </c>
      <c r="CC373" s="99">
        <v>3035</v>
      </c>
      <c r="CD373" s="99"/>
      <c r="CE373" s="99">
        <v>6025</v>
      </c>
      <c r="CF373" s="99">
        <v>100</v>
      </c>
      <c r="CG373" s="99">
        <v>10</v>
      </c>
      <c r="CH373" s="99">
        <v>4</v>
      </c>
      <c r="CI373" s="99"/>
      <c r="CJ373" s="99"/>
      <c r="CK373" s="99"/>
      <c r="CL373" s="99">
        <v>35</v>
      </c>
      <c r="CM373" s="99">
        <v>30</v>
      </c>
      <c r="CN373" s="99">
        <v>598</v>
      </c>
      <c r="CO373" s="99">
        <v>1246</v>
      </c>
      <c r="CP373" s="99">
        <v>543</v>
      </c>
      <c r="CQ373" s="99">
        <v>6</v>
      </c>
      <c r="CR373" s="99">
        <v>141</v>
      </c>
      <c r="CS373" s="99">
        <v>1</v>
      </c>
      <c r="CT373" s="99">
        <v>168</v>
      </c>
      <c r="CU373" s="99">
        <v>717</v>
      </c>
      <c r="CV373" s="99">
        <v>588</v>
      </c>
      <c r="CW373" s="99">
        <v>81</v>
      </c>
      <c r="CX373" s="99">
        <v>645</v>
      </c>
      <c r="CY373" s="99">
        <v>540</v>
      </c>
      <c r="CZ373" s="99">
        <v>88</v>
      </c>
      <c r="DA373" s="99">
        <v>215</v>
      </c>
      <c r="DB373" s="99">
        <v>65</v>
      </c>
      <c r="DC373" s="99">
        <v>108</v>
      </c>
      <c r="DD373" s="99">
        <v>1957</v>
      </c>
      <c r="DE373" s="99">
        <v>1895</v>
      </c>
      <c r="DF373" s="99">
        <v>37</v>
      </c>
      <c r="DG373" s="99">
        <v>124</v>
      </c>
      <c r="DH373" s="99">
        <v>1936</v>
      </c>
      <c r="DI373" s="99">
        <v>427</v>
      </c>
      <c r="DJ373" s="99">
        <v>10</v>
      </c>
      <c r="DK373" s="99">
        <v>33</v>
      </c>
      <c r="DL373" s="99">
        <v>173</v>
      </c>
      <c r="DM373" s="99">
        <v>18</v>
      </c>
      <c r="DN373" s="99">
        <v>707</v>
      </c>
      <c r="DO373" s="99">
        <v>1026</v>
      </c>
      <c r="DP373" s="99">
        <v>2015</v>
      </c>
      <c r="DQ373" s="99">
        <v>74</v>
      </c>
      <c r="DR373" s="99">
        <v>171</v>
      </c>
      <c r="DS373" s="99">
        <v>123</v>
      </c>
      <c r="DT373" s="99">
        <v>343</v>
      </c>
      <c r="DU373" s="99">
        <v>64</v>
      </c>
      <c r="DV373" s="99">
        <v>2</v>
      </c>
      <c r="DW373" s="99">
        <v>108</v>
      </c>
      <c r="DX373" s="99">
        <v>476</v>
      </c>
      <c r="DY373" s="99">
        <v>19</v>
      </c>
      <c r="DZ373" s="99">
        <v>1843</v>
      </c>
      <c r="EA373" s="99">
        <v>4</v>
      </c>
      <c r="EB373" s="99">
        <v>8</v>
      </c>
      <c r="EC373" s="99"/>
      <c r="ED373" s="99">
        <v>206</v>
      </c>
      <c r="EE373" s="99">
        <v>318</v>
      </c>
      <c r="EF373" s="99">
        <v>44</v>
      </c>
      <c r="EG373" s="99">
        <v>5</v>
      </c>
      <c r="EH373" s="99"/>
      <c r="EI373" s="99"/>
      <c r="EJ373" s="99">
        <v>15</v>
      </c>
      <c r="EK373" s="99">
        <v>1</v>
      </c>
      <c r="EL373" s="99">
        <v>2</v>
      </c>
      <c r="EM373" s="99">
        <v>8436</v>
      </c>
      <c r="EN373" s="99">
        <v>111</v>
      </c>
      <c r="EO373" s="99">
        <v>512</v>
      </c>
      <c r="EP373" s="99">
        <v>53</v>
      </c>
      <c r="EQ373" s="99">
        <v>1</v>
      </c>
      <c r="ER373" s="99"/>
      <c r="ES373" s="99">
        <v>31536</v>
      </c>
    </row>
    <row r="374" spans="1:149" ht="14.4" x14ac:dyDescent="0.3">
      <c r="A374" s="98">
        <v>106420483</v>
      </c>
      <c r="B374" s="98" t="s">
        <v>50</v>
      </c>
      <c r="C374" s="98" t="s">
        <v>52</v>
      </c>
      <c r="D374" s="98" t="s">
        <v>51</v>
      </c>
      <c r="E374" s="98" t="s">
        <v>52</v>
      </c>
      <c r="F374" s="98" t="s">
        <v>1200</v>
      </c>
      <c r="G374" s="98" t="s">
        <v>2871</v>
      </c>
      <c r="H374" s="98" t="s">
        <v>2114</v>
      </c>
      <c r="I374" s="98" t="s">
        <v>2475</v>
      </c>
      <c r="J374" s="98" t="s">
        <v>2346</v>
      </c>
      <c r="K374" s="98" t="s">
        <v>2507</v>
      </c>
      <c r="L374" s="98" t="s">
        <v>2065</v>
      </c>
      <c r="M374" s="98" t="s">
        <v>2105</v>
      </c>
      <c r="N374" s="98" t="s">
        <v>1920</v>
      </c>
      <c r="O374" s="99">
        <v>1627</v>
      </c>
      <c r="P374" s="99"/>
      <c r="Q374" s="99"/>
      <c r="R374" s="99"/>
      <c r="S374" s="99"/>
      <c r="T374" s="99"/>
      <c r="U374" s="99">
        <v>943</v>
      </c>
      <c r="V374" s="99">
        <v>684</v>
      </c>
      <c r="W374" s="99"/>
      <c r="X374" s="99"/>
      <c r="Y374" s="99">
        <v>37</v>
      </c>
      <c r="Z374" s="99">
        <v>97</v>
      </c>
      <c r="AA374" s="99">
        <v>56</v>
      </c>
      <c r="AB374" s="99">
        <v>73</v>
      </c>
      <c r="AC374" s="99">
        <v>251</v>
      </c>
      <c r="AD374" s="99">
        <v>417</v>
      </c>
      <c r="AE374" s="99">
        <v>364</v>
      </c>
      <c r="AF374" s="99">
        <v>332</v>
      </c>
      <c r="AG374" s="99"/>
      <c r="AH374" s="99"/>
      <c r="AI374" s="99"/>
      <c r="AJ374" s="99">
        <v>38</v>
      </c>
      <c r="AK374" s="99">
        <v>33</v>
      </c>
      <c r="AL374" s="99">
        <v>204</v>
      </c>
      <c r="AM374" s="99">
        <v>2</v>
      </c>
      <c r="AN374" s="99">
        <v>8</v>
      </c>
      <c r="AO374" s="99">
        <v>5</v>
      </c>
      <c r="AP374" s="99">
        <v>1337</v>
      </c>
      <c r="AQ374" s="99">
        <v>1135</v>
      </c>
      <c r="AR374" s="99">
        <v>492</v>
      </c>
      <c r="AS374" s="99"/>
      <c r="AT374" s="99">
        <v>1073</v>
      </c>
      <c r="AU374" s="99">
        <v>554</v>
      </c>
      <c r="AV374" s="99"/>
      <c r="AW374" s="99"/>
      <c r="AX374" s="99">
        <v>1492</v>
      </c>
      <c r="AY374" s="99">
        <v>135</v>
      </c>
      <c r="AZ374" s="99"/>
      <c r="BA374" s="99">
        <v>24</v>
      </c>
      <c r="BB374" s="99">
        <v>2</v>
      </c>
      <c r="BC374" s="99">
        <v>1545</v>
      </c>
      <c r="BD374" s="99">
        <v>4</v>
      </c>
      <c r="BE374" s="99">
        <v>15</v>
      </c>
      <c r="BF374" s="99">
        <v>25</v>
      </c>
      <c r="BG374" s="99"/>
      <c r="BH374" s="99">
        <v>4</v>
      </c>
      <c r="BI374" s="99">
        <v>8</v>
      </c>
      <c r="BJ374" s="99"/>
      <c r="BK374" s="99">
        <v>24</v>
      </c>
      <c r="BL374" s="99">
        <v>4</v>
      </c>
      <c r="BM374" s="99"/>
      <c r="BN374" s="99">
        <v>5</v>
      </c>
      <c r="BO374" s="99">
        <v>385</v>
      </c>
      <c r="BP374" s="99">
        <v>14</v>
      </c>
      <c r="BQ374" s="99">
        <v>2</v>
      </c>
      <c r="BR374" s="99">
        <v>45</v>
      </c>
      <c r="BS374" s="99">
        <v>1</v>
      </c>
      <c r="BT374" s="99">
        <v>872</v>
      </c>
      <c r="BU374" s="99">
        <v>260</v>
      </c>
      <c r="BV374" s="99"/>
      <c r="BW374" s="99">
        <v>5</v>
      </c>
      <c r="BX374" s="99"/>
      <c r="BY374" s="99">
        <v>10</v>
      </c>
      <c r="BZ374" s="99"/>
      <c r="CA374" s="99"/>
      <c r="CB374" s="99">
        <v>98</v>
      </c>
      <c r="CC374" s="99">
        <v>929</v>
      </c>
      <c r="CD374" s="99">
        <v>110</v>
      </c>
      <c r="CE374" s="99">
        <v>391</v>
      </c>
      <c r="CF374" s="99">
        <v>58</v>
      </c>
      <c r="CG374" s="99">
        <v>23</v>
      </c>
      <c r="CH374" s="99">
        <v>18</v>
      </c>
      <c r="CI374" s="99"/>
      <c r="CJ374" s="99"/>
      <c r="CK374" s="99"/>
      <c r="CL374" s="99">
        <v>1</v>
      </c>
      <c r="CM374" s="99">
        <v>1</v>
      </c>
      <c r="CN374" s="99">
        <v>17</v>
      </c>
      <c r="CO374" s="99">
        <v>39</v>
      </c>
      <c r="CP374" s="99">
        <v>78</v>
      </c>
      <c r="CQ374" s="99"/>
      <c r="CR374" s="99">
        <v>30</v>
      </c>
      <c r="CS374" s="99"/>
      <c r="CT374" s="99">
        <v>33</v>
      </c>
      <c r="CU374" s="99">
        <v>89</v>
      </c>
      <c r="CV374" s="99">
        <v>237</v>
      </c>
      <c r="CW374" s="99">
        <v>10</v>
      </c>
      <c r="CX374" s="99">
        <v>956</v>
      </c>
      <c r="CY374" s="99">
        <v>5</v>
      </c>
      <c r="CZ374" s="99">
        <v>2</v>
      </c>
      <c r="DA374" s="99">
        <v>65</v>
      </c>
      <c r="DB374" s="99">
        <v>49</v>
      </c>
      <c r="DC374" s="99">
        <v>14</v>
      </c>
      <c r="DD374" s="99">
        <v>1</v>
      </c>
      <c r="DE374" s="99"/>
      <c r="DF374" s="99"/>
      <c r="DG374" s="99">
        <v>15</v>
      </c>
      <c r="DH374" s="99">
        <v>19</v>
      </c>
      <c r="DI374" s="99">
        <v>49</v>
      </c>
      <c r="DJ374" s="99">
        <v>1</v>
      </c>
      <c r="DK374" s="99">
        <v>6</v>
      </c>
      <c r="DL374" s="99">
        <v>24</v>
      </c>
      <c r="DM374" s="99">
        <v>1</v>
      </c>
      <c r="DN374" s="99">
        <v>1123</v>
      </c>
      <c r="DO374" s="99">
        <v>3</v>
      </c>
      <c r="DP374" s="99">
        <v>299</v>
      </c>
      <c r="DQ374" s="99">
        <v>2</v>
      </c>
      <c r="DR374" s="99">
        <v>58</v>
      </c>
      <c r="DS374" s="99">
        <v>10</v>
      </c>
      <c r="DT374" s="99">
        <v>4</v>
      </c>
      <c r="DU374" s="99">
        <v>1</v>
      </c>
      <c r="DV374" s="99">
        <v>1</v>
      </c>
      <c r="DW374" s="99">
        <v>6</v>
      </c>
      <c r="DX374" s="99">
        <v>2</v>
      </c>
      <c r="DY374" s="99">
        <v>3</v>
      </c>
      <c r="DZ374" s="99"/>
      <c r="EA374" s="99"/>
      <c r="EB374" s="99"/>
      <c r="EC374" s="99"/>
      <c r="ED374" s="99">
        <v>98</v>
      </c>
      <c r="EE374" s="99">
        <v>119</v>
      </c>
      <c r="EF374" s="99">
        <v>12</v>
      </c>
      <c r="EG374" s="99">
        <v>1</v>
      </c>
      <c r="EH374" s="99"/>
      <c r="EI374" s="99"/>
      <c r="EJ374" s="99">
        <v>20</v>
      </c>
      <c r="EK374" s="99">
        <v>1</v>
      </c>
      <c r="EL374" s="99"/>
      <c r="EM374" s="99">
        <v>1317</v>
      </c>
      <c r="EN374" s="99">
        <v>17</v>
      </c>
      <c r="EO374" s="99">
        <v>38</v>
      </c>
      <c r="EP374" s="99">
        <v>4</v>
      </c>
      <c r="EQ374" s="99"/>
      <c r="ER374" s="99"/>
      <c r="ES374" s="99">
        <v>3965</v>
      </c>
    </row>
    <row r="375" spans="1:149" ht="14.4" x14ac:dyDescent="0.3">
      <c r="A375" s="98">
        <v>106420491</v>
      </c>
      <c r="B375" s="98" t="s">
        <v>1201</v>
      </c>
      <c r="C375" s="98" t="s">
        <v>52</v>
      </c>
      <c r="D375" s="98" t="s">
        <v>1202</v>
      </c>
      <c r="E375" s="98" t="s">
        <v>53</v>
      </c>
      <c r="F375" s="98" t="s">
        <v>1203</v>
      </c>
      <c r="G375" s="98" t="s">
        <v>371</v>
      </c>
      <c r="H375" s="98" t="s">
        <v>2114</v>
      </c>
      <c r="I375" s="98" t="s">
        <v>2475</v>
      </c>
      <c r="J375" s="98" t="s">
        <v>2217</v>
      </c>
      <c r="K375" s="98" t="s">
        <v>2508</v>
      </c>
      <c r="L375" s="98" t="s">
        <v>2007</v>
      </c>
      <c r="M375" s="98" t="s">
        <v>2136</v>
      </c>
      <c r="N375" s="98" t="s">
        <v>1921</v>
      </c>
      <c r="O375" s="99">
        <v>2760</v>
      </c>
      <c r="P375" s="99">
        <v>173</v>
      </c>
      <c r="Q375" s="99"/>
      <c r="R375" s="99"/>
      <c r="S375" s="99"/>
      <c r="T375" s="99"/>
      <c r="U375" s="99">
        <v>1636</v>
      </c>
      <c r="V375" s="99">
        <v>1297</v>
      </c>
      <c r="W375" s="99"/>
      <c r="X375" s="99"/>
      <c r="Y375" s="99">
        <v>69</v>
      </c>
      <c r="Z375" s="99">
        <v>353</v>
      </c>
      <c r="AA375" s="99">
        <v>264</v>
      </c>
      <c r="AB375" s="99">
        <v>196</v>
      </c>
      <c r="AC375" s="99">
        <v>336</v>
      </c>
      <c r="AD375" s="99">
        <v>366</v>
      </c>
      <c r="AE375" s="99">
        <v>379</v>
      </c>
      <c r="AF375" s="99">
        <v>484</v>
      </c>
      <c r="AG375" s="99"/>
      <c r="AH375" s="99">
        <v>414</v>
      </c>
      <c r="AI375" s="99">
        <v>72</v>
      </c>
      <c r="AJ375" s="99">
        <v>61</v>
      </c>
      <c r="AK375" s="99">
        <v>152</v>
      </c>
      <c r="AL375" s="99">
        <v>985</v>
      </c>
      <c r="AM375" s="99">
        <v>1</v>
      </c>
      <c r="AN375" s="99">
        <v>79</v>
      </c>
      <c r="AO375" s="99">
        <v>59</v>
      </c>
      <c r="AP375" s="99">
        <v>1596</v>
      </c>
      <c r="AQ375" s="99">
        <v>1260</v>
      </c>
      <c r="AR375" s="99">
        <v>1673</v>
      </c>
      <c r="AS375" s="99"/>
      <c r="AT375" s="99">
        <v>877</v>
      </c>
      <c r="AU375" s="99">
        <v>1678</v>
      </c>
      <c r="AV375" s="99">
        <v>378</v>
      </c>
      <c r="AW375" s="99"/>
      <c r="AX375" s="99">
        <v>2712</v>
      </c>
      <c r="AY375" s="99">
        <v>221</v>
      </c>
      <c r="AZ375" s="99"/>
      <c r="BA375" s="99">
        <v>161</v>
      </c>
      <c r="BB375" s="99"/>
      <c r="BC375" s="99">
        <v>2369</v>
      </c>
      <c r="BD375" s="99"/>
      <c r="BE375" s="99">
        <v>4</v>
      </c>
      <c r="BF375" s="99">
        <v>8</v>
      </c>
      <c r="BG375" s="99">
        <v>378</v>
      </c>
      <c r="BH375" s="99"/>
      <c r="BI375" s="99">
        <v>13</v>
      </c>
      <c r="BJ375" s="99"/>
      <c r="BK375" s="99">
        <v>15</v>
      </c>
      <c r="BL375" s="99">
        <v>181</v>
      </c>
      <c r="BM375" s="99">
        <v>151</v>
      </c>
      <c r="BN375" s="99">
        <v>31</v>
      </c>
      <c r="BO375" s="99">
        <v>122</v>
      </c>
      <c r="BP375" s="99">
        <v>27</v>
      </c>
      <c r="BQ375" s="99">
        <v>5</v>
      </c>
      <c r="BR375" s="99">
        <v>1</v>
      </c>
      <c r="BS375" s="99">
        <v>147</v>
      </c>
      <c r="BT375" s="99">
        <v>2118</v>
      </c>
      <c r="BU375" s="99">
        <v>2</v>
      </c>
      <c r="BV375" s="99"/>
      <c r="BW375" s="99"/>
      <c r="BX375" s="99"/>
      <c r="BY375" s="99">
        <v>133</v>
      </c>
      <c r="BZ375" s="99"/>
      <c r="CA375" s="99"/>
      <c r="CB375" s="99">
        <v>980</v>
      </c>
      <c r="CC375" s="99">
        <v>1113</v>
      </c>
      <c r="CD375" s="99"/>
      <c r="CE375" s="99">
        <v>582</v>
      </c>
      <c r="CF375" s="99">
        <v>12</v>
      </c>
      <c r="CG375" s="99">
        <v>6</v>
      </c>
      <c r="CH375" s="99">
        <v>240</v>
      </c>
      <c r="CI375" s="99"/>
      <c r="CJ375" s="99"/>
      <c r="CK375" s="99"/>
      <c r="CL375" s="99">
        <v>2</v>
      </c>
      <c r="CM375" s="99">
        <v>44</v>
      </c>
      <c r="CN375" s="99">
        <v>62</v>
      </c>
      <c r="CO375" s="99">
        <v>286</v>
      </c>
      <c r="CP375" s="99">
        <v>375</v>
      </c>
      <c r="CQ375" s="99">
        <v>8</v>
      </c>
      <c r="CR375" s="99">
        <v>98</v>
      </c>
      <c r="CS375" s="99">
        <v>4</v>
      </c>
      <c r="CT375" s="99">
        <v>126</v>
      </c>
      <c r="CU375" s="99">
        <v>188</v>
      </c>
      <c r="CV375" s="99">
        <v>168</v>
      </c>
      <c r="CW375" s="99">
        <v>26</v>
      </c>
      <c r="CX375" s="99">
        <v>109</v>
      </c>
      <c r="CY375" s="99">
        <v>47</v>
      </c>
      <c r="CZ375" s="99">
        <v>44</v>
      </c>
      <c r="DA375" s="99">
        <v>317</v>
      </c>
      <c r="DB375" s="99">
        <v>120</v>
      </c>
      <c r="DC375" s="99">
        <v>128</v>
      </c>
      <c r="DD375" s="99">
        <v>389</v>
      </c>
      <c r="DE375" s="99">
        <v>378</v>
      </c>
      <c r="DF375" s="99">
        <v>14</v>
      </c>
      <c r="DG375" s="99">
        <v>23</v>
      </c>
      <c r="DH375" s="99">
        <v>370</v>
      </c>
      <c r="DI375" s="99">
        <v>284</v>
      </c>
      <c r="DJ375" s="99">
        <v>13</v>
      </c>
      <c r="DK375" s="99">
        <v>7</v>
      </c>
      <c r="DL375" s="99">
        <v>62</v>
      </c>
      <c r="DM375" s="99">
        <v>5</v>
      </c>
      <c r="DN375" s="99">
        <v>154</v>
      </c>
      <c r="DO375" s="99">
        <v>10</v>
      </c>
      <c r="DP375" s="99">
        <v>1174</v>
      </c>
      <c r="DQ375" s="99">
        <v>46</v>
      </c>
      <c r="DR375" s="99">
        <v>63</v>
      </c>
      <c r="DS375" s="99">
        <v>5</v>
      </c>
      <c r="DT375" s="99">
        <v>21</v>
      </c>
      <c r="DU375" s="99">
        <v>2</v>
      </c>
      <c r="DV375" s="99">
        <v>1</v>
      </c>
      <c r="DW375" s="99">
        <v>222</v>
      </c>
      <c r="DX375" s="99">
        <v>73</v>
      </c>
      <c r="DY375" s="99">
        <v>19</v>
      </c>
      <c r="DZ375" s="99">
        <v>379</v>
      </c>
      <c r="EA375" s="99"/>
      <c r="EB375" s="99"/>
      <c r="EC375" s="99"/>
      <c r="ED375" s="99">
        <v>54</v>
      </c>
      <c r="EE375" s="99">
        <v>88</v>
      </c>
      <c r="EF375" s="99">
        <v>5</v>
      </c>
      <c r="EG375" s="99">
        <v>2</v>
      </c>
      <c r="EH375" s="99">
        <v>1</v>
      </c>
      <c r="EI375" s="99"/>
      <c r="EJ375" s="99">
        <v>10</v>
      </c>
      <c r="EK375" s="99">
        <v>6</v>
      </c>
      <c r="EL375" s="99">
        <v>1</v>
      </c>
      <c r="EM375" s="99">
        <v>2600</v>
      </c>
      <c r="EN375" s="99">
        <v>24</v>
      </c>
      <c r="EO375" s="99">
        <v>137</v>
      </c>
      <c r="EP375" s="99">
        <v>5</v>
      </c>
      <c r="EQ375" s="99"/>
      <c r="ER375" s="99"/>
      <c r="ES375" s="99">
        <v>12365</v>
      </c>
    </row>
    <row r="376" spans="1:149" ht="14.4" x14ac:dyDescent="0.3">
      <c r="A376" s="98">
        <v>106420493</v>
      </c>
      <c r="B376" s="98" t="s">
        <v>1457</v>
      </c>
      <c r="C376" s="98" t="s">
        <v>52</v>
      </c>
      <c r="D376" s="98" t="s">
        <v>54</v>
      </c>
      <c r="E376" s="98" t="s">
        <v>55</v>
      </c>
      <c r="F376" s="98" t="s">
        <v>1204</v>
      </c>
      <c r="G376" s="98" t="s">
        <v>2871</v>
      </c>
      <c r="H376" s="98" t="s">
        <v>2108</v>
      </c>
      <c r="I376" s="98" t="s">
        <v>2475</v>
      </c>
      <c r="J376" s="98" t="s">
        <v>2217</v>
      </c>
      <c r="K376" s="98" t="s">
        <v>2509</v>
      </c>
      <c r="L376" s="98" t="s">
        <v>2065</v>
      </c>
      <c r="M376" s="98" t="s">
        <v>2105</v>
      </c>
      <c r="N376" s="98" t="s">
        <v>1922</v>
      </c>
      <c r="O376" s="99">
        <v>15030</v>
      </c>
      <c r="P376" s="99">
        <v>515</v>
      </c>
      <c r="Q376" s="99"/>
      <c r="R376" s="99"/>
      <c r="S376" s="99"/>
      <c r="T376" s="99"/>
      <c r="U376" s="99">
        <v>9651</v>
      </c>
      <c r="V376" s="99">
        <v>5892</v>
      </c>
      <c r="W376" s="99">
        <v>2</v>
      </c>
      <c r="X376" s="99"/>
      <c r="Y376" s="99">
        <v>453</v>
      </c>
      <c r="Z376" s="99">
        <v>2167</v>
      </c>
      <c r="AA376" s="99">
        <v>1881</v>
      </c>
      <c r="AB376" s="99">
        <v>919</v>
      </c>
      <c r="AC376" s="99">
        <v>1462</v>
      </c>
      <c r="AD376" s="99">
        <v>1697</v>
      </c>
      <c r="AE376" s="99">
        <v>1486</v>
      </c>
      <c r="AF376" s="99">
        <v>2119</v>
      </c>
      <c r="AG376" s="99"/>
      <c r="AH376" s="99">
        <v>3155</v>
      </c>
      <c r="AI376" s="99">
        <v>206</v>
      </c>
      <c r="AJ376" s="99">
        <v>396</v>
      </c>
      <c r="AK376" s="99">
        <v>236</v>
      </c>
      <c r="AL376" s="99">
        <v>8253</v>
      </c>
      <c r="AM376" s="99">
        <v>18</v>
      </c>
      <c r="AN376" s="99">
        <v>143</v>
      </c>
      <c r="AO376" s="99">
        <v>258</v>
      </c>
      <c r="AP376" s="99">
        <v>6241</v>
      </c>
      <c r="AQ376" s="99">
        <v>8429</v>
      </c>
      <c r="AR376" s="99">
        <v>7113</v>
      </c>
      <c r="AS376" s="99">
        <v>3</v>
      </c>
      <c r="AT376" s="99">
        <v>2979</v>
      </c>
      <c r="AU376" s="99">
        <v>9587</v>
      </c>
      <c r="AV376" s="99">
        <v>2976</v>
      </c>
      <c r="AW376" s="99">
        <v>3</v>
      </c>
      <c r="AX376" s="99">
        <v>14599</v>
      </c>
      <c r="AY376" s="99">
        <v>946</v>
      </c>
      <c r="AZ376" s="99"/>
      <c r="BA376" s="99">
        <v>614</v>
      </c>
      <c r="BB376" s="99">
        <v>12</v>
      </c>
      <c r="BC376" s="99">
        <v>11333</v>
      </c>
      <c r="BD376" s="99">
        <v>25</v>
      </c>
      <c r="BE376" s="99">
        <v>213</v>
      </c>
      <c r="BF376" s="99">
        <v>242</v>
      </c>
      <c r="BG376" s="99">
        <v>2974</v>
      </c>
      <c r="BH376" s="99">
        <v>119</v>
      </c>
      <c r="BI376" s="99">
        <v>10</v>
      </c>
      <c r="BJ376" s="99">
        <v>3</v>
      </c>
      <c r="BK376" s="99">
        <v>240</v>
      </c>
      <c r="BL376" s="99">
        <v>71</v>
      </c>
      <c r="BM376" s="99">
        <v>3</v>
      </c>
      <c r="BN376" s="99">
        <v>332</v>
      </c>
      <c r="BO376" s="99">
        <v>2050</v>
      </c>
      <c r="BP376" s="99">
        <v>181</v>
      </c>
      <c r="BQ376" s="99">
        <v>27</v>
      </c>
      <c r="BR376" s="99">
        <v>162</v>
      </c>
      <c r="BS376" s="99">
        <v>92</v>
      </c>
      <c r="BT376" s="99">
        <v>11192</v>
      </c>
      <c r="BU376" s="99">
        <v>1173</v>
      </c>
      <c r="BV376" s="99"/>
      <c r="BW376" s="99">
        <v>4</v>
      </c>
      <c r="BX376" s="99"/>
      <c r="BY376" s="99">
        <v>17</v>
      </c>
      <c r="BZ376" s="99">
        <v>1</v>
      </c>
      <c r="CA376" s="99"/>
      <c r="CB376" s="99">
        <v>6852</v>
      </c>
      <c r="CC376" s="99">
        <v>4575</v>
      </c>
      <c r="CD376" s="99">
        <v>4</v>
      </c>
      <c r="CE376" s="99">
        <v>3411</v>
      </c>
      <c r="CF376" s="99">
        <v>89</v>
      </c>
      <c r="CG376" s="99">
        <v>44</v>
      </c>
      <c r="CH376" s="99">
        <v>568</v>
      </c>
      <c r="CI376" s="99"/>
      <c r="CJ376" s="99"/>
      <c r="CK376" s="99">
        <v>2</v>
      </c>
      <c r="CL376" s="99">
        <v>14</v>
      </c>
      <c r="CM376" s="99">
        <v>86</v>
      </c>
      <c r="CN376" s="99">
        <v>415</v>
      </c>
      <c r="CO376" s="99">
        <v>1371</v>
      </c>
      <c r="CP376" s="99">
        <v>1376</v>
      </c>
      <c r="CQ376" s="99">
        <v>23</v>
      </c>
      <c r="CR376" s="99">
        <v>711</v>
      </c>
      <c r="CS376" s="99">
        <v>19</v>
      </c>
      <c r="CT376" s="99">
        <v>478</v>
      </c>
      <c r="CU376" s="99">
        <v>1352</v>
      </c>
      <c r="CV376" s="99">
        <v>912</v>
      </c>
      <c r="CW376" s="99">
        <v>95</v>
      </c>
      <c r="CX376" s="99">
        <v>625</v>
      </c>
      <c r="CY376" s="99">
        <v>250</v>
      </c>
      <c r="CZ376" s="99">
        <v>367</v>
      </c>
      <c r="DA376" s="99">
        <v>754</v>
      </c>
      <c r="DB376" s="99">
        <v>119</v>
      </c>
      <c r="DC376" s="99">
        <v>319</v>
      </c>
      <c r="DD376" s="99">
        <v>3236</v>
      </c>
      <c r="DE376" s="99">
        <v>2976</v>
      </c>
      <c r="DF376" s="99">
        <v>47</v>
      </c>
      <c r="DG376" s="99">
        <v>313</v>
      </c>
      <c r="DH376" s="99">
        <v>4035</v>
      </c>
      <c r="DI376" s="99">
        <v>1508</v>
      </c>
      <c r="DJ376" s="99">
        <v>4</v>
      </c>
      <c r="DK376" s="99">
        <v>203</v>
      </c>
      <c r="DL376" s="99">
        <v>325</v>
      </c>
      <c r="DM376" s="99">
        <v>36</v>
      </c>
      <c r="DN376" s="99">
        <v>826</v>
      </c>
      <c r="DO376" s="99">
        <v>161</v>
      </c>
      <c r="DP376" s="99">
        <v>4163</v>
      </c>
      <c r="DQ376" s="99">
        <v>165</v>
      </c>
      <c r="DR376" s="99">
        <v>252</v>
      </c>
      <c r="DS376" s="99">
        <v>163</v>
      </c>
      <c r="DT376" s="99">
        <v>156</v>
      </c>
      <c r="DU376" s="99">
        <v>11</v>
      </c>
      <c r="DV376" s="99">
        <v>6</v>
      </c>
      <c r="DW376" s="99">
        <v>74</v>
      </c>
      <c r="DX376" s="99">
        <v>170</v>
      </c>
      <c r="DY376" s="99">
        <v>23</v>
      </c>
      <c r="DZ376" s="99">
        <v>2949</v>
      </c>
      <c r="EA376" s="99">
        <v>1</v>
      </c>
      <c r="EB376" s="99">
        <v>1</v>
      </c>
      <c r="EC376" s="99"/>
      <c r="ED376" s="99">
        <v>402</v>
      </c>
      <c r="EE376" s="99">
        <v>621</v>
      </c>
      <c r="EF376" s="99">
        <v>140</v>
      </c>
      <c r="EG376" s="99">
        <v>28</v>
      </c>
      <c r="EH376" s="99">
        <v>5</v>
      </c>
      <c r="EI376" s="99">
        <v>1</v>
      </c>
      <c r="EJ376" s="99">
        <v>6</v>
      </c>
      <c r="EK376" s="99">
        <v>2</v>
      </c>
      <c r="EL376" s="99">
        <v>13</v>
      </c>
      <c r="EM376" s="99">
        <v>13719</v>
      </c>
      <c r="EN376" s="99">
        <v>53</v>
      </c>
      <c r="EO376" s="99">
        <v>490</v>
      </c>
      <c r="EP376" s="99">
        <v>62</v>
      </c>
      <c r="EQ376" s="99">
        <v>3</v>
      </c>
      <c r="ER376" s="99"/>
      <c r="ES376" s="99">
        <v>81609</v>
      </c>
    </row>
    <row r="377" spans="1:149" ht="14.4" x14ac:dyDescent="0.3">
      <c r="A377" s="98">
        <v>106420514</v>
      </c>
      <c r="B377" s="98" t="s">
        <v>56</v>
      </c>
      <c r="C377" s="98" t="s">
        <v>52</v>
      </c>
      <c r="D377" s="98" t="s">
        <v>1497</v>
      </c>
      <c r="E377" s="98" t="s">
        <v>52</v>
      </c>
      <c r="F377" s="98" t="s">
        <v>1498</v>
      </c>
      <c r="G377" s="98" t="s">
        <v>2871</v>
      </c>
      <c r="H377" s="98" t="s">
        <v>2108</v>
      </c>
      <c r="I377" s="98" t="s">
        <v>2475</v>
      </c>
      <c r="J377" s="98" t="s">
        <v>2346</v>
      </c>
      <c r="K377" s="98" t="s">
        <v>2510</v>
      </c>
      <c r="L377" s="98" t="s">
        <v>2065</v>
      </c>
      <c r="M377" s="98" t="s">
        <v>2105</v>
      </c>
      <c r="N377" s="98" t="s">
        <v>1923</v>
      </c>
      <c r="O377" s="99">
        <v>17559</v>
      </c>
      <c r="P377" s="99"/>
      <c r="Q377" s="99">
        <v>655</v>
      </c>
      <c r="R377" s="99"/>
      <c r="S377" s="99">
        <v>1120</v>
      </c>
      <c r="T377" s="99"/>
      <c r="U377" s="99">
        <v>10810</v>
      </c>
      <c r="V377" s="99">
        <v>8524</v>
      </c>
      <c r="W377" s="99"/>
      <c r="X377" s="99"/>
      <c r="Y377" s="99">
        <v>584</v>
      </c>
      <c r="Z377" s="99">
        <v>1624</v>
      </c>
      <c r="AA377" s="99">
        <v>2093</v>
      </c>
      <c r="AB377" s="99">
        <v>1294</v>
      </c>
      <c r="AC377" s="99">
        <v>2265</v>
      </c>
      <c r="AD377" s="99">
        <v>2711</v>
      </c>
      <c r="AE377" s="99">
        <v>2592</v>
      </c>
      <c r="AF377" s="99">
        <v>3288</v>
      </c>
      <c r="AG377" s="99"/>
      <c r="AH377" s="99">
        <v>2447</v>
      </c>
      <c r="AI377" s="99">
        <v>436</v>
      </c>
      <c r="AJ377" s="99">
        <v>501</v>
      </c>
      <c r="AK377" s="99">
        <v>414</v>
      </c>
      <c r="AL377" s="99">
        <v>4527</v>
      </c>
      <c r="AM377" s="99">
        <v>36</v>
      </c>
      <c r="AN377" s="99">
        <v>29</v>
      </c>
      <c r="AO377" s="99">
        <v>212</v>
      </c>
      <c r="AP377" s="99">
        <v>13615</v>
      </c>
      <c r="AQ377" s="99">
        <v>11336</v>
      </c>
      <c r="AR377" s="99">
        <v>7993</v>
      </c>
      <c r="AS377" s="99">
        <v>5</v>
      </c>
      <c r="AT377" s="99">
        <v>5489</v>
      </c>
      <c r="AU377" s="99">
        <v>11641</v>
      </c>
      <c r="AV377" s="99">
        <v>2200</v>
      </c>
      <c r="AW377" s="99">
        <v>4</v>
      </c>
      <c r="AX377" s="99">
        <v>17514</v>
      </c>
      <c r="AY377" s="99">
        <v>1820</v>
      </c>
      <c r="AZ377" s="99"/>
      <c r="BA377" s="99">
        <v>2482</v>
      </c>
      <c r="BB377" s="99">
        <v>47</v>
      </c>
      <c r="BC377" s="99">
        <v>14213</v>
      </c>
      <c r="BD377" s="99">
        <v>33</v>
      </c>
      <c r="BE377" s="99">
        <v>37</v>
      </c>
      <c r="BF377" s="99">
        <v>230</v>
      </c>
      <c r="BG377" s="99">
        <v>2189</v>
      </c>
      <c r="BH377" s="99">
        <v>97</v>
      </c>
      <c r="BI377" s="99">
        <v>6</v>
      </c>
      <c r="BJ377" s="99"/>
      <c r="BK377" s="99">
        <v>165</v>
      </c>
      <c r="BL377" s="99">
        <v>135</v>
      </c>
      <c r="BM377" s="99">
        <v>1</v>
      </c>
      <c r="BN377" s="99">
        <v>418</v>
      </c>
      <c r="BO377" s="99">
        <v>1265</v>
      </c>
      <c r="BP377" s="99">
        <v>268</v>
      </c>
      <c r="BQ377" s="99">
        <v>49</v>
      </c>
      <c r="BR377" s="99">
        <v>599</v>
      </c>
      <c r="BS377" s="99">
        <v>99</v>
      </c>
      <c r="BT377" s="99">
        <v>14398</v>
      </c>
      <c r="BU377" s="99">
        <v>1844</v>
      </c>
      <c r="BV377" s="99">
        <v>2</v>
      </c>
      <c r="BW377" s="99">
        <v>47</v>
      </c>
      <c r="BX377" s="99">
        <v>4</v>
      </c>
      <c r="BY377" s="99">
        <v>36</v>
      </c>
      <c r="BZ377" s="99"/>
      <c r="CA377" s="99">
        <v>4</v>
      </c>
      <c r="CB377" s="99">
        <v>3740</v>
      </c>
      <c r="CC377" s="99">
        <v>7824</v>
      </c>
      <c r="CD377" s="99">
        <v>1957</v>
      </c>
      <c r="CE377" s="99">
        <v>5059</v>
      </c>
      <c r="CF377" s="99">
        <v>524</v>
      </c>
      <c r="CG377" s="99">
        <v>112</v>
      </c>
      <c r="CH377" s="99">
        <v>118</v>
      </c>
      <c r="CI377" s="99"/>
      <c r="CJ377" s="99"/>
      <c r="CK377" s="99"/>
      <c r="CL377" s="99">
        <v>116</v>
      </c>
      <c r="CM377" s="99">
        <v>163</v>
      </c>
      <c r="CN377" s="99">
        <v>868</v>
      </c>
      <c r="CO377" s="99">
        <v>2783</v>
      </c>
      <c r="CP377" s="99">
        <v>1736</v>
      </c>
      <c r="CQ377" s="99">
        <v>10</v>
      </c>
      <c r="CR377" s="99">
        <v>662</v>
      </c>
      <c r="CS377" s="99">
        <v>17</v>
      </c>
      <c r="CT377" s="99">
        <v>506</v>
      </c>
      <c r="CU377" s="99">
        <v>1169</v>
      </c>
      <c r="CV377" s="99">
        <v>1701</v>
      </c>
      <c r="CW377" s="99">
        <v>1211</v>
      </c>
      <c r="CX377" s="99">
        <v>1120</v>
      </c>
      <c r="CY377" s="99">
        <v>484</v>
      </c>
      <c r="CZ377" s="99">
        <v>429</v>
      </c>
      <c r="DA377" s="99">
        <v>971</v>
      </c>
      <c r="DB377" s="99">
        <v>207</v>
      </c>
      <c r="DC377" s="99">
        <v>622</v>
      </c>
      <c r="DD377" s="99">
        <v>2283</v>
      </c>
      <c r="DE377" s="99">
        <v>2191</v>
      </c>
      <c r="DF377" s="99">
        <v>85</v>
      </c>
      <c r="DG377" s="99">
        <v>917</v>
      </c>
      <c r="DH377" s="99">
        <v>1844</v>
      </c>
      <c r="DI377" s="99">
        <v>1672</v>
      </c>
      <c r="DJ377" s="99">
        <v>6</v>
      </c>
      <c r="DK377" s="99">
        <v>267</v>
      </c>
      <c r="DL377" s="99">
        <v>637</v>
      </c>
      <c r="DM377" s="99">
        <v>71</v>
      </c>
      <c r="DN377" s="99">
        <v>1544</v>
      </c>
      <c r="DO377" s="99">
        <v>418</v>
      </c>
      <c r="DP377" s="99">
        <v>7458</v>
      </c>
      <c r="DQ377" s="99">
        <v>339</v>
      </c>
      <c r="DR377" s="99">
        <v>546</v>
      </c>
      <c r="DS377" s="99">
        <v>235</v>
      </c>
      <c r="DT377" s="99">
        <v>847</v>
      </c>
      <c r="DU377" s="99">
        <v>22</v>
      </c>
      <c r="DV377" s="99">
        <v>13</v>
      </c>
      <c r="DW377" s="99">
        <v>315</v>
      </c>
      <c r="DX377" s="99">
        <v>332</v>
      </c>
      <c r="DY377" s="99">
        <v>32</v>
      </c>
      <c r="DZ377" s="99">
        <v>1809</v>
      </c>
      <c r="EA377" s="99">
        <v>9</v>
      </c>
      <c r="EB377" s="99">
        <v>1</v>
      </c>
      <c r="EC377" s="99"/>
      <c r="ED377" s="99">
        <v>770</v>
      </c>
      <c r="EE377" s="99">
        <v>950</v>
      </c>
      <c r="EF377" s="99">
        <v>251</v>
      </c>
      <c r="EG377" s="99">
        <v>47</v>
      </c>
      <c r="EH377" s="99">
        <v>27</v>
      </c>
      <c r="EI377" s="99"/>
      <c r="EJ377" s="99">
        <v>36</v>
      </c>
      <c r="EK377" s="99">
        <v>11</v>
      </c>
      <c r="EL377" s="99">
        <v>21</v>
      </c>
      <c r="EM377" s="99">
        <v>16188</v>
      </c>
      <c r="EN377" s="99">
        <v>128</v>
      </c>
      <c r="EO377" s="99">
        <v>858</v>
      </c>
      <c r="EP377" s="99">
        <v>43</v>
      </c>
      <c r="EQ377" s="99">
        <v>2</v>
      </c>
      <c r="ER377" s="99">
        <v>2</v>
      </c>
      <c r="ES377" s="99">
        <v>89727</v>
      </c>
    </row>
    <row r="378" spans="1:149" ht="14.4" x14ac:dyDescent="0.3">
      <c r="A378" s="98">
        <v>106420522</v>
      </c>
      <c r="B378" s="98" t="s">
        <v>57</v>
      </c>
      <c r="C378" s="98" t="s">
        <v>52</v>
      </c>
      <c r="D378" s="98" t="s">
        <v>1205</v>
      </c>
      <c r="E378" s="98" t="s">
        <v>58</v>
      </c>
      <c r="F378" s="98" t="s">
        <v>1206</v>
      </c>
      <c r="G378" s="98" t="s">
        <v>2871</v>
      </c>
      <c r="H378" s="98" t="s">
        <v>2122</v>
      </c>
      <c r="I378" s="98" t="s">
        <v>2475</v>
      </c>
      <c r="J378" s="98" t="s">
        <v>2346</v>
      </c>
      <c r="K378" s="98" t="s">
        <v>2511</v>
      </c>
      <c r="L378" s="98" t="s">
        <v>2007</v>
      </c>
      <c r="M378" s="98" t="s">
        <v>2136</v>
      </c>
      <c r="N378" s="98" t="s">
        <v>1924</v>
      </c>
      <c r="O378" s="99">
        <v>252</v>
      </c>
      <c r="P378" s="99"/>
      <c r="Q378" s="99"/>
      <c r="R378" s="99"/>
      <c r="S378" s="99"/>
      <c r="T378" s="99"/>
      <c r="U378" s="99">
        <v>154</v>
      </c>
      <c r="V378" s="99">
        <v>98</v>
      </c>
      <c r="W378" s="99"/>
      <c r="X378" s="99"/>
      <c r="Y378" s="99">
        <v>2</v>
      </c>
      <c r="Z378" s="99">
        <v>4</v>
      </c>
      <c r="AA378" s="99">
        <v>7</v>
      </c>
      <c r="AB378" s="99">
        <v>14</v>
      </c>
      <c r="AC378" s="99">
        <v>19</v>
      </c>
      <c r="AD378" s="99">
        <v>34</v>
      </c>
      <c r="AE378" s="99">
        <v>44</v>
      </c>
      <c r="AF378" s="99">
        <v>128</v>
      </c>
      <c r="AG378" s="99"/>
      <c r="AH378" s="99"/>
      <c r="AI378" s="99"/>
      <c r="AJ378" s="99">
        <v>1</v>
      </c>
      <c r="AK378" s="99"/>
      <c r="AL378" s="99">
        <v>17</v>
      </c>
      <c r="AM378" s="99">
        <v>1</v>
      </c>
      <c r="AN378" s="99">
        <v>1</v>
      </c>
      <c r="AO378" s="99"/>
      <c r="AP378" s="99">
        <v>232</v>
      </c>
      <c r="AQ378" s="99">
        <v>48</v>
      </c>
      <c r="AR378" s="99">
        <v>204</v>
      </c>
      <c r="AS378" s="99"/>
      <c r="AT378" s="99">
        <v>40</v>
      </c>
      <c r="AU378" s="99">
        <v>212</v>
      </c>
      <c r="AV378" s="99"/>
      <c r="AW378" s="99"/>
      <c r="AX378" s="99">
        <v>164</v>
      </c>
      <c r="AY378" s="99">
        <v>88</v>
      </c>
      <c r="AZ378" s="99"/>
      <c r="BA378" s="99">
        <v>1</v>
      </c>
      <c r="BB378" s="99"/>
      <c r="BC378" s="99">
        <v>229</v>
      </c>
      <c r="BD378" s="99"/>
      <c r="BE378" s="99">
        <v>13</v>
      </c>
      <c r="BF378" s="99">
        <v>9</v>
      </c>
      <c r="BG378" s="99"/>
      <c r="BH378" s="99"/>
      <c r="BI378" s="99"/>
      <c r="BJ378" s="99"/>
      <c r="BK378" s="99">
        <v>10</v>
      </c>
      <c r="BL378" s="99"/>
      <c r="BM378" s="99"/>
      <c r="BN378" s="99">
        <v>9</v>
      </c>
      <c r="BO378" s="99">
        <v>18</v>
      </c>
      <c r="BP378" s="99">
        <v>9</v>
      </c>
      <c r="BQ378" s="99"/>
      <c r="BR378" s="99"/>
      <c r="BS378" s="99">
        <v>2</v>
      </c>
      <c r="BT378" s="99">
        <v>150</v>
      </c>
      <c r="BU378" s="99">
        <v>51</v>
      </c>
      <c r="BV378" s="99"/>
      <c r="BW378" s="99">
        <v>3</v>
      </c>
      <c r="BX378" s="99"/>
      <c r="BY378" s="99"/>
      <c r="BZ378" s="99"/>
      <c r="CA378" s="99"/>
      <c r="CB378" s="99">
        <v>16</v>
      </c>
      <c r="CC378" s="99">
        <v>203</v>
      </c>
      <c r="CD378" s="99">
        <v>6</v>
      </c>
      <c r="CE378" s="99">
        <v>26</v>
      </c>
      <c r="CF378" s="99"/>
      <c r="CG378" s="99"/>
      <c r="CH378" s="99">
        <v>1</v>
      </c>
      <c r="CI378" s="99"/>
      <c r="CJ378" s="99"/>
      <c r="CK378" s="99"/>
      <c r="CL378" s="99"/>
      <c r="CM378" s="99">
        <v>2</v>
      </c>
      <c r="CN378" s="99">
        <v>7</v>
      </c>
      <c r="CO378" s="99">
        <v>32</v>
      </c>
      <c r="CP378" s="99">
        <v>17</v>
      </c>
      <c r="CQ378" s="99"/>
      <c r="CR378" s="99">
        <v>17</v>
      </c>
      <c r="CS378" s="99"/>
      <c r="CT378" s="99">
        <v>30</v>
      </c>
      <c r="CU378" s="99">
        <v>30</v>
      </c>
      <c r="CV378" s="99">
        <v>15</v>
      </c>
      <c r="CW378" s="99">
        <v>4</v>
      </c>
      <c r="CX378" s="99">
        <v>13</v>
      </c>
      <c r="CY378" s="99">
        <v>9</v>
      </c>
      <c r="CZ378" s="99"/>
      <c r="DA378" s="99">
        <v>55</v>
      </c>
      <c r="DB378" s="99">
        <v>9</v>
      </c>
      <c r="DC378" s="99">
        <v>12</v>
      </c>
      <c r="DD378" s="99"/>
      <c r="DE378" s="99"/>
      <c r="DF378" s="99"/>
      <c r="DG378" s="99">
        <v>2</v>
      </c>
      <c r="DH378" s="99">
        <v>23</v>
      </c>
      <c r="DI378" s="99">
        <v>7</v>
      </c>
      <c r="DJ378" s="99"/>
      <c r="DK378" s="99"/>
      <c r="DL378" s="99">
        <v>7</v>
      </c>
      <c r="DM378" s="99"/>
      <c r="DN378" s="99">
        <v>1</v>
      </c>
      <c r="DO378" s="99">
        <v>1</v>
      </c>
      <c r="DP378" s="99">
        <v>203</v>
      </c>
      <c r="DQ378" s="99"/>
      <c r="DR378" s="99">
        <v>3</v>
      </c>
      <c r="DS378" s="99"/>
      <c r="DT378" s="99">
        <v>1</v>
      </c>
      <c r="DU378" s="99"/>
      <c r="DV378" s="99"/>
      <c r="DW378" s="99">
        <v>4</v>
      </c>
      <c r="DX378" s="99"/>
      <c r="DY378" s="99"/>
      <c r="DZ378" s="99"/>
      <c r="EA378" s="99"/>
      <c r="EB378" s="99"/>
      <c r="EC378" s="99"/>
      <c r="ED378" s="99">
        <v>4</v>
      </c>
      <c r="EE378" s="99">
        <v>22</v>
      </c>
      <c r="EF378" s="99">
        <v>1</v>
      </c>
      <c r="EG378" s="99"/>
      <c r="EH378" s="99"/>
      <c r="EI378" s="99"/>
      <c r="EJ378" s="99"/>
      <c r="EK378" s="99"/>
      <c r="EL378" s="99"/>
      <c r="EM378" s="99">
        <v>203</v>
      </c>
      <c r="EN378" s="99">
        <v>1</v>
      </c>
      <c r="EO378" s="99">
        <v>21</v>
      </c>
      <c r="EP378" s="99"/>
      <c r="EQ378" s="99"/>
      <c r="ER378" s="99"/>
      <c r="ES378" s="99">
        <v>849</v>
      </c>
    </row>
    <row r="379" spans="1:149" ht="14.4" x14ac:dyDescent="0.3">
      <c r="A379" s="98">
        <v>106424002</v>
      </c>
      <c r="B379" s="98" t="s">
        <v>1207</v>
      </c>
      <c r="C379" s="98" t="s">
        <v>52</v>
      </c>
      <c r="D379" s="98" t="s">
        <v>59</v>
      </c>
      <c r="E379" s="98" t="s">
        <v>52</v>
      </c>
      <c r="F379" s="98" t="s">
        <v>1208</v>
      </c>
      <c r="G379" s="98" t="s">
        <v>2870</v>
      </c>
      <c r="H379" s="98" t="s">
        <v>2122</v>
      </c>
      <c r="I379" s="98" t="s">
        <v>2475</v>
      </c>
      <c r="J379" s="98" t="s">
        <v>2346</v>
      </c>
      <c r="K379" s="98" t="s">
        <v>2510</v>
      </c>
      <c r="L379" s="98" t="s">
        <v>2065</v>
      </c>
      <c r="M379" s="98" t="s">
        <v>2105</v>
      </c>
      <c r="N379" s="98" t="s">
        <v>1925</v>
      </c>
      <c r="O379" s="99"/>
      <c r="P379" s="99"/>
      <c r="Q379" s="99"/>
      <c r="R379" s="99"/>
      <c r="S379" s="99">
        <v>421</v>
      </c>
      <c r="T379" s="99"/>
      <c r="U379" s="99">
        <v>176</v>
      </c>
      <c r="V379" s="99">
        <v>245</v>
      </c>
      <c r="W379" s="99"/>
      <c r="X379" s="99"/>
      <c r="Y379" s="99">
        <v>14</v>
      </c>
      <c r="Z379" s="99">
        <v>89</v>
      </c>
      <c r="AA379" s="99">
        <v>112</v>
      </c>
      <c r="AB379" s="99">
        <v>98</v>
      </c>
      <c r="AC379" s="99">
        <v>63</v>
      </c>
      <c r="AD379" s="99">
        <v>43</v>
      </c>
      <c r="AE379" s="99">
        <v>2</v>
      </c>
      <c r="AF379" s="99"/>
      <c r="AG379" s="99"/>
      <c r="AH379" s="99"/>
      <c r="AI379" s="99"/>
      <c r="AJ379" s="99">
        <v>14</v>
      </c>
      <c r="AK379" s="99">
        <v>27</v>
      </c>
      <c r="AL379" s="99">
        <v>130</v>
      </c>
      <c r="AM379" s="99">
        <v>7</v>
      </c>
      <c r="AN379" s="99">
        <v>8</v>
      </c>
      <c r="AO379" s="99">
        <v>2</v>
      </c>
      <c r="AP379" s="99">
        <v>233</v>
      </c>
      <c r="AQ379" s="99">
        <v>421</v>
      </c>
      <c r="AR379" s="99"/>
      <c r="AS379" s="99"/>
      <c r="AT379" s="99">
        <v>1</v>
      </c>
      <c r="AU379" s="99">
        <v>420</v>
      </c>
      <c r="AV379" s="99"/>
      <c r="AW379" s="99"/>
      <c r="AX379" s="99">
        <v>421</v>
      </c>
      <c r="AY379" s="99"/>
      <c r="AZ379" s="99"/>
      <c r="BA379" s="99"/>
      <c r="BB379" s="99"/>
      <c r="BC379" s="99">
        <v>15</v>
      </c>
      <c r="BD379" s="99">
        <v>53</v>
      </c>
      <c r="BE379" s="99">
        <v>11</v>
      </c>
      <c r="BF379" s="99">
        <v>2</v>
      </c>
      <c r="BG379" s="99"/>
      <c r="BH379" s="99">
        <v>286</v>
      </c>
      <c r="BI379" s="99">
        <v>54</v>
      </c>
      <c r="BJ379" s="99"/>
      <c r="BK379" s="99">
        <v>8</v>
      </c>
      <c r="BL379" s="99">
        <v>10</v>
      </c>
      <c r="BM379" s="99"/>
      <c r="BN379" s="99">
        <v>1</v>
      </c>
      <c r="BO379" s="99"/>
      <c r="BP379" s="99"/>
      <c r="BQ379" s="99"/>
      <c r="BR379" s="99"/>
      <c r="BS379" s="99">
        <v>130</v>
      </c>
      <c r="BT379" s="99">
        <v>215</v>
      </c>
      <c r="BU379" s="99">
        <v>8</v>
      </c>
      <c r="BV379" s="99"/>
      <c r="BW379" s="99">
        <v>21</v>
      </c>
      <c r="BX379" s="99"/>
      <c r="BY379" s="99">
        <v>28</v>
      </c>
      <c r="BZ379" s="99"/>
      <c r="CA379" s="99"/>
      <c r="CB379" s="99">
        <v>248</v>
      </c>
      <c r="CC379" s="99">
        <v>104</v>
      </c>
      <c r="CD379" s="99"/>
      <c r="CE379" s="99">
        <v>13</v>
      </c>
      <c r="CF379" s="99">
        <v>1</v>
      </c>
      <c r="CG379" s="99"/>
      <c r="CH379" s="99"/>
      <c r="CI379" s="99"/>
      <c r="CJ379" s="99">
        <v>55</v>
      </c>
      <c r="CK379" s="99"/>
      <c r="CL379" s="99"/>
      <c r="CM379" s="99"/>
      <c r="CN379" s="99"/>
      <c r="CO379" s="99"/>
      <c r="CP379" s="99"/>
      <c r="CQ379" s="99"/>
      <c r="CR379" s="99"/>
      <c r="CS379" s="99"/>
      <c r="CT379" s="99"/>
      <c r="CU379" s="99"/>
      <c r="CV379" s="99"/>
      <c r="CW379" s="99">
        <v>421</v>
      </c>
      <c r="CX379" s="99"/>
      <c r="CY379" s="99"/>
      <c r="CZ379" s="99"/>
      <c r="DA379" s="99"/>
      <c r="DB379" s="99"/>
      <c r="DC379" s="99"/>
      <c r="DD379" s="99"/>
      <c r="DE379" s="99"/>
      <c r="DF379" s="99"/>
      <c r="DG379" s="99"/>
      <c r="DH379" s="99"/>
      <c r="DI379" s="99"/>
      <c r="DJ379" s="99"/>
      <c r="DK379" s="99"/>
      <c r="DL379" s="99"/>
      <c r="DM379" s="99"/>
      <c r="DN379" s="99"/>
      <c r="DO379" s="99"/>
      <c r="DP379" s="99">
        <v>421</v>
      </c>
      <c r="DQ379" s="99"/>
      <c r="DR379" s="99"/>
      <c r="DS379" s="99"/>
      <c r="DT379" s="99"/>
      <c r="DU379" s="99"/>
      <c r="DV379" s="99"/>
      <c r="DW379" s="99"/>
      <c r="DX379" s="99"/>
      <c r="DY379" s="99"/>
      <c r="DZ379" s="99"/>
      <c r="EA379" s="99"/>
      <c r="EB379" s="99"/>
      <c r="EC379" s="99"/>
      <c r="ED379" s="99"/>
      <c r="EE379" s="99"/>
      <c r="EF379" s="99"/>
      <c r="EG379" s="99"/>
      <c r="EH379" s="99"/>
      <c r="EI379" s="99"/>
      <c r="EJ379" s="99"/>
      <c r="EK379" s="99"/>
      <c r="EL379" s="99"/>
      <c r="EM379" s="99">
        <v>421</v>
      </c>
      <c r="EN379" s="99"/>
      <c r="EO379" s="99"/>
      <c r="EP379" s="99"/>
      <c r="EQ379" s="99"/>
      <c r="ER379" s="99"/>
      <c r="ES379" s="99">
        <v>5592</v>
      </c>
    </row>
    <row r="380" spans="1:149" ht="14.4" x14ac:dyDescent="0.3">
      <c r="A380" s="98">
        <v>106424102</v>
      </c>
      <c r="B380" s="98" t="s">
        <v>1927</v>
      </c>
      <c r="C380" s="98" t="s">
        <v>52</v>
      </c>
      <c r="D380" s="98" t="s">
        <v>1928</v>
      </c>
      <c r="E380" s="98" t="s">
        <v>53</v>
      </c>
      <c r="F380" s="98" t="s">
        <v>1203</v>
      </c>
      <c r="G380" s="98" t="s">
        <v>371</v>
      </c>
      <c r="H380" s="98" t="s">
        <v>2122</v>
      </c>
      <c r="I380" s="98" t="s">
        <v>2475</v>
      </c>
      <c r="J380" s="98" t="s">
        <v>2217</v>
      </c>
      <c r="K380" s="98" t="s">
        <v>2508</v>
      </c>
      <c r="L380" s="98" t="s">
        <v>2007</v>
      </c>
      <c r="M380" s="98" t="s">
        <v>2105</v>
      </c>
      <c r="N380" s="98" t="s">
        <v>1926</v>
      </c>
      <c r="O380" s="99"/>
      <c r="P380" s="99"/>
      <c r="Q380" s="99"/>
      <c r="R380" s="99">
        <v>158</v>
      </c>
      <c r="S380" s="99"/>
      <c r="T380" s="99"/>
      <c r="U380" s="99">
        <v>55</v>
      </c>
      <c r="V380" s="99">
        <v>103</v>
      </c>
      <c r="W380" s="99"/>
      <c r="X380" s="99"/>
      <c r="Y380" s="99">
        <v>3</v>
      </c>
      <c r="Z380" s="99">
        <v>43</v>
      </c>
      <c r="AA380" s="99">
        <v>26</v>
      </c>
      <c r="AB380" s="99">
        <v>34</v>
      </c>
      <c r="AC380" s="99">
        <v>34</v>
      </c>
      <c r="AD380" s="99">
        <v>17</v>
      </c>
      <c r="AE380" s="99">
        <v>1</v>
      </c>
      <c r="AF380" s="99"/>
      <c r="AG380" s="99"/>
      <c r="AH380" s="99"/>
      <c r="AI380" s="99"/>
      <c r="AJ380" s="99">
        <v>3</v>
      </c>
      <c r="AK380" s="99">
        <v>5</v>
      </c>
      <c r="AL380" s="99">
        <v>14</v>
      </c>
      <c r="AM380" s="99">
        <v>1</v>
      </c>
      <c r="AN380" s="99">
        <v>1</v>
      </c>
      <c r="AO380" s="99">
        <v>8</v>
      </c>
      <c r="AP380" s="99">
        <v>126</v>
      </c>
      <c r="AQ380" s="99">
        <v>158</v>
      </c>
      <c r="AR380" s="99"/>
      <c r="AS380" s="99"/>
      <c r="AT380" s="99">
        <v>88</v>
      </c>
      <c r="AU380" s="99">
        <v>70</v>
      </c>
      <c r="AV380" s="99"/>
      <c r="AW380" s="99"/>
      <c r="AX380" s="99">
        <v>158</v>
      </c>
      <c r="AY380" s="99"/>
      <c r="AZ380" s="99"/>
      <c r="BA380" s="99">
        <v>1</v>
      </c>
      <c r="BB380" s="99">
        <v>1</v>
      </c>
      <c r="BC380" s="99">
        <v>156</v>
      </c>
      <c r="BD380" s="99"/>
      <c r="BE380" s="99"/>
      <c r="BF380" s="99"/>
      <c r="BG380" s="99"/>
      <c r="BH380" s="99"/>
      <c r="BI380" s="99"/>
      <c r="BJ380" s="99"/>
      <c r="BK380" s="99"/>
      <c r="BL380" s="99">
        <v>19</v>
      </c>
      <c r="BM380" s="99"/>
      <c r="BN380" s="99"/>
      <c r="BO380" s="99"/>
      <c r="BP380" s="99"/>
      <c r="BQ380" s="99"/>
      <c r="BR380" s="99"/>
      <c r="BS380" s="99"/>
      <c r="BT380" s="99">
        <v>139</v>
      </c>
      <c r="BU380" s="99"/>
      <c r="BV380" s="99"/>
      <c r="BW380" s="99"/>
      <c r="BX380" s="99"/>
      <c r="BY380" s="99"/>
      <c r="BZ380" s="99"/>
      <c r="CA380" s="99"/>
      <c r="CB380" s="99"/>
      <c r="CC380" s="99"/>
      <c r="CD380" s="99"/>
      <c r="CE380" s="99">
        <v>115</v>
      </c>
      <c r="CF380" s="99">
        <v>30</v>
      </c>
      <c r="CG380" s="99"/>
      <c r="CH380" s="99">
        <v>8</v>
      </c>
      <c r="CI380" s="99">
        <v>5</v>
      </c>
      <c r="CJ380" s="99"/>
      <c r="CK380" s="99"/>
      <c r="CL380" s="99"/>
      <c r="CM380" s="99"/>
      <c r="CN380" s="99"/>
      <c r="CO380" s="99"/>
      <c r="CP380" s="99"/>
      <c r="CQ380" s="99"/>
      <c r="CR380" s="99"/>
      <c r="CS380" s="99"/>
      <c r="CT380" s="99"/>
      <c r="CU380" s="99"/>
      <c r="CV380" s="99"/>
      <c r="CW380" s="99">
        <v>158</v>
      </c>
      <c r="CX380" s="99"/>
      <c r="CY380" s="99"/>
      <c r="CZ380" s="99"/>
      <c r="DA380" s="99"/>
      <c r="DB380" s="99"/>
      <c r="DC380" s="99"/>
      <c r="DD380" s="99"/>
      <c r="DE380" s="99"/>
      <c r="DF380" s="99"/>
      <c r="DG380" s="99"/>
      <c r="DH380" s="99">
        <v>156</v>
      </c>
      <c r="DI380" s="99"/>
      <c r="DJ380" s="99"/>
      <c r="DK380" s="99"/>
      <c r="DL380" s="99"/>
      <c r="DM380" s="99"/>
      <c r="DN380" s="99"/>
      <c r="DO380" s="99"/>
      <c r="DP380" s="99">
        <v>2</v>
      </c>
      <c r="DQ380" s="99"/>
      <c r="DR380" s="99"/>
      <c r="DS380" s="99"/>
      <c r="DT380" s="99"/>
      <c r="DU380" s="99"/>
      <c r="DV380" s="99"/>
      <c r="DW380" s="99"/>
      <c r="DX380" s="99"/>
      <c r="DY380" s="99"/>
      <c r="DZ380" s="99"/>
      <c r="EA380" s="99"/>
      <c r="EB380" s="99"/>
      <c r="EC380" s="99"/>
      <c r="ED380" s="99"/>
      <c r="EE380" s="99"/>
      <c r="EF380" s="99"/>
      <c r="EG380" s="99"/>
      <c r="EH380" s="99"/>
      <c r="EI380" s="99"/>
      <c r="EJ380" s="99"/>
      <c r="EK380" s="99"/>
      <c r="EL380" s="99"/>
      <c r="EM380" s="99">
        <v>143</v>
      </c>
      <c r="EN380" s="99"/>
      <c r="EO380" s="99">
        <v>15</v>
      </c>
      <c r="EP380" s="99"/>
      <c r="EQ380" s="99"/>
      <c r="ER380" s="99"/>
      <c r="ES380" s="99">
        <v>1046</v>
      </c>
    </row>
    <row r="381" spans="1:149" ht="14.4" x14ac:dyDescent="0.3">
      <c r="A381" s="98">
        <v>106430705</v>
      </c>
      <c r="B381" s="98" t="s">
        <v>60</v>
      </c>
      <c r="C381" s="98" t="s">
        <v>68</v>
      </c>
      <c r="D381" s="98" t="s">
        <v>61</v>
      </c>
      <c r="E381" s="98" t="s">
        <v>62</v>
      </c>
      <c r="F381" s="98" t="s">
        <v>1209</v>
      </c>
      <c r="G381" s="98" t="s">
        <v>2872</v>
      </c>
      <c r="H381" s="98" t="s">
        <v>2120</v>
      </c>
      <c r="I381" s="98" t="s">
        <v>2109</v>
      </c>
      <c r="J381" s="98" t="s">
        <v>2253</v>
      </c>
      <c r="K381" s="98" t="s">
        <v>2512</v>
      </c>
      <c r="L381" s="98" t="s">
        <v>2065</v>
      </c>
      <c r="M381" s="98" t="s">
        <v>2105</v>
      </c>
      <c r="N381" s="98" t="s">
        <v>1929</v>
      </c>
      <c r="O381" s="99">
        <v>15700</v>
      </c>
      <c r="P381" s="99"/>
      <c r="Q381" s="99"/>
      <c r="R381" s="99"/>
      <c r="S381" s="99"/>
      <c r="T381" s="99"/>
      <c r="U381" s="99">
        <v>8051</v>
      </c>
      <c r="V381" s="99">
        <v>7649</v>
      </c>
      <c r="W381" s="99"/>
      <c r="X381" s="99"/>
      <c r="Y381" s="99">
        <v>272</v>
      </c>
      <c r="Z381" s="99">
        <v>1008</v>
      </c>
      <c r="AA381" s="99">
        <v>1122</v>
      </c>
      <c r="AB381" s="99">
        <v>1401</v>
      </c>
      <c r="AC381" s="99">
        <v>2266</v>
      </c>
      <c r="AD381" s="99">
        <v>2541</v>
      </c>
      <c r="AE381" s="99">
        <v>2735</v>
      </c>
      <c r="AF381" s="99">
        <v>3726</v>
      </c>
      <c r="AG381" s="99">
        <v>1</v>
      </c>
      <c r="AH381" s="99">
        <v>545</v>
      </c>
      <c r="AI381" s="99">
        <v>83</v>
      </c>
      <c r="AJ381" s="99">
        <v>5610</v>
      </c>
      <c r="AK381" s="99">
        <v>628</v>
      </c>
      <c r="AL381" s="99">
        <v>5689</v>
      </c>
      <c r="AM381" s="99">
        <v>1</v>
      </c>
      <c r="AN381" s="99">
        <v>216</v>
      </c>
      <c r="AO381" s="99">
        <v>1</v>
      </c>
      <c r="AP381" s="99">
        <v>3555</v>
      </c>
      <c r="AQ381" s="99">
        <v>1346</v>
      </c>
      <c r="AR381" s="99">
        <v>14354</v>
      </c>
      <c r="AS381" s="99"/>
      <c r="AT381" s="99">
        <v>609</v>
      </c>
      <c r="AU381" s="99">
        <v>14599</v>
      </c>
      <c r="AV381" s="99">
        <v>492</v>
      </c>
      <c r="AW381" s="99"/>
      <c r="AX381" s="99">
        <v>14888</v>
      </c>
      <c r="AY381" s="99">
        <v>810</v>
      </c>
      <c r="AZ381" s="99">
        <v>2</v>
      </c>
      <c r="BA381" s="99">
        <v>350</v>
      </c>
      <c r="BB381" s="99">
        <v>10</v>
      </c>
      <c r="BC381" s="99">
        <v>14690</v>
      </c>
      <c r="BD381" s="99">
        <v>15</v>
      </c>
      <c r="BE381" s="99">
        <v>6</v>
      </c>
      <c r="BF381" s="99">
        <v>110</v>
      </c>
      <c r="BG381" s="99">
        <v>503</v>
      </c>
      <c r="BH381" s="99">
        <v>15</v>
      </c>
      <c r="BI381" s="99">
        <v>1</v>
      </c>
      <c r="BJ381" s="99"/>
      <c r="BK381" s="99">
        <v>333</v>
      </c>
      <c r="BL381" s="99">
        <v>462</v>
      </c>
      <c r="BM381" s="99">
        <v>1</v>
      </c>
      <c r="BN381" s="99">
        <v>645</v>
      </c>
      <c r="BO381" s="99">
        <v>1481</v>
      </c>
      <c r="BP381" s="99">
        <v>215</v>
      </c>
      <c r="BQ381" s="99">
        <v>19</v>
      </c>
      <c r="BR381" s="99">
        <v>153</v>
      </c>
      <c r="BS381" s="99">
        <v>29</v>
      </c>
      <c r="BT381" s="99">
        <v>9899</v>
      </c>
      <c r="BU381" s="99">
        <v>2374</v>
      </c>
      <c r="BV381" s="99">
        <v>16</v>
      </c>
      <c r="BW381" s="99">
        <v>61</v>
      </c>
      <c r="BX381" s="99">
        <v>1</v>
      </c>
      <c r="BY381" s="99">
        <v>11</v>
      </c>
      <c r="BZ381" s="99"/>
      <c r="CA381" s="99"/>
      <c r="CB381" s="99">
        <v>4857</v>
      </c>
      <c r="CC381" s="99">
        <v>7012</v>
      </c>
      <c r="CD381" s="99">
        <v>65</v>
      </c>
      <c r="CE381" s="99">
        <v>3126</v>
      </c>
      <c r="CF381" s="99">
        <v>185</v>
      </c>
      <c r="CG381" s="99">
        <v>52</v>
      </c>
      <c r="CH381" s="99">
        <v>278</v>
      </c>
      <c r="CI381" s="99">
        <v>124</v>
      </c>
      <c r="CJ381" s="99"/>
      <c r="CK381" s="99">
        <v>1</v>
      </c>
      <c r="CL381" s="99">
        <v>8</v>
      </c>
      <c r="CM381" s="99">
        <v>167</v>
      </c>
      <c r="CN381" s="99">
        <v>365</v>
      </c>
      <c r="CO381" s="99">
        <v>3195</v>
      </c>
      <c r="CP381" s="99">
        <v>1701</v>
      </c>
      <c r="CQ381" s="99">
        <v>39</v>
      </c>
      <c r="CR381" s="99">
        <v>749</v>
      </c>
      <c r="CS381" s="99">
        <v>15</v>
      </c>
      <c r="CT381" s="99">
        <v>1022</v>
      </c>
      <c r="CU381" s="99">
        <v>1792</v>
      </c>
      <c r="CV381" s="99">
        <v>1915</v>
      </c>
      <c r="CW381" s="99">
        <v>186</v>
      </c>
      <c r="CX381" s="99">
        <v>342</v>
      </c>
      <c r="CY381" s="99">
        <v>398</v>
      </c>
      <c r="CZ381" s="99">
        <v>30</v>
      </c>
      <c r="DA381" s="99">
        <v>1395</v>
      </c>
      <c r="DB381" s="99">
        <v>300</v>
      </c>
      <c r="DC381" s="99">
        <v>946</v>
      </c>
      <c r="DD381" s="99">
        <v>627</v>
      </c>
      <c r="DE381" s="99">
        <v>498</v>
      </c>
      <c r="DF381" s="99">
        <v>10</v>
      </c>
      <c r="DG381" s="99">
        <v>684</v>
      </c>
      <c r="DH381" s="99">
        <v>1806</v>
      </c>
      <c r="DI381" s="99">
        <v>1068</v>
      </c>
      <c r="DJ381" s="99">
        <v>8</v>
      </c>
      <c r="DK381" s="99">
        <v>68</v>
      </c>
      <c r="DL381" s="99">
        <v>458</v>
      </c>
      <c r="DM381" s="99">
        <v>26</v>
      </c>
      <c r="DN381" s="99">
        <v>767</v>
      </c>
      <c r="DO381" s="99">
        <v>210</v>
      </c>
      <c r="DP381" s="99">
        <v>8458</v>
      </c>
      <c r="DQ381" s="99">
        <v>370</v>
      </c>
      <c r="DR381" s="99">
        <v>473</v>
      </c>
      <c r="DS381" s="99">
        <v>89</v>
      </c>
      <c r="DT381" s="99">
        <v>459</v>
      </c>
      <c r="DU381" s="99">
        <v>11</v>
      </c>
      <c r="DV381" s="99">
        <v>12</v>
      </c>
      <c r="DW381" s="99">
        <v>176</v>
      </c>
      <c r="DX381" s="99">
        <v>32</v>
      </c>
      <c r="DY381" s="99">
        <v>31</v>
      </c>
      <c r="DZ381" s="99">
        <v>485</v>
      </c>
      <c r="EA381" s="99">
        <v>1</v>
      </c>
      <c r="EB381" s="99">
        <v>8</v>
      </c>
      <c r="EC381" s="99"/>
      <c r="ED381" s="99">
        <v>393</v>
      </c>
      <c r="EE381" s="99">
        <v>888</v>
      </c>
      <c r="EF381" s="99">
        <v>400</v>
      </c>
      <c r="EG381" s="99">
        <v>101</v>
      </c>
      <c r="EH381" s="99">
        <v>21</v>
      </c>
      <c r="EI381" s="99">
        <v>3</v>
      </c>
      <c r="EJ381" s="99">
        <v>78</v>
      </c>
      <c r="EK381" s="99">
        <v>6</v>
      </c>
      <c r="EL381" s="99">
        <v>11</v>
      </c>
      <c r="EM381" s="99">
        <v>13109</v>
      </c>
      <c r="EN381" s="99">
        <v>185</v>
      </c>
      <c r="EO381" s="99">
        <v>383</v>
      </c>
      <c r="EP381" s="99">
        <v>119</v>
      </c>
      <c r="EQ381" s="99">
        <v>3</v>
      </c>
      <c r="ER381" s="99"/>
      <c r="ES381" s="99">
        <v>81315</v>
      </c>
    </row>
    <row r="382" spans="1:149" ht="14.4" x14ac:dyDescent="0.3">
      <c r="A382" s="98">
        <v>106430763</v>
      </c>
      <c r="B382" s="98" t="s">
        <v>63</v>
      </c>
      <c r="C382" s="98" t="s">
        <v>68</v>
      </c>
      <c r="D382" s="98" t="s">
        <v>64</v>
      </c>
      <c r="E382" s="98" t="s">
        <v>65</v>
      </c>
      <c r="F382" s="98" t="s">
        <v>1210</v>
      </c>
      <c r="G382" s="98" t="s">
        <v>2871</v>
      </c>
      <c r="H382" s="98" t="s">
        <v>2108</v>
      </c>
      <c r="I382" s="98" t="s">
        <v>2486</v>
      </c>
      <c r="J382" s="98" t="s">
        <v>2212</v>
      </c>
      <c r="K382" s="98" t="s">
        <v>2514</v>
      </c>
      <c r="L382" s="98" t="s">
        <v>2065</v>
      </c>
      <c r="M382" s="98" t="s">
        <v>2105</v>
      </c>
      <c r="N382" s="98" t="s">
        <v>1930</v>
      </c>
      <c r="O382" s="99">
        <v>20151</v>
      </c>
      <c r="P382" s="99"/>
      <c r="Q382" s="99">
        <v>511</v>
      </c>
      <c r="R382" s="99"/>
      <c r="S382" s="99">
        <v>747</v>
      </c>
      <c r="T382" s="99"/>
      <c r="U382" s="99">
        <v>13645</v>
      </c>
      <c r="V382" s="99">
        <v>7764</v>
      </c>
      <c r="W382" s="99"/>
      <c r="X382" s="99"/>
      <c r="Y382" s="99">
        <v>154</v>
      </c>
      <c r="Z382" s="99">
        <v>1700</v>
      </c>
      <c r="AA382" s="99">
        <v>4213</v>
      </c>
      <c r="AB382" s="99">
        <v>1395</v>
      </c>
      <c r="AC382" s="99">
        <v>1916</v>
      </c>
      <c r="AD382" s="99">
        <v>2437</v>
      </c>
      <c r="AE382" s="99">
        <v>2559</v>
      </c>
      <c r="AF382" s="99">
        <v>3785</v>
      </c>
      <c r="AG382" s="99">
        <v>2</v>
      </c>
      <c r="AH382" s="99">
        <v>3233</v>
      </c>
      <c r="AI382" s="99">
        <v>15</v>
      </c>
      <c r="AJ382" s="99">
        <v>7208</v>
      </c>
      <c r="AK382" s="99">
        <v>479</v>
      </c>
      <c r="AL382" s="99">
        <v>1916</v>
      </c>
      <c r="AM382" s="99">
        <v>15</v>
      </c>
      <c r="AN382" s="99">
        <v>926</v>
      </c>
      <c r="AO382" s="99">
        <v>454</v>
      </c>
      <c r="AP382" s="99">
        <v>10411</v>
      </c>
      <c r="AQ382" s="99">
        <v>12387</v>
      </c>
      <c r="AR382" s="99">
        <v>9011</v>
      </c>
      <c r="AS382" s="99">
        <v>11</v>
      </c>
      <c r="AT382" s="99">
        <v>5840</v>
      </c>
      <c r="AU382" s="99">
        <v>12471</v>
      </c>
      <c r="AV382" s="99">
        <v>3098</v>
      </c>
      <c r="AW382" s="99"/>
      <c r="AX382" s="99">
        <v>20325</v>
      </c>
      <c r="AY382" s="99">
        <v>1084</v>
      </c>
      <c r="AZ382" s="99"/>
      <c r="BA382" s="99">
        <v>598</v>
      </c>
      <c r="BB382" s="99">
        <v>21</v>
      </c>
      <c r="BC382" s="99">
        <v>16978</v>
      </c>
      <c r="BD382" s="99">
        <v>162</v>
      </c>
      <c r="BE382" s="99"/>
      <c r="BF382" s="99">
        <v>548</v>
      </c>
      <c r="BG382" s="99">
        <v>3100</v>
      </c>
      <c r="BH382" s="99">
        <v>1</v>
      </c>
      <c r="BI382" s="99">
        <v>1</v>
      </c>
      <c r="BJ382" s="99"/>
      <c r="BK382" s="99">
        <v>169</v>
      </c>
      <c r="BL382" s="99">
        <v>161</v>
      </c>
      <c r="BM382" s="99">
        <v>9</v>
      </c>
      <c r="BN382" s="99">
        <v>427</v>
      </c>
      <c r="BO382" s="99">
        <v>2141</v>
      </c>
      <c r="BP382" s="99">
        <v>262</v>
      </c>
      <c r="BQ382" s="99">
        <v>30</v>
      </c>
      <c r="BR382" s="99">
        <v>267</v>
      </c>
      <c r="BS382" s="99">
        <v>23</v>
      </c>
      <c r="BT382" s="99">
        <v>15492</v>
      </c>
      <c r="BU382" s="99">
        <v>2409</v>
      </c>
      <c r="BV382" s="99">
        <v>4</v>
      </c>
      <c r="BW382" s="99">
        <v>14</v>
      </c>
      <c r="BX382" s="99"/>
      <c r="BY382" s="99">
        <v>1</v>
      </c>
      <c r="BZ382" s="99"/>
      <c r="CA382" s="99"/>
      <c r="CB382" s="99">
        <v>1576</v>
      </c>
      <c r="CC382" s="99">
        <v>7403</v>
      </c>
      <c r="CD382" s="99">
        <v>685</v>
      </c>
      <c r="CE382" s="99">
        <v>11143</v>
      </c>
      <c r="CF382" s="99">
        <v>394</v>
      </c>
      <c r="CG382" s="99">
        <v>110</v>
      </c>
      <c r="CH382" s="99">
        <v>98</v>
      </c>
      <c r="CI382" s="99"/>
      <c r="CJ382" s="99"/>
      <c r="CK382" s="99"/>
      <c r="CL382" s="99">
        <v>41</v>
      </c>
      <c r="CM382" s="99">
        <v>183</v>
      </c>
      <c r="CN382" s="99">
        <v>968</v>
      </c>
      <c r="CO382" s="99">
        <v>2351</v>
      </c>
      <c r="CP382" s="99">
        <v>1571</v>
      </c>
      <c r="CQ382" s="99">
        <v>11</v>
      </c>
      <c r="CR382" s="99">
        <v>526</v>
      </c>
      <c r="CS382" s="99">
        <v>5</v>
      </c>
      <c r="CT382" s="99">
        <v>636</v>
      </c>
      <c r="CU382" s="99">
        <v>1098</v>
      </c>
      <c r="CV382" s="99">
        <v>1260</v>
      </c>
      <c r="CW382" s="99">
        <v>905</v>
      </c>
      <c r="CX382" s="99">
        <v>1556</v>
      </c>
      <c r="CY382" s="99">
        <v>289</v>
      </c>
      <c r="CZ382" s="99">
        <v>248</v>
      </c>
      <c r="DA382" s="99">
        <v>1036</v>
      </c>
      <c r="DB382" s="99">
        <v>274</v>
      </c>
      <c r="DC382" s="99">
        <v>313</v>
      </c>
      <c r="DD382" s="99">
        <v>4911</v>
      </c>
      <c r="DE382" s="99">
        <v>3097</v>
      </c>
      <c r="DF382" s="99">
        <v>130</v>
      </c>
      <c r="DG382" s="99">
        <v>981</v>
      </c>
      <c r="DH382" s="99">
        <v>1973</v>
      </c>
      <c r="DI382" s="99">
        <v>1515</v>
      </c>
      <c r="DJ382" s="99">
        <v>5</v>
      </c>
      <c r="DK382" s="99">
        <v>290</v>
      </c>
      <c r="DL382" s="99">
        <v>461</v>
      </c>
      <c r="DM382" s="99">
        <v>70</v>
      </c>
      <c r="DN382" s="99">
        <v>1908</v>
      </c>
      <c r="DO382" s="99">
        <v>267</v>
      </c>
      <c r="DP382" s="99">
        <v>7084</v>
      </c>
      <c r="DQ382" s="99">
        <v>299</v>
      </c>
      <c r="DR382" s="99">
        <v>291</v>
      </c>
      <c r="DS382" s="99">
        <v>407</v>
      </c>
      <c r="DT382" s="99">
        <v>514</v>
      </c>
      <c r="DU382" s="99">
        <v>20</v>
      </c>
      <c r="DV382" s="99"/>
      <c r="DW382" s="99">
        <v>72</v>
      </c>
      <c r="DX382" s="99">
        <v>508</v>
      </c>
      <c r="DY382" s="99">
        <v>50</v>
      </c>
      <c r="DZ382" s="99">
        <v>4679</v>
      </c>
      <c r="EA382" s="99">
        <v>15</v>
      </c>
      <c r="EB382" s="99"/>
      <c r="EC382" s="99"/>
      <c r="ED382" s="99">
        <v>761</v>
      </c>
      <c r="EE382" s="99">
        <v>852</v>
      </c>
      <c r="EF382" s="99">
        <v>71</v>
      </c>
      <c r="EG382" s="99">
        <v>7</v>
      </c>
      <c r="EH382" s="99">
        <v>11</v>
      </c>
      <c r="EI382" s="99"/>
      <c r="EJ382" s="99">
        <v>159</v>
      </c>
      <c r="EK382" s="99">
        <v>12</v>
      </c>
      <c r="EL382" s="99">
        <v>14</v>
      </c>
      <c r="EM382" s="99">
        <v>18291</v>
      </c>
      <c r="EN382" s="99">
        <v>191</v>
      </c>
      <c r="EO382" s="99">
        <v>1000</v>
      </c>
      <c r="EP382" s="99">
        <v>38</v>
      </c>
      <c r="EQ382" s="99">
        <v>2</v>
      </c>
      <c r="ER382" s="99"/>
      <c r="ES382" s="99">
        <v>95471</v>
      </c>
    </row>
    <row r="383" spans="1:149" ht="14.4" x14ac:dyDescent="0.3">
      <c r="A383" s="98">
        <v>106430779</v>
      </c>
      <c r="B383" s="98" t="s">
        <v>66</v>
      </c>
      <c r="C383" s="98" t="s">
        <v>68</v>
      </c>
      <c r="D383" s="98" t="s">
        <v>67</v>
      </c>
      <c r="E383" s="98" t="s">
        <v>62</v>
      </c>
      <c r="F383" s="98" t="s">
        <v>1211</v>
      </c>
      <c r="G383" s="98" t="s">
        <v>2872</v>
      </c>
      <c r="H383" s="98" t="s">
        <v>2108</v>
      </c>
      <c r="I383" s="98" t="s">
        <v>2109</v>
      </c>
      <c r="J383" s="98" t="s">
        <v>2396</v>
      </c>
      <c r="K383" s="98" t="s">
        <v>2513</v>
      </c>
      <c r="L383" s="98" t="s">
        <v>2065</v>
      </c>
      <c r="M383" s="98" t="s">
        <v>2105</v>
      </c>
      <c r="N383" s="98" t="s">
        <v>1931</v>
      </c>
      <c r="O383" s="99">
        <v>19067</v>
      </c>
      <c r="P383" s="99"/>
      <c r="Q383" s="99">
        <v>345</v>
      </c>
      <c r="R383" s="99"/>
      <c r="S383" s="99">
        <v>726</v>
      </c>
      <c r="T383" s="99"/>
      <c r="U383" s="99">
        <v>12599</v>
      </c>
      <c r="V383" s="99">
        <v>7528</v>
      </c>
      <c r="W383" s="99">
        <v>11</v>
      </c>
      <c r="X383" s="99"/>
      <c r="Y383" s="99">
        <v>370</v>
      </c>
      <c r="Z383" s="99">
        <v>1486</v>
      </c>
      <c r="AA383" s="99">
        <v>3426</v>
      </c>
      <c r="AB383" s="99">
        <v>1276</v>
      </c>
      <c r="AC383" s="99">
        <v>1718</v>
      </c>
      <c r="AD383" s="99">
        <v>1919</v>
      </c>
      <c r="AE383" s="99">
        <v>2211</v>
      </c>
      <c r="AF383" s="99">
        <v>3145</v>
      </c>
      <c r="AG383" s="99"/>
      <c r="AH383" s="99">
        <v>4170</v>
      </c>
      <c r="AI383" s="99">
        <v>417</v>
      </c>
      <c r="AJ383" s="99">
        <v>4552</v>
      </c>
      <c r="AK383" s="99">
        <v>424</v>
      </c>
      <c r="AL383" s="99">
        <v>2533</v>
      </c>
      <c r="AM383" s="99">
        <v>6</v>
      </c>
      <c r="AN383" s="99">
        <v>2095</v>
      </c>
      <c r="AO383" s="99">
        <v>65</v>
      </c>
      <c r="AP383" s="99">
        <v>10463</v>
      </c>
      <c r="AQ383" s="99">
        <v>9308</v>
      </c>
      <c r="AR383" s="99">
        <v>10830</v>
      </c>
      <c r="AS383" s="99"/>
      <c r="AT383" s="99">
        <v>6979</v>
      </c>
      <c r="AU383" s="99">
        <v>9369</v>
      </c>
      <c r="AV383" s="99">
        <v>3790</v>
      </c>
      <c r="AW383" s="99"/>
      <c r="AX383" s="99">
        <v>18954</v>
      </c>
      <c r="AY383" s="99">
        <v>1127</v>
      </c>
      <c r="AZ383" s="99">
        <v>57</v>
      </c>
      <c r="BA383" s="99">
        <v>1308</v>
      </c>
      <c r="BB383" s="99">
        <v>3</v>
      </c>
      <c r="BC383" s="99">
        <v>14794</v>
      </c>
      <c r="BD383" s="99">
        <v>14</v>
      </c>
      <c r="BE383" s="99">
        <v>33</v>
      </c>
      <c r="BF383" s="99">
        <v>144</v>
      </c>
      <c r="BG383" s="99">
        <v>3803</v>
      </c>
      <c r="BH383" s="99">
        <v>39</v>
      </c>
      <c r="BI383" s="99"/>
      <c r="BJ383" s="99"/>
      <c r="BK383" s="99">
        <v>159</v>
      </c>
      <c r="BL383" s="99">
        <v>143</v>
      </c>
      <c r="BM383" s="99">
        <v>8</v>
      </c>
      <c r="BN383" s="99">
        <v>443</v>
      </c>
      <c r="BO383" s="99">
        <v>1245</v>
      </c>
      <c r="BP383" s="99">
        <v>201</v>
      </c>
      <c r="BQ383" s="99">
        <v>53</v>
      </c>
      <c r="BR383" s="99">
        <v>282</v>
      </c>
      <c r="BS383" s="99">
        <v>37</v>
      </c>
      <c r="BT383" s="99">
        <v>15636</v>
      </c>
      <c r="BU383" s="99">
        <v>1849</v>
      </c>
      <c r="BV383" s="99">
        <v>19</v>
      </c>
      <c r="BW383" s="99">
        <v>60</v>
      </c>
      <c r="BX383" s="99">
        <v>1</v>
      </c>
      <c r="BY383" s="99">
        <v>2</v>
      </c>
      <c r="BZ383" s="99"/>
      <c r="CA383" s="99"/>
      <c r="CB383" s="99">
        <v>1654</v>
      </c>
      <c r="CC383" s="99">
        <v>6296</v>
      </c>
      <c r="CD383" s="99">
        <v>14</v>
      </c>
      <c r="CE383" s="99">
        <v>10974</v>
      </c>
      <c r="CF383" s="99">
        <v>411</v>
      </c>
      <c r="CG383" s="99">
        <v>65</v>
      </c>
      <c r="CH383" s="99">
        <v>510</v>
      </c>
      <c r="CI383" s="99">
        <v>38</v>
      </c>
      <c r="CJ383" s="99">
        <v>175</v>
      </c>
      <c r="CK383" s="99">
        <v>1</v>
      </c>
      <c r="CL383" s="99">
        <v>32</v>
      </c>
      <c r="CM383" s="99">
        <v>138</v>
      </c>
      <c r="CN383" s="99">
        <v>683</v>
      </c>
      <c r="CO383" s="99">
        <v>2233</v>
      </c>
      <c r="CP383" s="99">
        <v>1651</v>
      </c>
      <c r="CQ383" s="99">
        <v>17</v>
      </c>
      <c r="CR383" s="99">
        <v>633</v>
      </c>
      <c r="CS383" s="99">
        <v>11</v>
      </c>
      <c r="CT383" s="99">
        <v>592</v>
      </c>
      <c r="CU383" s="99">
        <v>1150</v>
      </c>
      <c r="CV383" s="99">
        <v>1016</v>
      </c>
      <c r="CW383" s="99">
        <v>851</v>
      </c>
      <c r="CX383" s="99">
        <v>944</v>
      </c>
      <c r="CY383" s="99">
        <v>399</v>
      </c>
      <c r="CZ383" s="99">
        <v>156</v>
      </c>
      <c r="DA383" s="99">
        <v>1000</v>
      </c>
      <c r="DB383" s="99">
        <v>222</v>
      </c>
      <c r="DC383" s="99">
        <v>491</v>
      </c>
      <c r="DD383" s="99">
        <v>3944</v>
      </c>
      <c r="DE383" s="99">
        <v>3812</v>
      </c>
      <c r="DF383" s="99">
        <v>163</v>
      </c>
      <c r="DG383" s="99">
        <v>647</v>
      </c>
      <c r="DH383" s="99">
        <v>1586</v>
      </c>
      <c r="DI383" s="99">
        <v>1519</v>
      </c>
      <c r="DJ383" s="99">
        <v>5</v>
      </c>
      <c r="DK383" s="99">
        <v>251</v>
      </c>
      <c r="DL383" s="99">
        <v>477</v>
      </c>
      <c r="DM383" s="99">
        <v>62</v>
      </c>
      <c r="DN383" s="99">
        <v>1221</v>
      </c>
      <c r="DO383" s="99">
        <v>240</v>
      </c>
      <c r="DP383" s="99">
        <v>8420</v>
      </c>
      <c r="DQ383" s="99">
        <v>281</v>
      </c>
      <c r="DR383" s="99">
        <v>395</v>
      </c>
      <c r="DS383" s="99">
        <v>89</v>
      </c>
      <c r="DT383" s="99">
        <v>244</v>
      </c>
      <c r="DU383" s="99">
        <v>31</v>
      </c>
      <c r="DV383" s="99">
        <v>7</v>
      </c>
      <c r="DW383" s="99">
        <v>138</v>
      </c>
      <c r="DX383" s="99">
        <v>888</v>
      </c>
      <c r="DY383" s="99">
        <v>96</v>
      </c>
      <c r="DZ383" s="99">
        <v>3537</v>
      </c>
      <c r="EA383" s="99">
        <v>2</v>
      </c>
      <c r="EB383" s="99"/>
      <c r="EC383" s="99">
        <v>2</v>
      </c>
      <c r="ED383" s="99">
        <v>405</v>
      </c>
      <c r="EE383" s="99">
        <v>689</v>
      </c>
      <c r="EF383" s="99">
        <v>33</v>
      </c>
      <c r="EG383" s="99">
        <v>5</v>
      </c>
      <c r="EH383" s="99">
        <v>12</v>
      </c>
      <c r="EI383" s="99">
        <v>1</v>
      </c>
      <c r="EJ383" s="99">
        <v>68</v>
      </c>
      <c r="EK383" s="99">
        <v>5</v>
      </c>
      <c r="EL383" s="99">
        <v>9</v>
      </c>
      <c r="EM383" s="99">
        <v>18428</v>
      </c>
      <c r="EN383" s="99">
        <v>151</v>
      </c>
      <c r="EO383" s="99">
        <v>309</v>
      </c>
      <c r="EP383" s="99">
        <v>20</v>
      </c>
      <c r="EQ383" s="99">
        <v>1</v>
      </c>
      <c r="ER383" s="99">
        <v>2</v>
      </c>
      <c r="ES383" s="99">
        <v>91887</v>
      </c>
    </row>
    <row r="384" spans="1:149" ht="14.4" x14ac:dyDescent="0.3">
      <c r="A384" s="98">
        <v>106430837</v>
      </c>
      <c r="B384" s="98" t="s">
        <v>2517</v>
      </c>
      <c r="C384" s="98" t="s">
        <v>68</v>
      </c>
      <c r="D384" s="98" t="s">
        <v>69</v>
      </c>
      <c r="E384" s="98" t="s">
        <v>62</v>
      </c>
      <c r="F384" s="98" t="s">
        <v>1212</v>
      </c>
      <c r="G384" s="98" t="s">
        <v>2871</v>
      </c>
      <c r="H384" s="98" t="s">
        <v>2108</v>
      </c>
      <c r="I384" s="98" t="s">
        <v>2115</v>
      </c>
      <c r="J384" s="98" t="s">
        <v>2396</v>
      </c>
      <c r="K384" s="98" t="s">
        <v>2518</v>
      </c>
      <c r="L384" s="98" t="s">
        <v>2065</v>
      </c>
      <c r="M384" s="98" t="s">
        <v>2105</v>
      </c>
      <c r="N384" s="98" t="s">
        <v>1932</v>
      </c>
      <c r="O384" s="99">
        <v>11696</v>
      </c>
      <c r="P384" s="99">
        <v>29</v>
      </c>
      <c r="Q384" s="99"/>
      <c r="R384" s="99"/>
      <c r="S384" s="99"/>
      <c r="T384" s="99"/>
      <c r="U384" s="99">
        <v>7288</v>
      </c>
      <c r="V384" s="99">
        <v>4425</v>
      </c>
      <c r="W384" s="99">
        <v>12</v>
      </c>
      <c r="X384" s="99"/>
      <c r="Y384" s="99">
        <v>207</v>
      </c>
      <c r="Z384" s="99">
        <v>1282</v>
      </c>
      <c r="AA384" s="99">
        <v>1466</v>
      </c>
      <c r="AB384" s="99">
        <v>652</v>
      </c>
      <c r="AC384" s="99">
        <v>937</v>
      </c>
      <c r="AD384" s="99">
        <v>1213</v>
      </c>
      <c r="AE384" s="99">
        <v>1418</v>
      </c>
      <c r="AF384" s="99">
        <v>2077</v>
      </c>
      <c r="AG384" s="99"/>
      <c r="AH384" s="99">
        <v>2389</v>
      </c>
      <c r="AI384" s="99">
        <v>84</v>
      </c>
      <c r="AJ384" s="99">
        <v>3584</v>
      </c>
      <c r="AK384" s="99">
        <v>335</v>
      </c>
      <c r="AL384" s="99">
        <v>3985</v>
      </c>
      <c r="AM384" s="99">
        <v>14</v>
      </c>
      <c r="AN384" s="99">
        <v>179</v>
      </c>
      <c r="AO384" s="99">
        <v>119</v>
      </c>
      <c r="AP384" s="99">
        <v>3509</v>
      </c>
      <c r="AQ384" s="99">
        <v>6026</v>
      </c>
      <c r="AR384" s="99">
        <v>5699</v>
      </c>
      <c r="AS384" s="99"/>
      <c r="AT384" s="99">
        <v>2322</v>
      </c>
      <c r="AU384" s="99">
        <v>7138</v>
      </c>
      <c r="AV384" s="99">
        <v>2265</v>
      </c>
      <c r="AW384" s="99"/>
      <c r="AX384" s="99">
        <v>11622</v>
      </c>
      <c r="AY384" s="99">
        <v>103</v>
      </c>
      <c r="AZ384" s="99"/>
      <c r="BA384" s="99">
        <v>76</v>
      </c>
      <c r="BB384" s="99">
        <v>7</v>
      </c>
      <c r="BC384" s="99">
        <v>8768</v>
      </c>
      <c r="BD384" s="99">
        <v>1</v>
      </c>
      <c r="BE384" s="99">
        <v>114</v>
      </c>
      <c r="BF384" s="99">
        <v>494</v>
      </c>
      <c r="BG384" s="99">
        <v>2261</v>
      </c>
      <c r="BH384" s="99">
        <v>3</v>
      </c>
      <c r="BI384" s="99">
        <v>1</v>
      </c>
      <c r="BJ384" s="99"/>
      <c r="BK384" s="99">
        <v>118</v>
      </c>
      <c r="BL384" s="99">
        <v>82</v>
      </c>
      <c r="BM384" s="99"/>
      <c r="BN384" s="99">
        <v>219</v>
      </c>
      <c r="BO384" s="99">
        <v>533</v>
      </c>
      <c r="BP384" s="99">
        <v>105</v>
      </c>
      <c r="BQ384" s="99">
        <v>6</v>
      </c>
      <c r="BR384" s="99">
        <v>30</v>
      </c>
      <c r="BS384" s="99">
        <v>40</v>
      </c>
      <c r="BT384" s="99">
        <v>9045</v>
      </c>
      <c r="BU384" s="99">
        <v>1546</v>
      </c>
      <c r="BV384" s="99"/>
      <c r="BW384" s="99"/>
      <c r="BX384" s="99"/>
      <c r="BY384" s="99">
        <v>1</v>
      </c>
      <c r="BZ384" s="99"/>
      <c r="CA384" s="99"/>
      <c r="CB384" s="99">
        <v>2176</v>
      </c>
      <c r="CC384" s="99">
        <v>3797</v>
      </c>
      <c r="CD384" s="99">
        <v>918</v>
      </c>
      <c r="CE384" s="99">
        <v>3580</v>
      </c>
      <c r="CF384" s="99">
        <v>1202</v>
      </c>
      <c r="CG384" s="99">
        <v>52</v>
      </c>
      <c r="CH384" s="99"/>
      <c r="CI384" s="99"/>
      <c r="CJ384" s="99"/>
      <c r="CK384" s="99"/>
      <c r="CL384" s="99">
        <v>6</v>
      </c>
      <c r="CM384" s="99">
        <v>77</v>
      </c>
      <c r="CN384" s="99">
        <v>368</v>
      </c>
      <c r="CO384" s="99">
        <v>1346</v>
      </c>
      <c r="CP384" s="99">
        <v>991</v>
      </c>
      <c r="CQ384" s="99">
        <v>7</v>
      </c>
      <c r="CR384" s="99">
        <v>345</v>
      </c>
      <c r="CS384" s="99">
        <v>2</v>
      </c>
      <c r="CT384" s="99">
        <v>381</v>
      </c>
      <c r="CU384" s="99">
        <v>845</v>
      </c>
      <c r="CV384" s="99">
        <v>564</v>
      </c>
      <c r="CW384" s="99">
        <v>74</v>
      </c>
      <c r="CX384" s="99">
        <v>691</v>
      </c>
      <c r="CY384" s="99">
        <v>163</v>
      </c>
      <c r="CZ384" s="99">
        <v>16</v>
      </c>
      <c r="DA384" s="99">
        <v>731</v>
      </c>
      <c r="DB384" s="99">
        <v>212</v>
      </c>
      <c r="DC384" s="99">
        <v>242</v>
      </c>
      <c r="DD384" s="99">
        <v>2331</v>
      </c>
      <c r="DE384" s="99">
        <v>2263</v>
      </c>
      <c r="DF384" s="99">
        <v>70</v>
      </c>
      <c r="DG384" s="99">
        <v>342</v>
      </c>
      <c r="DH384" s="99">
        <v>1081</v>
      </c>
      <c r="DI384" s="99">
        <v>731</v>
      </c>
      <c r="DJ384" s="99"/>
      <c r="DK384" s="99">
        <v>137</v>
      </c>
      <c r="DL384" s="99">
        <v>275</v>
      </c>
      <c r="DM384" s="99">
        <v>28</v>
      </c>
      <c r="DN384" s="99">
        <v>832</v>
      </c>
      <c r="DO384" s="99">
        <v>123</v>
      </c>
      <c r="DP384" s="99">
        <v>5206</v>
      </c>
      <c r="DQ384" s="99">
        <v>138</v>
      </c>
      <c r="DR384" s="99">
        <v>194</v>
      </c>
      <c r="DS384" s="99">
        <v>38</v>
      </c>
      <c r="DT384" s="99">
        <v>225</v>
      </c>
      <c r="DU384" s="99">
        <v>15</v>
      </c>
      <c r="DV384" s="99">
        <v>1</v>
      </c>
      <c r="DW384" s="99">
        <v>25</v>
      </c>
      <c r="DX384" s="99">
        <v>56</v>
      </c>
      <c r="DY384" s="99">
        <v>11</v>
      </c>
      <c r="DZ384" s="99">
        <v>2248</v>
      </c>
      <c r="EA384" s="99">
        <v>8</v>
      </c>
      <c r="EB384" s="99">
        <v>10</v>
      </c>
      <c r="EC384" s="99">
        <v>1</v>
      </c>
      <c r="ED384" s="99">
        <v>185</v>
      </c>
      <c r="EE384" s="99">
        <v>370</v>
      </c>
      <c r="EF384" s="99">
        <v>29</v>
      </c>
      <c r="EG384" s="99">
        <v>8</v>
      </c>
      <c r="EH384" s="99">
        <v>1</v>
      </c>
      <c r="EI384" s="99">
        <v>1</v>
      </c>
      <c r="EJ384" s="99">
        <v>6</v>
      </c>
      <c r="EK384" s="99">
        <v>6</v>
      </c>
      <c r="EL384" s="99">
        <v>6</v>
      </c>
      <c r="EM384" s="99">
        <v>10649</v>
      </c>
      <c r="EN384" s="99">
        <v>64</v>
      </c>
      <c r="EO384" s="99">
        <v>370</v>
      </c>
      <c r="EP384" s="99">
        <v>29</v>
      </c>
      <c r="EQ384" s="99">
        <v>1</v>
      </c>
      <c r="ER384" s="99"/>
      <c r="ES384" s="99">
        <v>48605</v>
      </c>
    </row>
    <row r="385" spans="1:149" ht="14.4" x14ac:dyDescent="0.3">
      <c r="A385" s="98">
        <v>106430883</v>
      </c>
      <c r="B385" s="98" t="s">
        <v>70</v>
      </c>
      <c r="C385" s="98" t="s">
        <v>68</v>
      </c>
      <c r="D385" s="98" t="s">
        <v>71</v>
      </c>
      <c r="E385" s="98" t="s">
        <v>62</v>
      </c>
      <c r="F385" s="98" t="s">
        <v>1212</v>
      </c>
      <c r="G385" s="98" t="s">
        <v>2870</v>
      </c>
      <c r="H385" s="98" t="s">
        <v>2152</v>
      </c>
      <c r="I385" s="98" t="s">
        <v>2109</v>
      </c>
      <c r="J385" s="98" t="s">
        <v>2396</v>
      </c>
      <c r="K385" s="98" t="s">
        <v>2518</v>
      </c>
      <c r="L385" s="98" t="s">
        <v>2065</v>
      </c>
      <c r="M385" s="98" t="s">
        <v>2074</v>
      </c>
      <c r="N385" s="98" t="s">
        <v>1933</v>
      </c>
      <c r="O385" s="99">
        <v>24757</v>
      </c>
      <c r="P385" s="99"/>
      <c r="Q385" s="99">
        <v>715</v>
      </c>
      <c r="R385" s="99"/>
      <c r="S385" s="99">
        <v>636</v>
      </c>
      <c r="T385" s="99"/>
      <c r="U385" s="99">
        <v>13429</v>
      </c>
      <c r="V385" s="99">
        <v>12678</v>
      </c>
      <c r="W385" s="99">
        <v>1</v>
      </c>
      <c r="X385" s="99"/>
      <c r="Y385" s="99">
        <v>1084</v>
      </c>
      <c r="Z385" s="99">
        <v>3219</v>
      </c>
      <c r="AA385" s="99">
        <v>3297</v>
      </c>
      <c r="AB385" s="99">
        <v>2949</v>
      </c>
      <c r="AC385" s="99">
        <v>4204</v>
      </c>
      <c r="AD385" s="99">
        <v>3568</v>
      </c>
      <c r="AE385" s="99">
        <v>1668</v>
      </c>
      <c r="AF385" s="99">
        <v>1302</v>
      </c>
      <c r="AG385" s="99"/>
      <c r="AH385" s="99">
        <v>3897</v>
      </c>
      <c r="AI385" s="99">
        <v>920</v>
      </c>
      <c r="AJ385" s="99">
        <v>4115</v>
      </c>
      <c r="AK385" s="99">
        <v>1366</v>
      </c>
      <c r="AL385" s="99">
        <v>12717</v>
      </c>
      <c r="AM385" s="99">
        <v>38</v>
      </c>
      <c r="AN385" s="99">
        <v>1549</v>
      </c>
      <c r="AO385" s="99">
        <v>341</v>
      </c>
      <c r="AP385" s="99">
        <v>5982</v>
      </c>
      <c r="AQ385" s="99">
        <v>11863</v>
      </c>
      <c r="AR385" s="99">
        <v>14245</v>
      </c>
      <c r="AS385" s="99"/>
      <c r="AT385" s="99">
        <v>6097</v>
      </c>
      <c r="AU385" s="99">
        <v>16612</v>
      </c>
      <c r="AV385" s="99">
        <v>3395</v>
      </c>
      <c r="AW385" s="99">
        <v>4</v>
      </c>
      <c r="AX385" s="99">
        <v>25470</v>
      </c>
      <c r="AY385" s="99">
        <v>638</v>
      </c>
      <c r="AZ385" s="99"/>
      <c r="BA385" s="99">
        <v>1657</v>
      </c>
      <c r="BB385" s="99">
        <v>349</v>
      </c>
      <c r="BC385" s="99">
        <v>20140</v>
      </c>
      <c r="BD385" s="99">
        <v>76</v>
      </c>
      <c r="BE385" s="99">
        <v>463</v>
      </c>
      <c r="BF385" s="99">
        <v>10</v>
      </c>
      <c r="BG385" s="99">
        <v>3385</v>
      </c>
      <c r="BH385" s="99">
        <v>22</v>
      </c>
      <c r="BI385" s="99">
        <v>6</v>
      </c>
      <c r="BJ385" s="99"/>
      <c r="BK385" s="99">
        <v>250</v>
      </c>
      <c r="BL385" s="99">
        <v>489</v>
      </c>
      <c r="BM385" s="99">
        <v>7</v>
      </c>
      <c r="BN385" s="99">
        <v>354</v>
      </c>
      <c r="BO385" s="99">
        <v>87</v>
      </c>
      <c r="BP385" s="99">
        <v>214</v>
      </c>
      <c r="BQ385" s="99">
        <v>121</v>
      </c>
      <c r="BR385" s="99">
        <v>202</v>
      </c>
      <c r="BS385" s="99">
        <v>163</v>
      </c>
      <c r="BT385" s="99">
        <v>21877</v>
      </c>
      <c r="BU385" s="99">
        <v>1787</v>
      </c>
      <c r="BV385" s="99">
        <v>2</v>
      </c>
      <c r="BW385" s="99">
        <v>285</v>
      </c>
      <c r="BX385" s="99"/>
      <c r="BY385" s="99">
        <v>213</v>
      </c>
      <c r="BZ385" s="99">
        <v>56</v>
      </c>
      <c r="CA385" s="99">
        <v>1</v>
      </c>
      <c r="CB385" s="99">
        <v>15681</v>
      </c>
      <c r="CC385" s="99">
        <v>2410</v>
      </c>
      <c r="CD385" s="99">
        <v>286</v>
      </c>
      <c r="CE385" s="99">
        <v>3123</v>
      </c>
      <c r="CF385" s="99">
        <v>408</v>
      </c>
      <c r="CG385" s="99">
        <v>114</v>
      </c>
      <c r="CH385" s="99">
        <v>780</v>
      </c>
      <c r="CI385" s="99">
        <v>1814</v>
      </c>
      <c r="CJ385" s="99">
        <v>1492</v>
      </c>
      <c r="CK385" s="99"/>
      <c r="CL385" s="99">
        <v>75</v>
      </c>
      <c r="CM385" s="99">
        <v>235</v>
      </c>
      <c r="CN385" s="99">
        <v>1042</v>
      </c>
      <c r="CO385" s="99">
        <v>2505</v>
      </c>
      <c r="CP385" s="99">
        <v>2392</v>
      </c>
      <c r="CQ385" s="99">
        <v>63</v>
      </c>
      <c r="CR385" s="99">
        <v>938</v>
      </c>
      <c r="CS385" s="99">
        <v>52</v>
      </c>
      <c r="CT385" s="99">
        <v>965</v>
      </c>
      <c r="CU385" s="99">
        <v>1989</v>
      </c>
      <c r="CV385" s="99">
        <v>2676</v>
      </c>
      <c r="CW385" s="99">
        <v>1037</v>
      </c>
      <c r="CX385" s="99">
        <v>666</v>
      </c>
      <c r="CY385" s="99">
        <v>925</v>
      </c>
      <c r="CZ385" s="99">
        <v>149</v>
      </c>
      <c r="DA385" s="99">
        <v>1291</v>
      </c>
      <c r="DB385" s="99">
        <v>525</v>
      </c>
      <c r="DC385" s="99">
        <v>1305</v>
      </c>
      <c r="DD385" s="99">
        <v>3710</v>
      </c>
      <c r="DE385" s="99">
        <v>3392</v>
      </c>
      <c r="DF385" s="99">
        <v>176</v>
      </c>
      <c r="DG385" s="99">
        <v>391</v>
      </c>
      <c r="DH385" s="99">
        <v>2092</v>
      </c>
      <c r="DI385" s="99">
        <v>1527</v>
      </c>
      <c r="DJ385" s="99">
        <v>20</v>
      </c>
      <c r="DK385" s="99">
        <v>409</v>
      </c>
      <c r="DL385" s="99">
        <v>834</v>
      </c>
      <c r="DM385" s="99">
        <v>94</v>
      </c>
      <c r="DN385" s="99">
        <v>857</v>
      </c>
      <c r="DO385" s="99">
        <v>331</v>
      </c>
      <c r="DP385" s="99">
        <v>13532</v>
      </c>
      <c r="DQ385" s="99">
        <v>370</v>
      </c>
      <c r="DR385" s="99">
        <v>842</v>
      </c>
      <c r="DS385" s="99">
        <v>336</v>
      </c>
      <c r="DT385" s="99">
        <v>588</v>
      </c>
      <c r="DU385" s="99">
        <v>43</v>
      </c>
      <c r="DV385" s="99">
        <v>27</v>
      </c>
      <c r="DW385" s="99">
        <v>71</v>
      </c>
      <c r="DX385" s="99">
        <v>122</v>
      </c>
      <c r="DY385" s="99">
        <v>200</v>
      </c>
      <c r="DZ385" s="99">
        <v>3413</v>
      </c>
      <c r="EA385" s="99">
        <v>4</v>
      </c>
      <c r="EB385" s="99">
        <v>5</v>
      </c>
      <c r="EC385" s="99"/>
      <c r="ED385" s="99">
        <v>778</v>
      </c>
      <c r="EE385" s="99">
        <v>850</v>
      </c>
      <c r="EF385" s="99">
        <v>812</v>
      </c>
      <c r="EG385" s="99">
        <v>186</v>
      </c>
      <c r="EH385" s="99">
        <v>69</v>
      </c>
      <c r="EI385" s="99">
        <v>9</v>
      </c>
      <c r="EJ385" s="99">
        <v>29</v>
      </c>
      <c r="EK385" s="99">
        <v>9</v>
      </c>
      <c r="EL385" s="99">
        <v>181</v>
      </c>
      <c r="EM385" s="99">
        <v>21250</v>
      </c>
      <c r="EN385" s="99">
        <v>347</v>
      </c>
      <c r="EO385" s="99">
        <v>1432</v>
      </c>
      <c r="EP385" s="99">
        <v>151</v>
      </c>
      <c r="EQ385" s="99">
        <v>2</v>
      </c>
      <c r="ER385" s="99">
        <v>3</v>
      </c>
      <c r="ES385" s="99">
        <v>145365</v>
      </c>
    </row>
    <row r="386" spans="1:149" ht="14.4" x14ac:dyDescent="0.3">
      <c r="A386" s="98">
        <v>106430905</v>
      </c>
      <c r="B386" s="98" t="s">
        <v>2519</v>
      </c>
      <c r="C386" s="98" t="s">
        <v>68</v>
      </c>
      <c r="D386" s="98" t="s">
        <v>72</v>
      </c>
      <c r="E386" s="98" t="s">
        <v>73</v>
      </c>
      <c r="F386" s="98" t="s">
        <v>1213</v>
      </c>
      <c r="G386" s="98" t="s">
        <v>2871</v>
      </c>
      <c r="H386" s="98" t="s">
        <v>2152</v>
      </c>
      <c r="I386" s="98" t="s">
        <v>2486</v>
      </c>
      <c r="J386" s="98" t="s">
        <v>2212</v>
      </c>
      <c r="K386" s="98" t="s">
        <v>2514</v>
      </c>
      <c r="L386" s="98" t="s">
        <v>2065</v>
      </c>
      <c r="M386" s="98" t="s">
        <v>2074</v>
      </c>
      <c r="N386" s="98" t="s">
        <v>1934</v>
      </c>
      <c r="O386" s="99">
        <v>24809</v>
      </c>
      <c r="P386" s="99"/>
      <c r="Q386" s="99"/>
      <c r="R386" s="99"/>
      <c r="S386" s="99">
        <v>516</v>
      </c>
      <c r="T386" s="99"/>
      <c r="U386" s="99">
        <v>12819</v>
      </c>
      <c r="V386" s="99">
        <v>12503</v>
      </c>
      <c r="W386" s="99"/>
      <c r="X386" s="99">
        <v>3</v>
      </c>
      <c r="Y386" s="99">
        <v>317</v>
      </c>
      <c r="Z386" s="99">
        <v>1870</v>
      </c>
      <c r="AA386" s="99">
        <v>2223</v>
      </c>
      <c r="AB386" s="99">
        <v>2940</v>
      </c>
      <c r="AC386" s="99">
        <v>4630</v>
      </c>
      <c r="AD386" s="99">
        <v>5822</v>
      </c>
      <c r="AE386" s="99">
        <v>4298</v>
      </c>
      <c r="AF386" s="99">
        <v>3225</v>
      </c>
      <c r="AG386" s="99"/>
      <c r="AH386" s="99"/>
      <c r="AI386" s="99"/>
      <c r="AJ386" s="99">
        <v>3695</v>
      </c>
      <c r="AK386" s="99">
        <v>1350</v>
      </c>
      <c r="AL386" s="99">
        <v>4260</v>
      </c>
      <c r="AM386" s="99">
        <v>62</v>
      </c>
      <c r="AN386" s="99">
        <v>1786</v>
      </c>
      <c r="AO386" s="99">
        <v>484</v>
      </c>
      <c r="AP386" s="99">
        <v>13688</v>
      </c>
      <c r="AQ386" s="99">
        <v>13604</v>
      </c>
      <c r="AR386" s="99">
        <v>11700</v>
      </c>
      <c r="AS386" s="99">
        <v>21</v>
      </c>
      <c r="AT386" s="99">
        <v>10305</v>
      </c>
      <c r="AU386" s="99">
        <v>15020</v>
      </c>
      <c r="AV386" s="99"/>
      <c r="AW386" s="99"/>
      <c r="AX386" s="99">
        <v>24034</v>
      </c>
      <c r="AY386" s="99">
        <v>1280</v>
      </c>
      <c r="AZ386" s="99">
        <v>11</v>
      </c>
      <c r="BA386" s="99">
        <v>2037</v>
      </c>
      <c r="BB386" s="99">
        <v>28</v>
      </c>
      <c r="BC386" s="99">
        <v>22833</v>
      </c>
      <c r="BD386" s="99">
        <v>22</v>
      </c>
      <c r="BE386" s="99">
        <v>29</v>
      </c>
      <c r="BF386" s="99">
        <v>299</v>
      </c>
      <c r="BG386" s="99">
        <v>3</v>
      </c>
      <c r="BH386" s="99">
        <v>48</v>
      </c>
      <c r="BI386" s="99">
        <v>5</v>
      </c>
      <c r="BJ386" s="99">
        <v>21</v>
      </c>
      <c r="BK386" s="99">
        <v>490</v>
      </c>
      <c r="BL386" s="99"/>
      <c r="BM386" s="99">
        <v>10</v>
      </c>
      <c r="BN386" s="99">
        <v>704</v>
      </c>
      <c r="BO386" s="99">
        <v>4635</v>
      </c>
      <c r="BP386" s="99">
        <v>395</v>
      </c>
      <c r="BQ386" s="99">
        <v>116</v>
      </c>
      <c r="BR386" s="99">
        <v>432</v>
      </c>
      <c r="BS386" s="99">
        <v>4</v>
      </c>
      <c r="BT386" s="99">
        <v>15580</v>
      </c>
      <c r="BU386" s="99">
        <v>2933</v>
      </c>
      <c r="BV386" s="99"/>
      <c r="BW386" s="99">
        <v>1</v>
      </c>
      <c r="BX386" s="99"/>
      <c r="BY386" s="99">
        <v>12</v>
      </c>
      <c r="BZ386" s="99">
        <v>13</v>
      </c>
      <c r="CA386" s="99"/>
      <c r="CB386" s="99">
        <v>3726</v>
      </c>
      <c r="CC386" s="99">
        <v>11186</v>
      </c>
      <c r="CD386" s="99">
        <v>1440</v>
      </c>
      <c r="CE386" s="99">
        <v>7639</v>
      </c>
      <c r="CF386" s="99">
        <v>882</v>
      </c>
      <c r="CG386" s="99">
        <v>128</v>
      </c>
      <c r="CH386" s="99">
        <v>324</v>
      </c>
      <c r="CI386" s="99"/>
      <c r="CJ386" s="99"/>
      <c r="CK386" s="99"/>
      <c r="CL386" s="99">
        <v>306</v>
      </c>
      <c r="CM386" s="99">
        <v>340</v>
      </c>
      <c r="CN386" s="99">
        <v>4051</v>
      </c>
      <c r="CO386" s="99">
        <v>3891</v>
      </c>
      <c r="CP386" s="99">
        <v>2403</v>
      </c>
      <c r="CQ386" s="99">
        <v>17</v>
      </c>
      <c r="CR386" s="99">
        <v>1082</v>
      </c>
      <c r="CS386" s="99">
        <v>30</v>
      </c>
      <c r="CT386" s="99">
        <v>770</v>
      </c>
      <c r="CU386" s="99">
        <v>1450</v>
      </c>
      <c r="CV386" s="99">
        <v>3235</v>
      </c>
      <c r="CW386" s="99">
        <v>821</v>
      </c>
      <c r="CX386" s="99">
        <v>2574</v>
      </c>
      <c r="CY386" s="99">
        <v>1140</v>
      </c>
      <c r="CZ386" s="99">
        <v>1073</v>
      </c>
      <c r="DA386" s="99">
        <v>1092</v>
      </c>
      <c r="DB386" s="99">
        <v>257</v>
      </c>
      <c r="DC386" s="99">
        <v>679</v>
      </c>
      <c r="DD386" s="99">
        <v>114</v>
      </c>
      <c r="DE386" s="99"/>
      <c r="DF386" s="99"/>
      <c r="DG386" s="99">
        <v>1434</v>
      </c>
      <c r="DH386" s="99">
        <v>3480</v>
      </c>
      <c r="DI386" s="99">
        <v>2882</v>
      </c>
      <c r="DJ386" s="99">
        <v>49</v>
      </c>
      <c r="DK386" s="99">
        <v>407</v>
      </c>
      <c r="DL386" s="99">
        <v>1077</v>
      </c>
      <c r="DM386" s="99">
        <v>417</v>
      </c>
      <c r="DN386" s="99">
        <v>3907</v>
      </c>
      <c r="DO386" s="99">
        <v>1210</v>
      </c>
      <c r="DP386" s="99">
        <v>6546</v>
      </c>
      <c r="DQ386" s="99">
        <v>638</v>
      </c>
      <c r="DR386" s="99">
        <v>848</v>
      </c>
      <c r="DS386" s="99">
        <v>620</v>
      </c>
      <c r="DT386" s="99">
        <v>888</v>
      </c>
      <c r="DU386" s="99">
        <v>212</v>
      </c>
      <c r="DV386" s="99">
        <v>25</v>
      </c>
      <c r="DW386" s="99">
        <v>214</v>
      </c>
      <c r="DX386" s="99">
        <v>198</v>
      </c>
      <c r="DY386" s="99">
        <v>212</v>
      </c>
      <c r="DZ386" s="99">
        <v>14</v>
      </c>
      <c r="EA386" s="99">
        <v>24</v>
      </c>
      <c r="EB386" s="99">
        <v>1</v>
      </c>
      <c r="EC386" s="99">
        <v>22</v>
      </c>
      <c r="ED386" s="99">
        <v>3274</v>
      </c>
      <c r="EE386" s="99">
        <v>1098</v>
      </c>
      <c r="EF386" s="99">
        <v>556</v>
      </c>
      <c r="EG386" s="99">
        <v>62</v>
      </c>
      <c r="EH386" s="99">
        <v>33</v>
      </c>
      <c r="EI386" s="99">
        <v>6</v>
      </c>
      <c r="EJ386" s="99">
        <v>274</v>
      </c>
      <c r="EK386" s="99">
        <v>7</v>
      </c>
      <c r="EL386" s="99">
        <v>40</v>
      </c>
      <c r="EM386" s="99">
        <v>16199</v>
      </c>
      <c r="EN386" s="99">
        <v>382</v>
      </c>
      <c r="EO386" s="99">
        <v>3278</v>
      </c>
      <c r="EP386" s="99">
        <v>107</v>
      </c>
      <c r="EQ386" s="99">
        <v>9</v>
      </c>
      <c r="ER386" s="99"/>
      <c r="ES386" s="99">
        <v>160861</v>
      </c>
    </row>
    <row r="387" spans="1:149" ht="14.4" x14ac:dyDescent="0.3">
      <c r="A387" s="98">
        <v>106431506</v>
      </c>
      <c r="B387" s="98" t="s">
        <v>2520</v>
      </c>
      <c r="C387" s="98" t="s">
        <v>68</v>
      </c>
      <c r="D387" s="98" t="s">
        <v>74</v>
      </c>
      <c r="E387" s="98" t="s">
        <v>62</v>
      </c>
      <c r="F387" s="98" t="s">
        <v>1214</v>
      </c>
      <c r="G387" s="98" t="s">
        <v>2871</v>
      </c>
      <c r="H387" s="98" t="s">
        <v>2120</v>
      </c>
      <c r="I387" s="98" t="s">
        <v>2334</v>
      </c>
      <c r="J387" s="98" t="s">
        <v>2335</v>
      </c>
      <c r="K387" s="98" t="s">
        <v>2521</v>
      </c>
      <c r="L387" s="98" t="s">
        <v>2065</v>
      </c>
      <c r="M387" s="98" t="s">
        <v>2105</v>
      </c>
      <c r="N387" s="98" t="s">
        <v>1935</v>
      </c>
      <c r="O387" s="99">
        <v>12524</v>
      </c>
      <c r="P387" s="99"/>
      <c r="Q387" s="99"/>
      <c r="R387" s="99"/>
      <c r="S387" s="99"/>
      <c r="T387" s="99"/>
      <c r="U387" s="99">
        <v>7244</v>
      </c>
      <c r="V387" s="99">
        <v>5279</v>
      </c>
      <c r="W387" s="99">
        <v>1</v>
      </c>
      <c r="X387" s="99"/>
      <c r="Y387" s="99">
        <v>138</v>
      </c>
      <c r="Z387" s="99">
        <v>1179</v>
      </c>
      <c r="AA387" s="99">
        <v>1778</v>
      </c>
      <c r="AB387" s="99">
        <v>727</v>
      </c>
      <c r="AC387" s="99">
        <v>1229</v>
      </c>
      <c r="AD387" s="99">
        <v>1654</v>
      </c>
      <c r="AE387" s="99">
        <v>1689</v>
      </c>
      <c r="AF387" s="99">
        <v>1609</v>
      </c>
      <c r="AG387" s="99"/>
      <c r="AH387" s="99">
        <v>2516</v>
      </c>
      <c r="AI387" s="99">
        <v>5</v>
      </c>
      <c r="AJ387" s="99">
        <v>2359</v>
      </c>
      <c r="AK387" s="99">
        <v>422</v>
      </c>
      <c r="AL387" s="99">
        <v>3987</v>
      </c>
      <c r="AM387" s="99">
        <v>34</v>
      </c>
      <c r="AN387" s="99">
        <v>160</v>
      </c>
      <c r="AO387" s="99">
        <v>58</v>
      </c>
      <c r="AP387" s="99">
        <v>5504</v>
      </c>
      <c r="AQ387" s="99">
        <v>7494</v>
      </c>
      <c r="AR387" s="99">
        <v>5030</v>
      </c>
      <c r="AS387" s="99"/>
      <c r="AT387" s="99">
        <v>2200</v>
      </c>
      <c r="AU387" s="99">
        <v>7879</v>
      </c>
      <c r="AV387" s="99">
        <v>2443</v>
      </c>
      <c r="AW387" s="99">
        <v>2</v>
      </c>
      <c r="AX387" s="99">
        <v>11727</v>
      </c>
      <c r="AY387" s="99">
        <v>797</v>
      </c>
      <c r="AZ387" s="99"/>
      <c r="BA387" s="99">
        <v>218</v>
      </c>
      <c r="BB387" s="99"/>
      <c r="BC387" s="99">
        <v>9486</v>
      </c>
      <c r="BD387" s="99">
        <v>236</v>
      </c>
      <c r="BE387" s="99">
        <v>43</v>
      </c>
      <c r="BF387" s="99">
        <v>72</v>
      </c>
      <c r="BG387" s="99">
        <v>2441</v>
      </c>
      <c r="BH387" s="99">
        <v>28</v>
      </c>
      <c r="BI387" s="99"/>
      <c r="BJ387" s="99"/>
      <c r="BK387" s="99">
        <v>348</v>
      </c>
      <c r="BL387" s="99">
        <v>65</v>
      </c>
      <c r="BM387" s="99">
        <v>1</v>
      </c>
      <c r="BN387" s="99">
        <v>250</v>
      </c>
      <c r="BO387" s="99">
        <v>1153</v>
      </c>
      <c r="BP387" s="99">
        <v>155</v>
      </c>
      <c r="BQ387" s="99">
        <v>16</v>
      </c>
      <c r="BR387" s="99">
        <v>19</v>
      </c>
      <c r="BS387" s="99">
        <v>62</v>
      </c>
      <c r="BT387" s="99">
        <v>9673</v>
      </c>
      <c r="BU387" s="99">
        <v>733</v>
      </c>
      <c r="BV387" s="99">
        <v>3</v>
      </c>
      <c r="BW387" s="99">
        <v>41</v>
      </c>
      <c r="BX387" s="99"/>
      <c r="BY387" s="99">
        <v>1</v>
      </c>
      <c r="BZ387" s="99"/>
      <c r="CA387" s="99">
        <v>4</v>
      </c>
      <c r="CB387" s="99">
        <v>877</v>
      </c>
      <c r="CC387" s="99">
        <v>4210</v>
      </c>
      <c r="CD387" s="99">
        <v>3</v>
      </c>
      <c r="CE387" s="99">
        <v>7285</v>
      </c>
      <c r="CF387" s="99">
        <v>103</v>
      </c>
      <c r="CG387" s="99">
        <v>40</v>
      </c>
      <c r="CH387" s="99">
        <v>6</v>
      </c>
      <c r="CI387" s="99"/>
      <c r="CJ387" s="99"/>
      <c r="CK387" s="99"/>
      <c r="CL387" s="99">
        <v>8</v>
      </c>
      <c r="CM387" s="99">
        <v>88</v>
      </c>
      <c r="CN387" s="99">
        <v>305</v>
      </c>
      <c r="CO387" s="99">
        <v>1299</v>
      </c>
      <c r="CP387" s="99">
        <v>995</v>
      </c>
      <c r="CQ387" s="99"/>
      <c r="CR387" s="99">
        <v>225</v>
      </c>
      <c r="CS387" s="99">
        <v>4</v>
      </c>
      <c r="CT387" s="99">
        <v>279</v>
      </c>
      <c r="CU387" s="99">
        <v>1223</v>
      </c>
      <c r="CV387" s="99">
        <v>703</v>
      </c>
      <c r="CW387" s="99">
        <v>57</v>
      </c>
      <c r="CX387" s="99">
        <v>1406</v>
      </c>
      <c r="CY387" s="99">
        <v>114</v>
      </c>
      <c r="CZ387" s="99">
        <v>69</v>
      </c>
      <c r="DA387" s="99">
        <v>450</v>
      </c>
      <c r="DB387" s="99">
        <v>155</v>
      </c>
      <c r="DC387" s="99">
        <v>132</v>
      </c>
      <c r="DD387" s="99">
        <v>2497</v>
      </c>
      <c r="DE387" s="99">
        <v>2441</v>
      </c>
      <c r="DF387" s="99">
        <v>74</v>
      </c>
      <c r="DG387" s="99">
        <v>186</v>
      </c>
      <c r="DH387" s="99">
        <v>2771</v>
      </c>
      <c r="DI387" s="99">
        <v>942</v>
      </c>
      <c r="DJ387" s="99">
        <v>8</v>
      </c>
      <c r="DK387" s="99">
        <v>32</v>
      </c>
      <c r="DL387" s="99">
        <v>359</v>
      </c>
      <c r="DM387" s="99">
        <v>32</v>
      </c>
      <c r="DN387" s="99">
        <v>1504</v>
      </c>
      <c r="DO387" s="99">
        <v>311</v>
      </c>
      <c r="DP387" s="99">
        <v>2577</v>
      </c>
      <c r="DQ387" s="99">
        <v>148</v>
      </c>
      <c r="DR387" s="99">
        <v>279</v>
      </c>
      <c r="DS387" s="99">
        <v>205</v>
      </c>
      <c r="DT387" s="99">
        <v>162</v>
      </c>
      <c r="DU387" s="99">
        <v>10</v>
      </c>
      <c r="DV387" s="99"/>
      <c r="DW387" s="99">
        <v>23</v>
      </c>
      <c r="DX387" s="99">
        <v>603</v>
      </c>
      <c r="DY387" s="99">
        <v>27</v>
      </c>
      <c r="DZ387" s="99">
        <v>2326</v>
      </c>
      <c r="EA387" s="99"/>
      <c r="EB387" s="99">
        <v>19</v>
      </c>
      <c r="EC387" s="99"/>
      <c r="ED387" s="99">
        <v>311</v>
      </c>
      <c r="EE387" s="99">
        <v>400</v>
      </c>
      <c r="EF387" s="99">
        <v>76</v>
      </c>
      <c r="EG387" s="99">
        <v>8</v>
      </c>
      <c r="EH387" s="99">
        <v>2</v>
      </c>
      <c r="EI387" s="99"/>
      <c r="EJ387" s="99">
        <v>16</v>
      </c>
      <c r="EK387" s="99">
        <v>8</v>
      </c>
      <c r="EL387" s="99">
        <v>11</v>
      </c>
      <c r="EM387" s="99">
        <v>11210</v>
      </c>
      <c r="EN387" s="99">
        <v>107</v>
      </c>
      <c r="EO387" s="99">
        <v>309</v>
      </c>
      <c r="EP387" s="99">
        <v>60</v>
      </c>
      <c r="EQ387" s="99">
        <v>6</v>
      </c>
      <c r="ER387" s="99"/>
      <c r="ES387" s="99">
        <v>39720</v>
      </c>
    </row>
    <row r="388" spans="1:149" ht="14.4" x14ac:dyDescent="0.3">
      <c r="A388" s="98">
        <v>106434032</v>
      </c>
      <c r="B388" s="98" t="s">
        <v>2727</v>
      </c>
      <c r="C388" s="98" t="s">
        <v>68</v>
      </c>
      <c r="D388" s="98" t="s">
        <v>2728</v>
      </c>
      <c r="E388" s="98" t="s">
        <v>62</v>
      </c>
      <c r="F388" s="98" t="s">
        <v>2729</v>
      </c>
      <c r="G388" s="98" t="s">
        <v>2871</v>
      </c>
      <c r="H388" s="98" t="s">
        <v>2114</v>
      </c>
      <c r="I388" s="98" t="s">
        <v>2334</v>
      </c>
      <c r="J388" s="98" t="s">
        <v>2253</v>
      </c>
      <c r="K388" s="98" t="s">
        <v>2730</v>
      </c>
      <c r="L388" s="98" t="s">
        <v>2065</v>
      </c>
      <c r="M388" s="98" t="s">
        <v>2105</v>
      </c>
      <c r="N388" s="98" t="s">
        <v>2731</v>
      </c>
      <c r="O388" s="99"/>
      <c r="P388" s="99"/>
      <c r="Q388" s="99"/>
      <c r="R388" s="99"/>
      <c r="S388" s="99">
        <v>270</v>
      </c>
      <c r="T388" s="99"/>
      <c r="U388" s="99">
        <v>164</v>
      </c>
      <c r="V388" s="99">
        <v>106</v>
      </c>
      <c r="W388" s="99"/>
      <c r="X388" s="99"/>
      <c r="Y388" s="99">
        <v>35</v>
      </c>
      <c r="Z388" s="99">
        <v>63</v>
      </c>
      <c r="AA388" s="99">
        <v>44</v>
      </c>
      <c r="AB388" s="99">
        <v>32</v>
      </c>
      <c r="AC388" s="99">
        <v>36</v>
      </c>
      <c r="AD388" s="99">
        <v>26</v>
      </c>
      <c r="AE388" s="99">
        <v>21</v>
      </c>
      <c r="AF388" s="99">
        <v>13</v>
      </c>
      <c r="AG388" s="99"/>
      <c r="AH388" s="99"/>
      <c r="AI388" s="99"/>
      <c r="AJ388" s="99">
        <v>19</v>
      </c>
      <c r="AK388" s="99">
        <v>13</v>
      </c>
      <c r="AL388" s="99">
        <v>37</v>
      </c>
      <c r="AM388" s="99">
        <v>4</v>
      </c>
      <c r="AN388" s="99">
        <v>32</v>
      </c>
      <c r="AO388" s="99">
        <v>23</v>
      </c>
      <c r="AP388" s="99">
        <v>142</v>
      </c>
      <c r="AQ388" s="99">
        <v>270</v>
      </c>
      <c r="AR388" s="99"/>
      <c r="AS388" s="99"/>
      <c r="AT388" s="99"/>
      <c r="AU388" s="99">
        <v>270</v>
      </c>
      <c r="AV388" s="99"/>
      <c r="AW388" s="99"/>
      <c r="AX388" s="99">
        <v>270</v>
      </c>
      <c r="AY388" s="99"/>
      <c r="AZ388" s="99"/>
      <c r="BA388" s="99"/>
      <c r="BB388" s="99"/>
      <c r="BC388" s="99">
        <v>98</v>
      </c>
      <c r="BD388" s="99">
        <v>69</v>
      </c>
      <c r="BE388" s="99"/>
      <c r="BF388" s="99">
        <v>15</v>
      </c>
      <c r="BG388" s="99"/>
      <c r="BH388" s="99">
        <v>88</v>
      </c>
      <c r="BI388" s="99"/>
      <c r="BJ388" s="99"/>
      <c r="BK388" s="99">
        <v>14</v>
      </c>
      <c r="BL388" s="99">
        <v>24</v>
      </c>
      <c r="BM388" s="99"/>
      <c r="BN388" s="99"/>
      <c r="BO388" s="99"/>
      <c r="BP388" s="99"/>
      <c r="BQ388" s="99">
        <v>3</v>
      </c>
      <c r="BR388" s="99">
        <v>5</v>
      </c>
      <c r="BS388" s="99"/>
      <c r="BT388" s="99">
        <v>212</v>
      </c>
      <c r="BU388" s="99">
        <v>9</v>
      </c>
      <c r="BV388" s="99">
        <v>1</v>
      </c>
      <c r="BW388" s="99">
        <v>1</v>
      </c>
      <c r="BX388" s="99"/>
      <c r="BY388" s="99">
        <v>1</v>
      </c>
      <c r="BZ388" s="99"/>
      <c r="CA388" s="99"/>
      <c r="CB388" s="99"/>
      <c r="CC388" s="99">
        <v>90</v>
      </c>
      <c r="CD388" s="99">
        <v>4</v>
      </c>
      <c r="CE388" s="99">
        <v>170</v>
      </c>
      <c r="CF388" s="99">
        <v>6</v>
      </c>
      <c r="CG388" s="99"/>
      <c r="CH388" s="99"/>
      <c r="CI388" s="99"/>
      <c r="CJ388" s="99"/>
      <c r="CK388" s="99"/>
      <c r="CL388" s="99"/>
      <c r="CM388" s="99"/>
      <c r="CN388" s="99"/>
      <c r="CO388" s="99"/>
      <c r="CP388" s="99"/>
      <c r="CQ388" s="99"/>
      <c r="CR388" s="99"/>
      <c r="CS388" s="99"/>
      <c r="CT388" s="99"/>
      <c r="CU388" s="99"/>
      <c r="CV388" s="99"/>
      <c r="CW388" s="99">
        <v>270</v>
      </c>
      <c r="CX388" s="99"/>
      <c r="CY388" s="99"/>
      <c r="CZ388" s="99"/>
      <c r="DA388" s="99"/>
      <c r="DB388" s="99"/>
      <c r="DC388" s="99"/>
      <c r="DD388" s="99"/>
      <c r="DE388" s="99"/>
      <c r="DF388" s="99"/>
      <c r="DG388" s="99"/>
      <c r="DH388" s="99"/>
      <c r="DI388" s="99"/>
      <c r="DJ388" s="99"/>
      <c r="DK388" s="99"/>
      <c r="DL388" s="99"/>
      <c r="DM388" s="99"/>
      <c r="DN388" s="99"/>
      <c r="DO388" s="99"/>
      <c r="DP388" s="99">
        <v>270</v>
      </c>
      <c r="DQ388" s="99"/>
      <c r="DR388" s="99"/>
      <c r="DS388" s="99"/>
      <c r="DT388" s="99"/>
      <c r="DU388" s="99"/>
      <c r="DV388" s="99"/>
      <c r="DW388" s="99"/>
      <c r="DX388" s="99"/>
      <c r="DY388" s="99"/>
      <c r="DZ388" s="99"/>
      <c r="EA388" s="99"/>
      <c r="EB388" s="99"/>
      <c r="EC388" s="99"/>
      <c r="ED388" s="99"/>
      <c r="EE388" s="99">
        <v>1</v>
      </c>
      <c r="EF388" s="99"/>
      <c r="EG388" s="99"/>
      <c r="EH388" s="99"/>
      <c r="EI388" s="99"/>
      <c r="EJ388" s="99"/>
      <c r="EK388" s="99"/>
      <c r="EL388" s="99"/>
      <c r="EM388" s="99">
        <v>265</v>
      </c>
      <c r="EN388" s="99">
        <v>4</v>
      </c>
      <c r="EO388" s="99"/>
      <c r="EP388" s="99"/>
      <c r="EQ388" s="99"/>
      <c r="ER388" s="99"/>
      <c r="ES388" s="99">
        <v>2379</v>
      </c>
    </row>
    <row r="389" spans="1:149" ht="14.4" x14ac:dyDescent="0.3">
      <c r="A389" s="98">
        <v>106434040</v>
      </c>
      <c r="B389" s="98" t="s">
        <v>2522</v>
      </c>
      <c r="C389" s="98" t="s">
        <v>68</v>
      </c>
      <c r="D389" s="98" t="s">
        <v>75</v>
      </c>
      <c r="E389" s="98" t="s">
        <v>73</v>
      </c>
      <c r="F389" s="98" t="s">
        <v>1215</v>
      </c>
      <c r="G389" s="98" t="s">
        <v>2871</v>
      </c>
      <c r="H389" s="98" t="s">
        <v>2108</v>
      </c>
      <c r="I389" s="98" t="s">
        <v>2486</v>
      </c>
      <c r="J389" s="98" t="s">
        <v>2212</v>
      </c>
      <c r="K389" s="98" t="s">
        <v>2514</v>
      </c>
      <c r="L389" s="98" t="s">
        <v>2065</v>
      </c>
      <c r="M389" s="98" t="s">
        <v>2105</v>
      </c>
      <c r="N389" s="98" t="s">
        <v>1936</v>
      </c>
      <c r="O389" s="99">
        <v>16808</v>
      </c>
      <c r="P389" s="99"/>
      <c r="Q389" s="99"/>
      <c r="R389" s="99"/>
      <c r="S389" s="99"/>
      <c r="T389" s="99"/>
      <c r="U389" s="99">
        <v>10409</v>
      </c>
      <c r="V389" s="99">
        <v>6391</v>
      </c>
      <c r="W389" s="99"/>
      <c r="X389" s="99">
        <v>8</v>
      </c>
      <c r="Y389" s="99">
        <v>2830</v>
      </c>
      <c r="Z389" s="99">
        <v>1677</v>
      </c>
      <c r="AA389" s="99">
        <v>2913</v>
      </c>
      <c r="AB389" s="99">
        <v>344</v>
      </c>
      <c r="AC389" s="99">
        <v>9</v>
      </c>
      <c r="AD389" s="99">
        <v>2</v>
      </c>
      <c r="AE389" s="99">
        <v>1</v>
      </c>
      <c r="AF389" s="99"/>
      <c r="AG389" s="99"/>
      <c r="AH389" s="99">
        <v>6068</v>
      </c>
      <c r="AI389" s="99">
        <v>2964</v>
      </c>
      <c r="AJ389" s="99">
        <v>4326</v>
      </c>
      <c r="AK389" s="99">
        <v>420</v>
      </c>
      <c r="AL389" s="99">
        <v>6293</v>
      </c>
      <c r="AM389" s="99">
        <v>18</v>
      </c>
      <c r="AN389" s="99">
        <v>510</v>
      </c>
      <c r="AO389" s="99">
        <v>6</v>
      </c>
      <c r="AP389" s="99">
        <v>5235</v>
      </c>
      <c r="AQ389" s="99">
        <v>16808</v>
      </c>
      <c r="AR389" s="99"/>
      <c r="AS389" s="99"/>
      <c r="AT389" s="99">
        <v>4420</v>
      </c>
      <c r="AU389" s="99">
        <v>7899</v>
      </c>
      <c r="AV389" s="99">
        <v>4485</v>
      </c>
      <c r="AW389" s="99">
        <v>4</v>
      </c>
      <c r="AX389" s="99">
        <v>16772</v>
      </c>
      <c r="AY389" s="99">
        <v>36</v>
      </c>
      <c r="AZ389" s="99"/>
      <c r="BA389" s="99">
        <v>876</v>
      </c>
      <c r="BB389" s="99">
        <v>7</v>
      </c>
      <c r="BC389" s="99">
        <v>8770</v>
      </c>
      <c r="BD389" s="99">
        <v>10</v>
      </c>
      <c r="BE389" s="99">
        <v>2</v>
      </c>
      <c r="BF389" s="99">
        <v>5</v>
      </c>
      <c r="BG389" s="99">
        <v>4322</v>
      </c>
      <c r="BH389" s="99">
        <v>2814</v>
      </c>
      <c r="BI389" s="99">
        <v>2</v>
      </c>
      <c r="BJ389" s="99"/>
      <c r="BK389" s="99">
        <v>132</v>
      </c>
      <c r="BL389" s="99">
        <v>26</v>
      </c>
      <c r="BM389" s="99"/>
      <c r="BN389" s="99">
        <v>127</v>
      </c>
      <c r="BO389" s="99">
        <v>7</v>
      </c>
      <c r="BP389" s="99">
        <v>40</v>
      </c>
      <c r="BQ389" s="99">
        <v>26</v>
      </c>
      <c r="BR389" s="99">
        <v>35</v>
      </c>
      <c r="BS389" s="99"/>
      <c r="BT389" s="99">
        <v>16356</v>
      </c>
      <c r="BU389" s="99">
        <v>45</v>
      </c>
      <c r="BV389" s="99"/>
      <c r="BW389" s="99">
        <v>11</v>
      </c>
      <c r="BX389" s="99"/>
      <c r="BY389" s="99">
        <v>2</v>
      </c>
      <c r="BZ389" s="99">
        <v>1</v>
      </c>
      <c r="CA389" s="99"/>
      <c r="CB389" s="99">
        <v>3680</v>
      </c>
      <c r="CC389" s="99">
        <v>2</v>
      </c>
      <c r="CD389" s="99">
        <v>18</v>
      </c>
      <c r="CE389" s="99">
        <v>9442</v>
      </c>
      <c r="CF389" s="99">
        <v>29</v>
      </c>
      <c r="CG389" s="99"/>
      <c r="CH389" s="99">
        <v>3637</v>
      </c>
      <c r="CI389" s="99"/>
      <c r="CJ389" s="99"/>
      <c r="CK389" s="99"/>
      <c r="CL389" s="99">
        <v>956</v>
      </c>
      <c r="CM389" s="99">
        <v>287</v>
      </c>
      <c r="CN389" s="99">
        <v>324</v>
      </c>
      <c r="CO389" s="99">
        <v>350</v>
      </c>
      <c r="CP389" s="99">
        <v>507</v>
      </c>
      <c r="CQ389" s="99">
        <v>19</v>
      </c>
      <c r="CR389" s="99">
        <v>371</v>
      </c>
      <c r="CS389" s="99">
        <v>24</v>
      </c>
      <c r="CT389" s="99">
        <v>267</v>
      </c>
      <c r="CU389" s="99">
        <v>265</v>
      </c>
      <c r="CV389" s="99">
        <v>704</v>
      </c>
      <c r="CW389" s="99">
        <v>350</v>
      </c>
      <c r="CX389" s="99">
        <v>308</v>
      </c>
      <c r="CY389" s="99">
        <v>479</v>
      </c>
      <c r="CZ389" s="99">
        <v>663</v>
      </c>
      <c r="DA389" s="99">
        <v>884</v>
      </c>
      <c r="DB389" s="99">
        <v>80</v>
      </c>
      <c r="DC389" s="99">
        <v>338</v>
      </c>
      <c r="DD389" s="99">
        <v>4753</v>
      </c>
      <c r="DE389" s="99">
        <v>4317</v>
      </c>
      <c r="DF389" s="99">
        <v>562</v>
      </c>
      <c r="DG389" s="99">
        <v>681</v>
      </c>
      <c r="DH389" s="99">
        <v>2595</v>
      </c>
      <c r="DI389" s="99">
        <v>579</v>
      </c>
      <c r="DJ389" s="99">
        <v>49</v>
      </c>
      <c r="DK389" s="99">
        <v>48</v>
      </c>
      <c r="DL389" s="99">
        <v>148</v>
      </c>
      <c r="DM389" s="99">
        <v>63</v>
      </c>
      <c r="DN389" s="99">
        <v>494</v>
      </c>
      <c r="DO389" s="99">
        <v>390</v>
      </c>
      <c r="DP389" s="99">
        <v>5635</v>
      </c>
      <c r="DQ389" s="99">
        <v>152</v>
      </c>
      <c r="DR389" s="99">
        <v>144</v>
      </c>
      <c r="DS389" s="99">
        <v>171</v>
      </c>
      <c r="DT389" s="99">
        <v>132</v>
      </c>
      <c r="DU389" s="99">
        <v>24</v>
      </c>
      <c r="DV389" s="99">
        <v>14</v>
      </c>
      <c r="DW389" s="99">
        <v>25</v>
      </c>
      <c r="DX389" s="99">
        <v>686</v>
      </c>
      <c r="DY389" s="99">
        <v>403</v>
      </c>
      <c r="DZ389" s="99">
        <v>4353</v>
      </c>
      <c r="EA389" s="99">
        <v>14</v>
      </c>
      <c r="EB389" s="99">
        <v>1</v>
      </c>
      <c r="EC389" s="99">
        <v>7</v>
      </c>
      <c r="ED389" s="99">
        <v>996</v>
      </c>
      <c r="EE389" s="99">
        <v>42</v>
      </c>
      <c r="EF389" s="99">
        <v>3</v>
      </c>
      <c r="EG389" s="99">
        <v>2</v>
      </c>
      <c r="EH389" s="99"/>
      <c r="EI389" s="99"/>
      <c r="EJ389" s="99">
        <v>4</v>
      </c>
      <c r="EK389" s="99">
        <v>4</v>
      </c>
      <c r="EL389" s="99"/>
      <c r="EM389" s="99">
        <v>14657</v>
      </c>
      <c r="EN389" s="99">
        <v>54</v>
      </c>
      <c r="EO389" s="99">
        <v>1029</v>
      </c>
      <c r="EP389" s="99">
        <v>17</v>
      </c>
      <c r="EQ389" s="99"/>
      <c r="ER389" s="99"/>
      <c r="ES389" s="99">
        <v>92016</v>
      </c>
    </row>
    <row r="390" spans="1:149" ht="14.4" x14ac:dyDescent="0.3">
      <c r="A390" s="98">
        <v>106434051</v>
      </c>
      <c r="B390" s="98" t="s">
        <v>76</v>
      </c>
      <c r="C390" s="98" t="s">
        <v>68</v>
      </c>
      <c r="D390" s="98" t="s">
        <v>77</v>
      </c>
      <c r="E390" s="98" t="s">
        <v>78</v>
      </c>
      <c r="F390" s="98" t="s">
        <v>1216</v>
      </c>
      <c r="G390" s="98" t="s">
        <v>2873</v>
      </c>
      <c r="H390" s="98" t="s">
        <v>2122</v>
      </c>
      <c r="I390" s="98" t="s">
        <v>2109</v>
      </c>
      <c r="J390" s="98" t="s">
        <v>2396</v>
      </c>
      <c r="K390" s="98" t="s">
        <v>2513</v>
      </c>
      <c r="L390" s="98" t="s">
        <v>2065</v>
      </c>
      <c r="M390" s="98" t="s">
        <v>2105</v>
      </c>
      <c r="N390" s="98" t="s">
        <v>1937</v>
      </c>
      <c r="O390" s="99"/>
      <c r="P390" s="99">
        <v>22</v>
      </c>
      <c r="Q390" s="99"/>
      <c r="R390" s="99"/>
      <c r="S390" s="99"/>
      <c r="T390" s="99"/>
      <c r="U390" s="99">
        <v>11</v>
      </c>
      <c r="V390" s="99">
        <v>11</v>
      </c>
      <c r="W390" s="99"/>
      <c r="X390" s="99"/>
      <c r="Y390" s="99"/>
      <c r="Z390" s="99"/>
      <c r="AA390" s="99"/>
      <c r="AB390" s="99"/>
      <c r="AC390" s="99"/>
      <c r="AD390" s="99"/>
      <c r="AE390" s="99"/>
      <c r="AF390" s="99"/>
      <c r="AG390" s="99"/>
      <c r="AH390" s="99">
        <v>14</v>
      </c>
      <c r="AI390" s="99">
        <v>8</v>
      </c>
      <c r="AJ390" s="99">
        <v>2</v>
      </c>
      <c r="AK390" s="99">
        <v>2</v>
      </c>
      <c r="AL390" s="99">
        <v>13</v>
      </c>
      <c r="AM390" s="99"/>
      <c r="AN390" s="99"/>
      <c r="AO390" s="99"/>
      <c r="AP390" s="99">
        <v>5</v>
      </c>
      <c r="AQ390" s="99">
        <v>22</v>
      </c>
      <c r="AR390" s="99"/>
      <c r="AS390" s="99"/>
      <c r="AT390" s="99">
        <v>19</v>
      </c>
      <c r="AU390" s="99">
        <v>3</v>
      </c>
      <c r="AV390" s="99"/>
      <c r="AW390" s="99"/>
      <c r="AX390" s="99">
        <v>22</v>
      </c>
      <c r="AY390" s="99"/>
      <c r="AZ390" s="99"/>
      <c r="BA390" s="99">
        <v>22</v>
      </c>
      <c r="BB390" s="99"/>
      <c r="BC390" s="99"/>
      <c r="BD390" s="99"/>
      <c r="BE390" s="99"/>
      <c r="BF390" s="99"/>
      <c r="BG390" s="99"/>
      <c r="BH390" s="99"/>
      <c r="BI390" s="99"/>
      <c r="BJ390" s="99"/>
      <c r="BK390" s="99">
        <v>9</v>
      </c>
      <c r="BL390" s="99"/>
      <c r="BM390" s="99"/>
      <c r="BN390" s="99"/>
      <c r="BO390" s="99">
        <v>7</v>
      </c>
      <c r="BP390" s="99"/>
      <c r="BQ390" s="99"/>
      <c r="BR390" s="99"/>
      <c r="BS390" s="99"/>
      <c r="BT390" s="99">
        <v>6</v>
      </c>
      <c r="BU390" s="99"/>
      <c r="BV390" s="99"/>
      <c r="BW390" s="99"/>
      <c r="BX390" s="99"/>
      <c r="BY390" s="99"/>
      <c r="BZ390" s="99"/>
      <c r="CA390" s="99"/>
      <c r="CB390" s="99">
        <v>16</v>
      </c>
      <c r="CC390" s="99"/>
      <c r="CD390" s="99"/>
      <c r="CE390" s="99">
        <v>6</v>
      </c>
      <c r="CF390" s="99"/>
      <c r="CG390" s="99"/>
      <c r="CH390" s="99"/>
      <c r="CI390" s="99"/>
      <c r="CJ390" s="99"/>
      <c r="CK390" s="99"/>
      <c r="CL390" s="99">
        <v>11</v>
      </c>
      <c r="CM390" s="99"/>
      <c r="CN390" s="99"/>
      <c r="CO390" s="99"/>
      <c r="CP390" s="99"/>
      <c r="CQ390" s="99"/>
      <c r="CR390" s="99"/>
      <c r="CS390" s="99"/>
      <c r="CT390" s="99"/>
      <c r="CU390" s="99"/>
      <c r="CV390" s="99"/>
      <c r="CW390" s="99"/>
      <c r="CX390" s="99">
        <v>1</v>
      </c>
      <c r="CY390" s="99">
        <v>4</v>
      </c>
      <c r="CZ390" s="99"/>
      <c r="DA390" s="99">
        <v>5</v>
      </c>
      <c r="DB390" s="99"/>
      <c r="DC390" s="99"/>
      <c r="DD390" s="99"/>
      <c r="DE390" s="99"/>
      <c r="DF390" s="99">
        <v>1</v>
      </c>
      <c r="DG390" s="99"/>
      <c r="DH390" s="99">
        <v>22</v>
      </c>
      <c r="DI390" s="99"/>
      <c r="DJ390" s="99"/>
      <c r="DK390" s="99"/>
      <c r="DL390" s="99"/>
      <c r="DM390" s="99"/>
      <c r="DN390" s="99"/>
      <c r="DO390" s="99"/>
      <c r="DP390" s="99"/>
      <c r="DQ390" s="99"/>
      <c r="DR390" s="99"/>
      <c r="DS390" s="99"/>
      <c r="DT390" s="99"/>
      <c r="DU390" s="99"/>
      <c r="DV390" s="99"/>
      <c r="DW390" s="99"/>
      <c r="DX390" s="99"/>
      <c r="DY390" s="99"/>
      <c r="DZ390" s="99"/>
      <c r="EA390" s="99"/>
      <c r="EB390" s="99"/>
      <c r="EC390" s="99"/>
      <c r="ED390" s="99"/>
      <c r="EE390" s="99"/>
      <c r="EF390" s="99"/>
      <c r="EG390" s="99"/>
      <c r="EH390" s="99"/>
      <c r="EI390" s="99"/>
      <c r="EJ390" s="99"/>
      <c r="EK390" s="99"/>
      <c r="EL390" s="99"/>
      <c r="EM390" s="99">
        <v>22</v>
      </c>
      <c r="EN390" s="99"/>
      <c r="EO390" s="99"/>
      <c r="EP390" s="99"/>
      <c r="EQ390" s="99"/>
      <c r="ER390" s="99"/>
      <c r="ES390" s="99">
        <v>9028</v>
      </c>
    </row>
    <row r="391" spans="1:149" ht="14.4" x14ac:dyDescent="0.3">
      <c r="A391" s="98">
        <v>106434138</v>
      </c>
      <c r="B391" s="98" t="s">
        <v>298</v>
      </c>
      <c r="C391" s="98" t="s">
        <v>68</v>
      </c>
      <c r="D391" s="98" t="s">
        <v>79</v>
      </c>
      <c r="E391" s="98" t="s">
        <v>80</v>
      </c>
      <c r="F391" s="98" t="s">
        <v>1217</v>
      </c>
      <c r="G391" s="98" t="s">
        <v>2871</v>
      </c>
      <c r="H391" s="98" t="s">
        <v>2114</v>
      </c>
      <c r="I391" s="98" t="s">
        <v>2334</v>
      </c>
      <c r="J391" s="98" t="s">
        <v>2223</v>
      </c>
      <c r="K391" s="98" t="s">
        <v>2516</v>
      </c>
      <c r="L391" s="98" t="s">
        <v>2007</v>
      </c>
      <c r="M391" s="98" t="s">
        <v>2105</v>
      </c>
      <c r="N391" s="98" t="s">
        <v>1938</v>
      </c>
      <c r="O391" s="99">
        <v>2851</v>
      </c>
      <c r="P391" s="99"/>
      <c r="Q391" s="99"/>
      <c r="R391" s="99"/>
      <c r="S391" s="99"/>
      <c r="T391" s="99"/>
      <c r="U391" s="99">
        <v>1697</v>
      </c>
      <c r="V391" s="99">
        <v>1154</v>
      </c>
      <c r="W391" s="99"/>
      <c r="X391" s="99"/>
      <c r="Y391" s="99">
        <v>70</v>
      </c>
      <c r="Z391" s="99">
        <v>253</v>
      </c>
      <c r="AA391" s="99">
        <v>319</v>
      </c>
      <c r="AB391" s="99">
        <v>241</v>
      </c>
      <c r="AC391" s="99">
        <v>306</v>
      </c>
      <c r="AD391" s="99">
        <v>366</v>
      </c>
      <c r="AE391" s="99">
        <v>408</v>
      </c>
      <c r="AF391" s="99">
        <v>500</v>
      </c>
      <c r="AG391" s="99"/>
      <c r="AH391" s="99">
        <v>366</v>
      </c>
      <c r="AI391" s="99">
        <v>22</v>
      </c>
      <c r="AJ391" s="99">
        <v>94</v>
      </c>
      <c r="AK391" s="99">
        <v>31</v>
      </c>
      <c r="AL391" s="99">
        <v>1279</v>
      </c>
      <c r="AM391" s="99">
        <v>2</v>
      </c>
      <c r="AN391" s="99">
        <v>61</v>
      </c>
      <c r="AO391" s="99">
        <v>2</v>
      </c>
      <c r="AP391" s="99">
        <v>1382</v>
      </c>
      <c r="AQ391" s="99">
        <v>938</v>
      </c>
      <c r="AR391" s="99">
        <v>1913</v>
      </c>
      <c r="AS391" s="99"/>
      <c r="AT391" s="99">
        <v>256</v>
      </c>
      <c r="AU391" s="99">
        <v>2251</v>
      </c>
      <c r="AV391" s="99">
        <v>344</v>
      </c>
      <c r="AW391" s="99"/>
      <c r="AX391" s="99">
        <v>2441</v>
      </c>
      <c r="AY391" s="99">
        <v>410</v>
      </c>
      <c r="AZ391" s="99"/>
      <c r="BA391" s="99"/>
      <c r="BB391" s="99"/>
      <c r="BC391" s="99">
        <v>2500</v>
      </c>
      <c r="BD391" s="99"/>
      <c r="BE391" s="99"/>
      <c r="BF391" s="99">
        <v>8</v>
      </c>
      <c r="BG391" s="99">
        <v>343</v>
      </c>
      <c r="BH391" s="99"/>
      <c r="BI391" s="99"/>
      <c r="BJ391" s="99"/>
      <c r="BK391" s="99">
        <v>126</v>
      </c>
      <c r="BL391" s="99">
        <v>36</v>
      </c>
      <c r="BM391" s="99">
        <v>9</v>
      </c>
      <c r="BN391" s="99">
        <v>53</v>
      </c>
      <c r="BO391" s="99">
        <v>169</v>
      </c>
      <c r="BP391" s="99">
        <v>59</v>
      </c>
      <c r="BQ391" s="99">
        <v>7</v>
      </c>
      <c r="BR391" s="99">
        <v>17</v>
      </c>
      <c r="BS391" s="99">
        <v>1</v>
      </c>
      <c r="BT391" s="99">
        <v>1964</v>
      </c>
      <c r="BU391" s="99">
        <v>405</v>
      </c>
      <c r="BV391" s="99">
        <v>1</v>
      </c>
      <c r="BW391" s="99">
        <v>2</v>
      </c>
      <c r="BX391" s="99"/>
      <c r="BY391" s="99">
        <v>1</v>
      </c>
      <c r="BZ391" s="99">
        <v>1</v>
      </c>
      <c r="CA391" s="99"/>
      <c r="CB391" s="99">
        <v>876</v>
      </c>
      <c r="CC391" s="99">
        <v>1070</v>
      </c>
      <c r="CD391" s="99">
        <v>79</v>
      </c>
      <c r="CE391" s="99">
        <v>774</v>
      </c>
      <c r="CF391" s="99">
        <v>6</v>
      </c>
      <c r="CG391" s="99">
        <v>10</v>
      </c>
      <c r="CH391" s="99">
        <v>35</v>
      </c>
      <c r="CI391" s="99"/>
      <c r="CJ391" s="99"/>
      <c r="CK391" s="99">
        <v>1</v>
      </c>
      <c r="CL391" s="99"/>
      <c r="CM391" s="99">
        <v>27</v>
      </c>
      <c r="CN391" s="99">
        <v>60</v>
      </c>
      <c r="CO391" s="99">
        <v>311</v>
      </c>
      <c r="CP391" s="99">
        <v>405</v>
      </c>
      <c r="CQ391" s="99">
        <v>3</v>
      </c>
      <c r="CR391" s="99">
        <v>151</v>
      </c>
      <c r="CS391" s="99"/>
      <c r="CT391" s="99">
        <v>128</v>
      </c>
      <c r="CU391" s="99">
        <v>255</v>
      </c>
      <c r="CV391" s="99">
        <v>204</v>
      </c>
      <c r="CW391" s="99">
        <v>38</v>
      </c>
      <c r="CX391" s="99">
        <v>73</v>
      </c>
      <c r="CY391" s="99">
        <v>51</v>
      </c>
      <c r="CZ391" s="99">
        <v>5</v>
      </c>
      <c r="DA391" s="99">
        <v>299</v>
      </c>
      <c r="DB391" s="99">
        <v>52</v>
      </c>
      <c r="DC391" s="99">
        <v>63</v>
      </c>
      <c r="DD391" s="99">
        <v>367</v>
      </c>
      <c r="DE391" s="99">
        <v>344</v>
      </c>
      <c r="DF391" s="99">
        <v>15</v>
      </c>
      <c r="DG391" s="99">
        <v>18</v>
      </c>
      <c r="DH391" s="99">
        <v>225</v>
      </c>
      <c r="DI391" s="99">
        <v>237</v>
      </c>
      <c r="DJ391" s="99">
        <v>2</v>
      </c>
      <c r="DK391" s="99">
        <v>29</v>
      </c>
      <c r="DL391" s="99">
        <v>76</v>
      </c>
      <c r="DM391" s="99">
        <v>3</v>
      </c>
      <c r="DN391" s="99">
        <v>127</v>
      </c>
      <c r="DO391" s="99">
        <v>12</v>
      </c>
      <c r="DP391" s="99">
        <v>1509</v>
      </c>
      <c r="DQ391" s="99">
        <v>54</v>
      </c>
      <c r="DR391" s="99">
        <v>57</v>
      </c>
      <c r="DS391" s="99">
        <v>15</v>
      </c>
      <c r="DT391" s="99">
        <v>113</v>
      </c>
      <c r="DU391" s="99">
        <v>1</v>
      </c>
      <c r="DV391" s="99">
        <v>1</v>
      </c>
      <c r="DW391" s="99">
        <v>4</v>
      </c>
      <c r="DX391" s="99">
        <v>27</v>
      </c>
      <c r="DY391" s="99">
        <v>2</v>
      </c>
      <c r="DZ391" s="99">
        <v>339</v>
      </c>
      <c r="EA391" s="99"/>
      <c r="EB391" s="99"/>
      <c r="EC391" s="99"/>
      <c r="ED391" s="99">
        <v>63</v>
      </c>
      <c r="EE391" s="99">
        <v>141</v>
      </c>
      <c r="EF391" s="99">
        <v>16</v>
      </c>
      <c r="EG391" s="99">
        <v>1</v>
      </c>
      <c r="EH391" s="99"/>
      <c r="EI391" s="99"/>
      <c r="EJ391" s="99">
        <v>1</v>
      </c>
      <c r="EK391" s="99">
        <v>2</v>
      </c>
      <c r="EL391" s="99">
        <v>1</v>
      </c>
      <c r="EM391" s="99">
        <v>2534</v>
      </c>
      <c r="EN391" s="99">
        <v>30</v>
      </c>
      <c r="EO391" s="99">
        <v>57</v>
      </c>
      <c r="EP391" s="99">
        <v>5</v>
      </c>
      <c r="EQ391" s="99"/>
      <c r="ER391" s="99"/>
      <c r="ES391" s="99">
        <v>9901</v>
      </c>
    </row>
    <row r="392" spans="1:149" ht="14.4" x14ac:dyDescent="0.3">
      <c r="A392" s="98">
        <v>106434153</v>
      </c>
      <c r="B392" s="98" t="s">
        <v>2523</v>
      </c>
      <c r="C392" s="98" t="s">
        <v>68</v>
      </c>
      <c r="D392" s="98" t="s">
        <v>740</v>
      </c>
      <c r="E392" s="98" t="s">
        <v>68</v>
      </c>
      <c r="F392" s="98" t="s">
        <v>1218</v>
      </c>
      <c r="G392" s="98" t="s">
        <v>2871</v>
      </c>
      <c r="H392" s="98" t="s">
        <v>2108</v>
      </c>
      <c r="I392" s="98" t="s">
        <v>2115</v>
      </c>
      <c r="J392" s="98" t="s">
        <v>2129</v>
      </c>
      <c r="K392" s="98" t="s">
        <v>2524</v>
      </c>
      <c r="L392" s="98" t="s">
        <v>2065</v>
      </c>
      <c r="M392" s="98" t="s">
        <v>2105</v>
      </c>
      <c r="N392" s="98" t="s">
        <v>1939</v>
      </c>
      <c r="O392" s="99">
        <v>23222</v>
      </c>
      <c r="P392" s="99"/>
      <c r="Q392" s="99"/>
      <c r="R392" s="99"/>
      <c r="S392" s="99"/>
      <c r="T392" s="99"/>
      <c r="U392" s="99">
        <v>13665</v>
      </c>
      <c r="V392" s="99">
        <v>9556</v>
      </c>
      <c r="W392" s="99">
        <v>1</v>
      </c>
      <c r="X392" s="99"/>
      <c r="Y392" s="99">
        <v>494</v>
      </c>
      <c r="Z392" s="99">
        <v>1623</v>
      </c>
      <c r="AA392" s="99">
        <v>3738</v>
      </c>
      <c r="AB392" s="99">
        <v>1143</v>
      </c>
      <c r="AC392" s="99">
        <v>1809</v>
      </c>
      <c r="AD392" s="99">
        <v>2800</v>
      </c>
      <c r="AE392" s="99">
        <v>2858</v>
      </c>
      <c r="AF392" s="99">
        <v>3170</v>
      </c>
      <c r="AG392" s="99">
        <v>6</v>
      </c>
      <c r="AH392" s="99">
        <v>5005</v>
      </c>
      <c r="AI392" s="99">
        <v>576</v>
      </c>
      <c r="AJ392" s="99">
        <v>7496</v>
      </c>
      <c r="AK392" s="99">
        <v>731</v>
      </c>
      <c r="AL392" s="99">
        <v>4229</v>
      </c>
      <c r="AM392" s="99">
        <v>56</v>
      </c>
      <c r="AN392" s="99">
        <v>244</v>
      </c>
      <c r="AO392" s="99">
        <v>231</v>
      </c>
      <c r="AP392" s="99">
        <v>10235</v>
      </c>
      <c r="AQ392" s="99">
        <v>14989</v>
      </c>
      <c r="AR392" s="99">
        <v>8233</v>
      </c>
      <c r="AS392" s="99"/>
      <c r="AT392" s="99">
        <v>4039</v>
      </c>
      <c r="AU392" s="99">
        <v>14568</v>
      </c>
      <c r="AV392" s="99">
        <v>4615</v>
      </c>
      <c r="AW392" s="99"/>
      <c r="AX392" s="99">
        <v>21067</v>
      </c>
      <c r="AY392" s="99">
        <v>2155</v>
      </c>
      <c r="AZ392" s="99"/>
      <c r="BA392" s="99">
        <v>1271</v>
      </c>
      <c r="BB392" s="99">
        <v>1</v>
      </c>
      <c r="BC392" s="99">
        <v>16616</v>
      </c>
      <c r="BD392" s="99">
        <v>131</v>
      </c>
      <c r="BE392" s="99">
        <v>90</v>
      </c>
      <c r="BF392" s="99">
        <v>181</v>
      </c>
      <c r="BG392" s="99">
        <v>4612</v>
      </c>
      <c r="BH392" s="99">
        <v>320</v>
      </c>
      <c r="BI392" s="99"/>
      <c r="BJ392" s="99"/>
      <c r="BK392" s="99">
        <v>310</v>
      </c>
      <c r="BL392" s="99">
        <v>60</v>
      </c>
      <c r="BM392" s="99">
        <v>1</v>
      </c>
      <c r="BN392" s="99">
        <v>495</v>
      </c>
      <c r="BO392" s="99">
        <v>4411</v>
      </c>
      <c r="BP392" s="99">
        <v>312</v>
      </c>
      <c r="BQ392" s="99">
        <v>31</v>
      </c>
      <c r="BR392" s="99">
        <v>33</v>
      </c>
      <c r="BS392" s="99">
        <v>4</v>
      </c>
      <c r="BT392" s="99">
        <v>15965</v>
      </c>
      <c r="BU392" s="99">
        <v>1564</v>
      </c>
      <c r="BV392" s="99">
        <v>8</v>
      </c>
      <c r="BW392" s="99">
        <v>25</v>
      </c>
      <c r="BX392" s="99"/>
      <c r="BY392" s="99">
        <v>1</v>
      </c>
      <c r="BZ392" s="99"/>
      <c r="CA392" s="99">
        <v>2</v>
      </c>
      <c r="CB392" s="99">
        <v>1018</v>
      </c>
      <c r="CC392" s="99">
        <v>7433</v>
      </c>
      <c r="CD392" s="99">
        <v>1</v>
      </c>
      <c r="CE392" s="99">
        <v>14483</v>
      </c>
      <c r="CF392" s="99">
        <v>217</v>
      </c>
      <c r="CG392" s="99">
        <v>15</v>
      </c>
      <c r="CH392" s="99">
        <v>54</v>
      </c>
      <c r="CI392" s="99"/>
      <c r="CJ392" s="99">
        <v>1</v>
      </c>
      <c r="CK392" s="99"/>
      <c r="CL392" s="99">
        <v>174</v>
      </c>
      <c r="CM392" s="99">
        <v>130</v>
      </c>
      <c r="CN392" s="99">
        <v>804</v>
      </c>
      <c r="CO392" s="99">
        <v>3481</v>
      </c>
      <c r="CP392" s="99">
        <v>1537</v>
      </c>
      <c r="CQ392" s="99">
        <v>12</v>
      </c>
      <c r="CR392" s="99">
        <v>515</v>
      </c>
      <c r="CS392" s="99">
        <v>10</v>
      </c>
      <c r="CT392" s="99">
        <v>492</v>
      </c>
      <c r="CU392" s="99">
        <v>1890</v>
      </c>
      <c r="CV392" s="99">
        <v>1009</v>
      </c>
      <c r="CW392" s="99">
        <v>111</v>
      </c>
      <c r="CX392" s="99">
        <v>1210</v>
      </c>
      <c r="CY392" s="99">
        <v>277</v>
      </c>
      <c r="CZ392" s="99">
        <v>378</v>
      </c>
      <c r="DA392" s="99">
        <v>920</v>
      </c>
      <c r="DB392" s="99">
        <v>215</v>
      </c>
      <c r="DC392" s="99">
        <v>503</v>
      </c>
      <c r="DD392" s="99">
        <v>4786</v>
      </c>
      <c r="DE392" s="99">
        <v>4614</v>
      </c>
      <c r="DF392" s="99">
        <v>154</v>
      </c>
      <c r="DG392" s="99">
        <v>1585</v>
      </c>
      <c r="DH392" s="99">
        <v>4747</v>
      </c>
      <c r="DI392" s="99">
        <v>1265</v>
      </c>
      <c r="DJ392" s="99">
        <v>24</v>
      </c>
      <c r="DK392" s="99">
        <v>161</v>
      </c>
      <c r="DL392" s="99">
        <v>626</v>
      </c>
      <c r="DM392" s="99">
        <v>68</v>
      </c>
      <c r="DN392" s="99">
        <v>1620</v>
      </c>
      <c r="DO392" s="99">
        <v>205</v>
      </c>
      <c r="DP392" s="99">
        <v>5503</v>
      </c>
      <c r="DQ392" s="99">
        <v>419</v>
      </c>
      <c r="DR392" s="99">
        <v>410</v>
      </c>
      <c r="DS392" s="99">
        <v>421</v>
      </c>
      <c r="DT392" s="99">
        <v>287</v>
      </c>
      <c r="DU392" s="99">
        <v>37</v>
      </c>
      <c r="DV392" s="99">
        <v>10</v>
      </c>
      <c r="DW392" s="99">
        <v>197</v>
      </c>
      <c r="DX392" s="99">
        <v>1102</v>
      </c>
      <c r="DY392" s="99">
        <v>171</v>
      </c>
      <c r="DZ392" s="99">
        <v>4340</v>
      </c>
      <c r="EA392" s="99">
        <v>10</v>
      </c>
      <c r="EB392" s="99">
        <v>13</v>
      </c>
      <c r="EC392" s="99">
        <v>1</v>
      </c>
      <c r="ED392" s="99">
        <v>791</v>
      </c>
      <c r="EE392" s="99">
        <v>580</v>
      </c>
      <c r="EF392" s="99">
        <v>76</v>
      </c>
      <c r="EG392" s="99">
        <v>8</v>
      </c>
      <c r="EH392" s="99">
        <v>4</v>
      </c>
      <c r="EI392" s="99">
        <v>1</v>
      </c>
      <c r="EJ392" s="99">
        <v>45</v>
      </c>
      <c r="EK392" s="99">
        <v>42</v>
      </c>
      <c r="EL392" s="99">
        <v>15</v>
      </c>
      <c r="EM392" s="99">
        <v>20609</v>
      </c>
      <c r="EN392" s="99">
        <v>133</v>
      </c>
      <c r="EO392" s="99">
        <v>800</v>
      </c>
      <c r="EP392" s="99">
        <v>48</v>
      </c>
      <c r="EQ392" s="99">
        <v>69</v>
      </c>
      <c r="ER392" s="99">
        <v>1</v>
      </c>
      <c r="ES392" s="99">
        <v>86348</v>
      </c>
    </row>
    <row r="393" spans="1:149" ht="14.4" x14ac:dyDescent="0.3">
      <c r="A393" s="98">
        <v>106434218</v>
      </c>
      <c r="B393" s="98" t="s">
        <v>1278</v>
      </c>
      <c r="C393" s="98" t="s">
        <v>68</v>
      </c>
      <c r="D393" s="98" t="s">
        <v>1279</v>
      </c>
      <c r="E393" s="98" t="s">
        <v>68</v>
      </c>
      <c r="F393" s="98" t="s">
        <v>1218</v>
      </c>
      <c r="G393" s="98" t="s">
        <v>2871</v>
      </c>
      <c r="H393" s="98" t="s">
        <v>2122</v>
      </c>
      <c r="I393" s="98" t="s">
        <v>2115</v>
      </c>
      <c r="J393" s="98" t="s">
        <v>2129</v>
      </c>
      <c r="K393" s="98" t="s">
        <v>2515</v>
      </c>
      <c r="L393" s="98" t="s">
        <v>2065</v>
      </c>
      <c r="M393" s="98" t="s">
        <v>2105</v>
      </c>
      <c r="N393" s="98" t="s">
        <v>1940</v>
      </c>
      <c r="O393" s="99"/>
      <c r="P393" s="99"/>
      <c r="Q393" s="99"/>
      <c r="R393" s="99"/>
      <c r="S393" s="99">
        <v>1112</v>
      </c>
      <c r="T393" s="99"/>
      <c r="U393" s="99">
        <v>646</v>
      </c>
      <c r="V393" s="99">
        <v>466</v>
      </c>
      <c r="W393" s="99"/>
      <c r="X393" s="99"/>
      <c r="Y393" s="99">
        <v>128</v>
      </c>
      <c r="Z393" s="99">
        <v>370</v>
      </c>
      <c r="AA393" s="99">
        <v>178</v>
      </c>
      <c r="AB393" s="99">
        <v>181</v>
      </c>
      <c r="AC393" s="99">
        <v>157</v>
      </c>
      <c r="AD393" s="99">
        <v>78</v>
      </c>
      <c r="AE393" s="99">
        <v>15</v>
      </c>
      <c r="AF393" s="99">
        <v>5</v>
      </c>
      <c r="AG393" s="99"/>
      <c r="AH393" s="99"/>
      <c r="AI393" s="99"/>
      <c r="AJ393" s="99">
        <v>177</v>
      </c>
      <c r="AK393" s="99">
        <v>95</v>
      </c>
      <c r="AL393" s="99">
        <v>239</v>
      </c>
      <c r="AM393" s="99">
        <v>4</v>
      </c>
      <c r="AN393" s="99">
        <v>30</v>
      </c>
      <c r="AO393" s="99">
        <v>23</v>
      </c>
      <c r="AP393" s="99">
        <v>544</v>
      </c>
      <c r="AQ393" s="99">
        <v>1112</v>
      </c>
      <c r="AR393" s="99"/>
      <c r="AS393" s="99"/>
      <c r="AT393" s="99">
        <v>3</v>
      </c>
      <c r="AU393" s="99">
        <v>1109</v>
      </c>
      <c r="AV393" s="99"/>
      <c r="AW393" s="99"/>
      <c r="AX393" s="99">
        <v>1112</v>
      </c>
      <c r="AY393" s="99"/>
      <c r="AZ393" s="99"/>
      <c r="BA393" s="99">
        <v>95</v>
      </c>
      <c r="BB393" s="99">
        <v>1</v>
      </c>
      <c r="BC393" s="99">
        <v>68</v>
      </c>
      <c r="BD393" s="99">
        <v>84</v>
      </c>
      <c r="BE393" s="99"/>
      <c r="BF393" s="99"/>
      <c r="BG393" s="99"/>
      <c r="BH393" s="99">
        <v>864</v>
      </c>
      <c r="BI393" s="99"/>
      <c r="BJ393" s="99"/>
      <c r="BK393" s="99">
        <v>5</v>
      </c>
      <c r="BL393" s="99">
        <v>42</v>
      </c>
      <c r="BM393" s="99"/>
      <c r="BN393" s="99"/>
      <c r="BO393" s="99">
        <v>1</v>
      </c>
      <c r="BP393" s="99"/>
      <c r="BQ393" s="99">
        <v>35</v>
      </c>
      <c r="BR393" s="99">
        <v>14</v>
      </c>
      <c r="BS393" s="99"/>
      <c r="BT393" s="99">
        <v>972</v>
      </c>
      <c r="BU393" s="99">
        <v>1</v>
      </c>
      <c r="BV393" s="99">
        <v>1</v>
      </c>
      <c r="BW393" s="99">
        <v>41</v>
      </c>
      <c r="BX393" s="99"/>
      <c r="BY393" s="99"/>
      <c r="BZ393" s="99"/>
      <c r="CA393" s="99"/>
      <c r="CB393" s="99">
        <v>29</v>
      </c>
      <c r="CC393" s="99">
        <v>156</v>
      </c>
      <c r="CD393" s="99"/>
      <c r="CE393" s="99">
        <v>907</v>
      </c>
      <c r="CF393" s="99">
        <v>20</v>
      </c>
      <c r="CG393" s="99"/>
      <c r="CH393" s="99"/>
      <c r="CI393" s="99"/>
      <c r="CJ393" s="99"/>
      <c r="CK393" s="99"/>
      <c r="CL393" s="99"/>
      <c r="CM393" s="99"/>
      <c r="CN393" s="99"/>
      <c r="CO393" s="99"/>
      <c r="CP393" s="99"/>
      <c r="CQ393" s="99"/>
      <c r="CR393" s="99"/>
      <c r="CS393" s="99"/>
      <c r="CT393" s="99"/>
      <c r="CU393" s="99"/>
      <c r="CV393" s="99">
        <v>3</v>
      </c>
      <c r="CW393" s="99">
        <v>1106</v>
      </c>
      <c r="CX393" s="99"/>
      <c r="CY393" s="99"/>
      <c r="CZ393" s="99"/>
      <c r="DA393" s="99"/>
      <c r="DB393" s="99"/>
      <c r="DC393" s="99">
        <v>1</v>
      </c>
      <c r="DD393" s="99">
        <v>2</v>
      </c>
      <c r="DE393" s="99"/>
      <c r="DF393" s="99"/>
      <c r="DG393" s="99"/>
      <c r="DH393" s="99">
        <v>33</v>
      </c>
      <c r="DI393" s="99"/>
      <c r="DJ393" s="99"/>
      <c r="DK393" s="99"/>
      <c r="DL393" s="99"/>
      <c r="DM393" s="99"/>
      <c r="DN393" s="99"/>
      <c r="DO393" s="99"/>
      <c r="DP393" s="99">
        <v>1073</v>
      </c>
      <c r="DQ393" s="99"/>
      <c r="DR393" s="99"/>
      <c r="DS393" s="99"/>
      <c r="DT393" s="99"/>
      <c r="DU393" s="99"/>
      <c r="DV393" s="99"/>
      <c r="DW393" s="99">
        <v>6</v>
      </c>
      <c r="DX393" s="99"/>
      <c r="DY393" s="99"/>
      <c r="DZ393" s="99"/>
      <c r="EA393" s="99"/>
      <c r="EB393" s="99"/>
      <c r="EC393" s="99"/>
      <c r="ED393" s="99"/>
      <c r="EE393" s="99">
        <v>1</v>
      </c>
      <c r="EF393" s="99"/>
      <c r="EG393" s="99"/>
      <c r="EH393" s="99">
        <v>9</v>
      </c>
      <c r="EI393" s="99">
        <v>1</v>
      </c>
      <c r="EJ393" s="99"/>
      <c r="EK393" s="99"/>
      <c r="EL393" s="99"/>
      <c r="EM393" s="99">
        <v>1064</v>
      </c>
      <c r="EN393" s="99">
        <v>15</v>
      </c>
      <c r="EO393" s="99">
        <v>21</v>
      </c>
      <c r="EP393" s="99">
        <v>1</v>
      </c>
      <c r="EQ393" s="99"/>
      <c r="ER393" s="99"/>
      <c r="ES393" s="99">
        <v>6716</v>
      </c>
    </row>
    <row r="394" spans="1:149" ht="14.4" x14ac:dyDescent="0.3">
      <c r="A394" s="98">
        <v>106434220</v>
      </c>
      <c r="B394" s="98" t="s">
        <v>1942</v>
      </c>
      <c r="C394" s="98" t="s">
        <v>68</v>
      </c>
      <c r="D394" s="98" t="s">
        <v>2525</v>
      </c>
      <c r="E394" s="98" t="s">
        <v>62</v>
      </c>
      <c r="F394" s="98" t="s">
        <v>1212</v>
      </c>
      <c r="G394" s="98" t="s">
        <v>2872</v>
      </c>
      <c r="H394" s="98" t="s">
        <v>2122</v>
      </c>
      <c r="I394" s="98" t="s">
        <v>2109</v>
      </c>
      <c r="J394" s="98" t="s">
        <v>2396</v>
      </c>
      <c r="K394" s="98" t="s">
        <v>2518</v>
      </c>
      <c r="L394" s="98" t="s">
        <v>2065</v>
      </c>
      <c r="M394" s="98" t="s">
        <v>2105</v>
      </c>
      <c r="N394" s="98" t="s">
        <v>1941</v>
      </c>
      <c r="O394" s="99"/>
      <c r="P394" s="99"/>
      <c r="Q394" s="99"/>
      <c r="R394" s="99"/>
      <c r="S394" s="99">
        <v>484</v>
      </c>
      <c r="T394" s="99"/>
      <c r="U394" s="99">
        <v>208</v>
      </c>
      <c r="V394" s="99">
        <v>276</v>
      </c>
      <c r="W394" s="99"/>
      <c r="X394" s="99"/>
      <c r="Y394" s="99">
        <v>22</v>
      </c>
      <c r="Z394" s="99">
        <v>163</v>
      </c>
      <c r="AA394" s="99">
        <v>149</v>
      </c>
      <c r="AB394" s="99">
        <v>79</v>
      </c>
      <c r="AC394" s="99">
        <v>62</v>
      </c>
      <c r="AD394" s="99">
        <v>9</v>
      </c>
      <c r="AE394" s="99"/>
      <c r="AF394" s="99"/>
      <c r="AG394" s="99"/>
      <c r="AH394" s="99"/>
      <c r="AI394" s="99"/>
      <c r="AJ394" s="99">
        <v>117</v>
      </c>
      <c r="AK394" s="99">
        <v>42</v>
      </c>
      <c r="AL394" s="99">
        <v>135</v>
      </c>
      <c r="AM394" s="99">
        <v>1</v>
      </c>
      <c r="AN394" s="99">
        <v>33</v>
      </c>
      <c r="AO394" s="99">
        <v>1</v>
      </c>
      <c r="AP394" s="99">
        <v>155</v>
      </c>
      <c r="AQ394" s="99">
        <v>484</v>
      </c>
      <c r="AR394" s="99"/>
      <c r="AS394" s="99"/>
      <c r="AT394" s="99"/>
      <c r="AU394" s="99">
        <v>484</v>
      </c>
      <c r="AV394" s="99"/>
      <c r="AW394" s="99"/>
      <c r="AX394" s="99">
        <v>484</v>
      </c>
      <c r="AY394" s="99"/>
      <c r="AZ394" s="99"/>
      <c r="BA394" s="99"/>
      <c r="BB394" s="99"/>
      <c r="BC394" s="99"/>
      <c r="BD394" s="99"/>
      <c r="BE394" s="99"/>
      <c r="BF394" s="99"/>
      <c r="BG394" s="99"/>
      <c r="BH394" s="99">
        <v>484</v>
      </c>
      <c r="BI394" s="99"/>
      <c r="BJ394" s="99"/>
      <c r="BK394" s="99">
        <v>41</v>
      </c>
      <c r="BL394" s="99">
        <v>30</v>
      </c>
      <c r="BM394" s="99"/>
      <c r="BN394" s="99">
        <v>1</v>
      </c>
      <c r="BO394" s="99"/>
      <c r="BP394" s="99"/>
      <c r="BQ394" s="99"/>
      <c r="BR394" s="99"/>
      <c r="BS394" s="99"/>
      <c r="BT394" s="99">
        <v>401</v>
      </c>
      <c r="BU394" s="99">
        <v>7</v>
      </c>
      <c r="BV394" s="99"/>
      <c r="BW394" s="99">
        <v>1</v>
      </c>
      <c r="BX394" s="99"/>
      <c r="BY394" s="99">
        <v>3</v>
      </c>
      <c r="BZ394" s="99"/>
      <c r="CA394" s="99"/>
      <c r="CB394" s="99">
        <v>394</v>
      </c>
      <c r="CC394" s="99"/>
      <c r="CD394" s="99"/>
      <c r="CE394" s="99"/>
      <c r="CF394" s="99"/>
      <c r="CG394" s="99"/>
      <c r="CH394" s="99"/>
      <c r="CI394" s="99"/>
      <c r="CJ394" s="99">
        <v>90</v>
      </c>
      <c r="CK394" s="99"/>
      <c r="CL394" s="99"/>
      <c r="CM394" s="99"/>
      <c r="CN394" s="99"/>
      <c r="CO394" s="99"/>
      <c r="CP394" s="99"/>
      <c r="CQ394" s="99"/>
      <c r="CR394" s="99"/>
      <c r="CS394" s="99"/>
      <c r="CT394" s="99"/>
      <c r="CU394" s="99"/>
      <c r="CV394" s="99"/>
      <c r="CW394" s="99">
        <v>484</v>
      </c>
      <c r="CX394" s="99"/>
      <c r="CY394" s="99"/>
      <c r="CZ394" s="99"/>
      <c r="DA394" s="99"/>
      <c r="DB394" s="99"/>
      <c r="DC394" s="99"/>
      <c r="DD394" s="99"/>
      <c r="DE394" s="99"/>
      <c r="DF394" s="99"/>
      <c r="DG394" s="99"/>
      <c r="DH394" s="99"/>
      <c r="DI394" s="99"/>
      <c r="DJ394" s="99"/>
      <c r="DK394" s="99"/>
      <c r="DL394" s="99"/>
      <c r="DM394" s="99"/>
      <c r="DN394" s="99"/>
      <c r="DO394" s="99"/>
      <c r="DP394" s="99">
        <v>484</v>
      </c>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v>484</v>
      </c>
      <c r="EN394" s="99"/>
      <c r="EO394" s="99"/>
      <c r="EP394" s="99"/>
      <c r="EQ394" s="99"/>
      <c r="ER394" s="99"/>
      <c r="ES394" s="99">
        <v>4577</v>
      </c>
    </row>
    <row r="395" spans="1:149" ht="14.4" x14ac:dyDescent="0.3">
      <c r="A395" s="98">
        <v>106440755</v>
      </c>
      <c r="B395" s="98" t="s">
        <v>1537</v>
      </c>
      <c r="C395" s="98" t="s">
        <v>82</v>
      </c>
      <c r="D395" s="98" t="s">
        <v>81</v>
      </c>
      <c r="E395" s="98" t="s">
        <v>82</v>
      </c>
      <c r="F395" s="98" t="s">
        <v>1219</v>
      </c>
      <c r="G395" s="98" t="s">
        <v>2871</v>
      </c>
      <c r="H395" s="98" t="s">
        <v>2120</v>
      </c>
      <c r="I395" s="98" t="s">
        <v>2334</v>
      </c>
      <c r="J395" s="98" t="s">
        <v>2335</v>
      </c>
      <c r="K395" s="98" t="s">
        <v>2526</v>
      </c>
      <c r="L395" s="98" t="s">
        <v>2065</v>
      </c>
      <c r="M395" s="98" t="s">
        <v>2105</v>
      </c>
      <c r="N395" s="98" t="s">
        <v>1943</v>
      </c>
      <c r="O395" s="99">
        <v>10983</v>
      </c>
      <c r="P395" s="99"/>
      <c r="Q395" s="99">
        <v>461</v>
      </c>
      <c r="R395" s="99"/>
      <c r="S395" s="99"/>
      <c r="T395" s="99"/>
      <c r="U395" s="99">
        <v>6082</v>
      </c>
      <c r="V395" s="99">
        <v>5361</v>
      </c>
      <c r="W395" s="99">
        <v>1</v>
      </c>
      <c r="X395" s="99"/>
      <c r="Y395" s="99">
        <v>128</v>
      </c>
      <c r="Z395" s="99">
        <v>777</v>
      </c>
      <c r="AA395" s="99">
        <v>1045</v>
      </c>
      <c r="AB395" s="99">
        <v>845</v>
      </c>
      <c r="AC395" s="99">
        <v>1507</v>
      </c>
      <c r="AD395" s="99">
        <v>2213</v>
      </c>
      <c r="AE395" s="99">
        <v>1748</v>
      </c>
      <c r="AF395" s="99">
        <v>2053</v>
      </c>
      <c r="AG395" s="99"/>
      <c r="AH395" s="99">
        <v>1032</v>
      </c>
      <c r="AI395" s="99">
        <v>96</v>
      </c>
      <c r="AJ395" s="99">
        <v>161</v>
      </c>
      <c r="AK395" s="99">
        <v>155</v>
      </c>
      <c r="AL395" s="99">
        <v>2138</v>
      </c>
      <c r="AM395" s="99">
        <v>3</v>
      </c>
      <c r="AN395" s="99">
        <v>361</v>
      </c>
      <c r="AO395" s="99">
        <v>44</v>
      </c>
      <c r="AP395" s="99">
        <v>8582</v>
      </c>
      <c r="AQ395" s="99">
        <v>4139</v>
      </c>
      <c r="AR395" s="99">
        <v>7304</v>
      </c>
      <c r="AS395" s="99">
        <v>1</v>
      </c>
      <c r="AT395" s="99">
        <v>2404</v>
      </c>
      <c r="AU395" s="99">
        <v>8116</v>
      </c>
      <c r="AV395" s="99">
        <v>924</v>
      </c>
      <c r="AW395" s="99"/>
      <c r="AX395" s="99">
        <v>10525</v>
      </c>
      <c r="AY395" s="99">
        <v>919</v>
      </c>
      <c r="AZ395" s="99"/>
      <c r="BA395" s="99">
        <v>571</v>
      </c>
      <c r="BB395" s="99">
        <v>47</v>
      </c>
      <c r="BC395" s="99">
        <v>9366</v>
      </c>
      <c r="BD395" s="99">
        <v>68</v>
      </c>
      <c r="BE395" s="99">
        <v>80</v>
      </c>
      <c r="BF395" s="99">
        <v>329</v>
      </c>
      <c r="BG395" s="99">
        <v>907</v>
      </c>
      <c r="BH395" s="99">
        <v>58</v>
      </c>
      <c r="BI395" s="99">
        <v>18</v>
      </c>
      <c r="BJ395" s="99"/>
      <c r="BK395" s="99">
        <v>200</v>
      </c>
      <c r="BL395" s="99">
        <v>217</v>
      </c>
      <c r="BM395" s="99">
        <v>12</v>
      </c>
      <c r="BN395" s="99">
        <v>228</v>
      </c>
      <c r="BO395" s="99">
        <v>2001</v>
      </c>
      <c r="BP395" s="99">
        <v>229</v>
      </c>
      <c r="BQ395" s="99">
        <v>96</v>
      </c>
      <c r="BR395" s="99">
        <v>389</v>
      </c>
      <c r="BS395" s="99">
        <v>25</v>
      </c>
      <c r="BT395" s="99">
        <v>6590</v>
      </c>
      <c r="BU395" s="99">
        <v>1435</v>
      </c>
      <c r="BV395" s="99">
        <v>6</v>
      </c>
      <c r="BW395" s="99">
        <v>5</v>
      </c>
      <c r="BX395" s="99"/>
      <c r="BY395" s="99">
        <v>11</v>
      </c>
      <c r="BZ395" s="99"/>
      <c r="CA395" s="99"/>
      <c r="CB395" s="99">
        <v>2706</v>
      </c>
      <c r="CC395" s="99">
        <v>5283</v>
      </c>
      <c r="CD395" s="99"/>
      <c r="CE395" s="99">
        <v>3111</v>
      </c>
      <c r="CF395" s="99">
        <v>115</v>
      </c>
      <c r="CG395" s="99">
        <v>39</v>
      </c>
      <c r="CH395" s="99">
        <v>186</v>
      </c>
      <c r="CI395" s="99">
        <v>4</v>
      </c>
      <c r="CJ395" s="99"/>
      <c r="CK395" s="99"/>
      <c r="CL395" s="99">
        <v>21</v>
      </c>
      <c r="CM395" s="99">
        <v>114</v>
      </c>
      <c r="CN395" s="99">
        <v>426</v>
      </c>
      <c r="CO395" s="99">
        <v>1897</v>
      </c>
      <c r="CP395" s="99">
        <v>1248</v>
      </c>
      <c r="CQ395" s="99">
        <v>20</v>
      </c>
      <c r="CR395" s="99">
        <v>410</v>
      </c>
      <c r="CS395" s="99">
        <v>3</v>
      </c>
      <c r="CT395" s="99">
        <v>460</v>
      </c>
      <c r="CU395" s="99">
        <v>852</v>
      </c>
      <c r="CV395" s="99">
        <v>956</v>
      </c>
      <c r="CW395" s="99">
        <v>300</v>
      </c>
      <c r="CX395" s="99">
        <v>800</v>
      </c>
      <c r="CY395" s="99">
        <v>507</v>
      </c>
      <c r="CZ395" s="99">
        <v>87</v>
      </c>
      <c r="DA395" s="99">
        <v>772</v>
      </c>
      <c r="DB395" s="99">
        <v>291</v>
      </c>
      <c r="DC395" s="99">
        <v>284</v>
      </c>
      <c r="DD395" s="99">
        <v>1019</v>
      </c>
      <c r="DE395" s="99">
        <v>912</v>
      </c>
      <c r="DF395" s="99">
        <v>65</v>
      </c>
      <c r="DG395" s="99">
        <v>637</v>
      </c>
      <c r="DH395" s="99">
        <v>2310</v>
      </c>
      <c r="DI395" s="99">
        <v>864</v>
      </c>
      <c r="DJ395" s="99">
        <v>6</v>
      </c>
      <c r="DK395" s="99">
        <v>63</v>
      </c>
      <c r="DL395" s="99">
        <v>338</v>
      </c>
      <c r="DM395" s="99">
        <v>22</v>
      </c>
      <c r="DN395" s="99">
        <v>1016</v>
      </c>
      <c r="DO395" s="99">
        <v>198</v>
      </c>
      <c r="DP395" s="99">
        <v>4153</v>
      </c>
      <c r="DQ395" s="99">
        <v>212</v>
      </c>
      <c r="DR395" s="99">
        <v>278</v>
      </c>
      <c r="DS395" s="99">
        <v>159</v>
      </c>
      <c r="DT395" s="99">
        <v>153</v>
      </c>
      <c r="DU395" s="99">
        <v>6</v>
      </c>
      <c r="DV395" s="99">
        <v>1</v>
      </c>
      <c r="DW395" s="99">
        <v>45</v>
      </c>
      <c r="DX395" s="99">
        <v>34</v>
      </c>
      <c r="DY395" s="99">
        <v>52</v>
      </c>
      <c r="DZ395" s="99">
        <v>896</v>
      </c>
      <c r="EA395" s="99">
        <v>1</v>
      </c>
      <c r="EB395" s="99"/>
      <c r="EC395" s="99"/>
      <c r="ED395" s="99">
        <v>495</v>
      </c>
      <c r="EE395" s="99">
        <v>674</v>
      </c>
      <c r="EF395" s="99">
        <v>128</v>
      </c>
      <c r="EG395" s="99">
        <v>20</v>
      </c>
      <c r="EH395" s="99">
        <v>11</v>
      </c>
      <c r="EI395" s="99">
        <v>1</v>
      </c>
      <c r="EJ395" s="99">
        <v>91</v>
      </c>
      <c r="EK395" s="99">
        <v>2</v>
      </c>
      <c r="EL395" s="99">
        <v>11</v>
      </c>
      <c r="EM395" s="99">
        <v>8556</v>
      </c>
      <c r="EN395" s="99">
        <v>184</v>
      </c>
      <c r="EO395" s="99">
        <v>1195</v>
      </c>
      <c r="EP395" s="99">
        <v>71</v>
      </c>
      <c r="EQ395" s="99">
        <v>4</v>
      </c>
      <c r="ER395" s="99">
        <v>1</v>
      </c>
      <c r="ES395" s="99">
        <v>53905</v>
      </c>
    </row>
    <row r="396" spans="1:149" ht="14.4" x14ac:dyDescent="0.3">
      <c r="A396" s="98">
        <v>106444012</v>
      </c>
      <c r="B396" s="98" t="s">
        <v>83</v>
      </c>
      <c r="C396" s="98" t="s">
        <v>82</v>
      </c>
      <c r="D396" s="98" t="s">
        <v>84</v>
      </c>
      <c r="E396" s="98" t="s">
        <v>82</v>
      </c>
      <c r="F396" s="98" t="s">
        <v>1219</v>
      </c>
      <c r="G396" s="98" t="s">
        <v>2871</v>
      </c>
      <c r="H396" s="98" t="s">
        <v>2122</v>
      </c>
      <c r="I396" s="98" t="s">
        <v>2334</v>
      </c>
      <c r="J396" s="98" t="s">
        <v>2335</v>
      </c>
      <c r="K396" s="98" t="s">
        <v>2526</v>
      </c>
      <c r="L396" s="98" t="s">
        <v>2065</v>
      </c>
      <c r="M396" s="98" t="s">
        <v>2105</v>
      </c>
      <c r="N396" s="98" t="s">
        <v>1944</v>
      </c>
      <c r="O396" s="99">
        <v>2663</v>
      </c>
      <c r="P396" s="99"/>
      <c r="Q396" s="99"/>
      <c r="R396" s="99"/>
      <c r="S396" s="99"/>
      <c r="T396" s="99"/>
      <c r="U396" s="99">
        <v>1966</v>
      </c>
      <c r="V396" s="99">
        <v>697</v>
      </c>
      <c r="W396" s="99"/>
      <c r="X396" s="99"/>
      <c r="Y396" s="99">
        <v>34</v>
      </c>
      <c r="Z396" s="99">
        <v>385</v>
      </c>
      <c r="AA396" s="99">
        <v>668</v>
      </c>
      <c r="AB396" s="99">
        <v>98</v>
      </c>
      <c r="AC396" s="99">
        <v>86</v>
      </c>
      <c r="AD396" s="99">
        <v>150</v>
      </c>
      <c r="AE396" s="99">
        <v>88</v>
      </c>
      <c r="AF396" s="99">
        <v>19</v>
      </c>
      <c r="AG396" s="99"/>
      <c r="AH396" s="99">
        <v>1135</v>
      </c>
      <c r="AI396" s="99"/>
      <c r="AJ396" s="99">
        <v>85</v>
      </c>
      <c r="AK396" s="99">
        <v>15</v>
      </c>
      <c r="AL396" s="99">
        <v>844</v>
      </c>
      <c r="AM396" s="99">
        <v>6</v>
      </c>
      <c r="AN396" s="99">
        <v>37</v>
      </c>
      <c r="AO396" s="99">
        <v>73</v>
      </c>
      <c r="AP396" s="99">
        <v>1603</v>
      </c>
      <c r="AQ396" s="99">
        <v>2663</v>
      </c>
      <c r="AR396" s="99"/>
      <c r="AS396" s="99"/>
      <c r="AT396" s="99">
        <v>1286</v>
      </c>
      <c r="AU396" s="99">
        <v>254</v>
      </c>
      <c r="AV396" s="99">
        <v>1123</v>
      </c>
      <c r="AW396" s="99"/>
      <c r="AX396" s="99">
        <v>2661</v>
      </c>
      <c r="AY396" s="99">
        <v>2</v>
      </c>
      <c r="AZ396" s="99"/>
      <c r="BA396" s="99">
        <v>3</v>
      </c>
      <c r="BB396" s="99">
        <v>3</v>
      </c>
      <c r="BC396" s="99">
        <v>1534</v>
      </c>
      <c r="BD396" s="99"/>
      <c r="BE396" s="99"/>
      <c r="BF396" s="99"/>
      <c r="BG396" s="99">
        <v>1123</v>
      </c>
      <c r="BH396" s="99"/>
      <c r="BI396" s="99"/>
      <c r="BJ396" s="99"/>
      <c r="BK396" s="99">
        <v>20</v>
      </c>
      <c r="BL396" s="99"/>
      <c r="BM396" s="99"/>
      <c r="BN396" s="99"/>
      <c r="BO396" s="99">
        <v>218</v>
      </c>
      <c r="BP396" s="99"/>
      <c r="BQ396" s="99"/>
      <c r="BR396" s="99"/>
      <c r="BS396" s="99"/>
      <c r="BT396" s="99">
        <v>2403</v>
      </c>
      <c r="BU396" s="99">
        <v>21</v>
      </c>
      <c r="BV396" s="99"/>
      <c r="BW396" s="99">
        <v>1</v>
      </c>
      <c r="BX396" s="99"/>
      <c r="BY396" s="99"/>
      <c r="BZ396" s="99"/>
      <c r="CA396" s="99"/>
      <c r="CB396" s="99">
        <v>634</v>
      </c>
      <c r="CC396" s="99">
        <v>200</v>
      </c>
      <c r="CD396" s="99">
        <v>9</v>
      </c>
      <c r="CE396" s="99">
        <v>1621</v>
      </c>
      <c r="CF396" s="99">
        <v>144</v>
      </c>
      <c r="CG396" s="99">
        <v>1</v>
      </c>
      <c r="CH396" s="99">
        <v>52</v>
      </c>
      <c r="CI396" s="99">
        <v>2</v>
      </c>
      <c r="CJ396" s="99"/>
      <c r="CK396" s="99"/>
      <c r="CL396" s="99"/>
      <c r="CM396" s="99">
        <v>1</v>
      </c>
      <c r="CN396" s="99">
        <v>72</v>
      </c>
      <c r="CO396" s="99"/>
      <c r="CP396" s="99">
        <v>32</v>
      </c>
      <c r="CQ396" s="99"/>
      <c r="CR396" s="99">
        <v>2</v>
      </c>
      <c r="CS396" s="99"/>
      <c r="CT396" s="99">
        <v>26</v>
      </c>
      <c r="CU396" s="99"/>
      <c r="CV396" s="99">
        <v>20</v>
      </c>
      <c r="CW396" s="99"/>
      <c r="CX396" s="99">
        <v>227</v>
      </c>
      <c r="CY396" s="99">
        <v>2</v>
      </c>
      <c r="CZ396" s="99">
        <v>12</v>
      </c>
      <c r="DA396" s="99">
        <v>1</v>
      </c>
      <c r="DB396" s="99">
        <v>3</v>
      </c>
      <c r="DC396" s="99">
        <v>1</v>
      </c>
      <c r="DD396" s="99">
        <v>1129</v>
      </c>
      <c r="DE396" s="99">
        <v>1124</v>
      </c>
      <c r="DF396" s="99">
        <v>11</v>
      </c>
      <c r="DG396" s="99">
        <v>1</v>
      </c>
      <c r="DH396" s="99">
        <v>60</v>
      </c>
      <c r="DI396" s="99">
        <v>45</v>
      </c>
      <c r="DJ396" s="99"/>
      <c r="DK396" s="99">
        <v>16</v>
      </c>
      <c r="DL396" s="99">
        <v>14</v>
      </c>
      <c r="DM396" s="99">
        <v>17</v>
      </c>
      <c r="DN396" s="99">
        <v>237</v>
      </c>
      <c r="DO396" s="99">
        <v>3</v>
      </c>
      <c r="DP396" s="99">
        <v>1048</v>
      </c>
      <c r="DQ396" s="99">
        <v>1</v>
      </c>
      <c r="DR396" s="99">
        <v>35</v>
      </c>
      <c r="DS396" s="99">
        <v>9</v>
      </c>
      <c r="DT396" s="99">
        <v>10</v>
      </c>
      <c r="DU396" s="99"/>
      <c r="DV396" s="99"/>
      <c r="DW396" s="99"/>
      <c r="DX396" s="99">
        <v>22</v>
      </c>
      <c r="DY396" s="99">
        <v>27</v>
      </c>
      <c r="DZ396" s="99">
        <v>1118</v>
      </c>
      <c r="EA396" s="99"/>
      <c r="EB396" s="99"/>
      <c r="EC396" s="99"/>
      <c r="ED396" s="99">
        <v>26</v>
      </c>
      <c r="EE396" s="99">
        <v>2</v>
      </c>
      <c r="EF396" s="99">
        <v>1</v>
      </c>
      <c r="EG396" s="99"/>
      <c r="EH396" s="99"/>
      <c r="EI396" s="99"/>
      <c r="EJ396" s="99">
        <v>1</v>
      </c>
      <c r="EK396" s="99"/>
      <c r="EL396" s="99"/>
      <c r="EM396" s="99">
        <v>2621</v>
      </c>
      <c r="EN396" s="99">
        <v>2</v>
      </c>
      <c r="EO396" s="99">
        <v>9</v>
      </c>
      <c r="EP396" s="99">
        <v>1</v>
      </c>
      <c r="EQ396" s="99"/>
      <c r="ER396" s="99"/>
      <c r="ES396" s="99">
        <v>6591</v>
      </c>
    </row>
    <row r="397" spans="1:149" ht="14.4" x14ac:dyDescent="0.3">
      <c r="A397" s="98">
        <v>106444013</v>
      </c>
      <c r="B397" s="98" t="s">
        <v>85</v>
      </c>
      <c r="C397" s="98" t="s">
        <v>82</v>
      </c>
      <c r="D397" s="98" t="s">
        <v>86</v>
      </c>
      <c r="E397" s="98" t="s">
        <v>87</v>
      </c>
      <c r="F397" s="98" t="s">
        <v>1220</v>
      </c>
      <c r="G397" s="98" t="s">
        <v>2872</v>
      </c>
      <c r="H397" s="98" t="s">
        <v>2101</v>
      </c>
      <c r="I397" s="98" t="s">
        <v>2334</v>
      </c>
      <c r="J397" s="98" t="s">
        <v>2223</v>
      </c>
      <c r="K397" s="98" t="s">
        <v>2527</v>
      </c>
      <c r="L397" s="98" t="s">
        <v>2065</v>
      </c>
      <c r="M397" s="98" t="s">
        <v>2105</v>
      </c>
      <c r="N397" s="98" t="s">
        <v>1945</v>
      </c>
      <c r="O397" s="99">
        <v>4340</v>
      </c>
      <c r="P397" s="99"/>
      <c r="Q397" s="99"/>
      <c r="R397" s="99"/>
      <c r="S397" s="99"/>
      <c r="T397" s="99"/>
      <c r="U397" s="99">
        <v>2678</v>
      </c>
      <c r="V397" s="99">
        <v>1662</v>
      </c>
      <c r="W397" s="99"/>
      <c r="X397" s="99"/>
      <c r="Y397" s="99">
        <v>159</v>
      </c>
      <c r="Z397" s="99">
        <v>613</v>
      </c>
      <c r="AA397" s="99">
        <v>544</v>
      </c>
      <c r="AB397" s="99">
        <v>265</v>
      </c>
      <c r="AC397" s="99">
        <v>388</v>
      </c>
      <c r="AD397" s="99">
        <v>418</v>
      </c>
      <c r="AE397" s="99">
        <v>404</v>
      </c>
      <c r="AF397" s="99">
        <v>592</v>
      </c>
      <c r="AG397" s="99"/>
      <c r="AH397" s="99">
        <v>892</v>
      </c>
      <c r="AI397" s="99">
        <v>65</v>
      </c>
      <c r="AJ397" s="99">
        <v>30</v>
      </c>
      <c r="AK397" s="99">
        <v>14</v>
      </c>
      <c r="AL397" s="99">
        <v>3016</v>
      </c>
      <c r="AM397" s="99"/>
      <c r="AN397" s="99">
        <v>2</v>
      </c>
      <c r="AO397" s="99"/>
      <c r="AP397" s="99">
        <v>1278</v>
      </c>
      <c r="AQ397" s="99">
        <v>1412</v>
      </c>
      <c r="AR397" s="99">
        <v>2928</v>
      </c>
      <c r="AS397" s="99"/>
      <c r="AT397" s="99">
        <v>578</v>
      </c>
      <c r="AU397" s="99">
        <v>2947</v>
      </c>
      <c r="AV397" s="99">
        <v>815</v>
      </c>
      <c r="AW397" s="99"/>
      <c r="AX397" s="99">
        <v>4117</v>
      </c>
      <c r="AY397" s="99">
        <v>223</v>
      </c>
      <c r="AZ397" s="99"/>
      <c r="BA397" s="99">
        <v>3</v>
      </c>
      <c r="BB397" s="99">
        <v>12</v>
      </c>
      <c r="BC397" s="99">
        <v>3510</v>
      </c>
      <c r="BD397" s="99"/>
      <c r="BE397" s="99"/>
      <c r="BF397" s="99">
        <v>2</v>
      </c>
      <c r="BG397" s="99">
        <v>813</v>
      </c>
      <c r="BH397" s="99"/>
      <c r="BI397" s="99"/>
      <c r="BJ397" s="99"/>
      <c r="BK397" s="99">
        <v>101</v>
      </c>
      <c r="BL397" s="99">
        <v>40</v>
      </c>
      <c r="BM397" s="99">
        <v>12</v>
      </c>
      <c r="BN397" s="99">
        <v>41</v>
      </c>
      <c r="BO397" s="99">
        <v>201</v>
      </c>
      <c r="BP397" s="99">
        <v>49</v>
      </c>
      <c r="BQ397" s="99">
        <v>22</v>
      </c>
      <c r="BR397" s="99">
        <v>20</v>
      </c>
      <c r="BS397" s="99"/>
      <c r="BT397" s="99">
        <v>3406</v>
      </c>
      <c r="BU397" s="99">
        <v>445</v>
      </c>
      <c r="BV397" s="99"/>
      <c r="BW397" s="99">
        <v>2</v>
      </c>
      <c r="BX397" s="99"/>
      <c r="BY397" s="99">
        <v>1</v>
      </c>
      <c r="BZ397" s="99"/>
      <c r="CA397" s="99"/>
      <c r="CB397" s="99">
        <v>2503</v>
      </c>
      <c r="CC397" s="99">
        <v>1284</v>
      </c>
      <c r="CD397" s="99"/>
      <c r="CE397" s="99">
        <v>513</v>
      </c>
      <c r="CF397" s="99">
        <v>12</v>
      </c>
      <c r="CG397" s="99">
        <v>18</v>
      </c>
      <c r="CH397" s="99">
        <v>9</v>
      </c>
      <c r="CI397" s="99"/>
      <c r="CJ397" s="99">
        <v>1</v>
      </c>
      <c r="CK397" s="99"/>
      <c r="CL397" s="99">
        <v>1</v>
      </c>
      <c r="CM397" s="99">
        <v>18</v>
      </c>
      <c r="CN397" s="99">
        <v>61</v>
      </c>
      <c r="CO397" s="99">
        <v>306</v>
      </c>
      <c r="CP397" s="99">
        <v>509</v>
      </c>
      <c r="CQ397" s="99">
        <v>3</v>
      </c>
      <c r="CR397" s="99">
        <v>133</v>
      </c>
      <c r="CS397" s="99"/>
      <c r="CT397" s="99">
        <v>217</v>
      </c>
      <c r="CU397" s="99">
        <v>349</v>
      </c>
      <c r="CV397" s="99">
        <v>186</v>
      </c>
      <c r="CW397" s="99">
        <v>39</v>
      </c>
      <c r="CX397" s="99">
        <v>138</v>
      </c>
      <c r="CY397" s="99">
        <v>62</v>
      </c>
      <c r="CZ397" s="99">
        <v>8</v>
      </c>
      <c r="DA397" s="99">
        <v>274</v>
      </c>
      <c r="DB397" s="99">
        <v>86</v>
      </c>
      <c r="DC397" s="99">
        <v>103</v>
      </c>
      <c r="DD397" s="99">
        <v>1013</v>
      </c>
      <c r="DE397" s="99">
        <v>815</v>
      </c>
      <c r="DF397" s="99">
        <v>19</v>
      </c>
      <c r="DG397" s="99">
        <v>45</v>
      </c>
      <c r="DH397" s="99">
        <v>391</v>
      </c>
      <c r="DI397" s="99">
        <v>319</v>
      </c>
      <c r="DJ397" s="99"/>
      <c r="DK397" s="99">
        <v>50</v>
      </c>
      <c r="DL397" s="99">
        <v>87</v>
      </c>
      <c r="DM397" s="99">
        <v>3</v>
      </c>
      <c r="DN397" s="99">
        <v>167</v>
      </c>
      <c r="DO397" s="99">
        <v>30</v>
      </c>
      <c r="DP397" s="99">
        <v>2008</v>
      </c>
      <c r="DQ397" s="99">
        <v>44</v>
      </c>
      <c r="DR397" s="99">
        <v>66</v>
      </c>
      <c r="DS397" s="99">
        <v>38</v>
      </c>
      <c r="DT397" s="99">
        <v>132</v>
      </c>
      <c r="DU397" s="99"/>
      <c r="DV397" s="99"/>
      <c r="DW397" s="99">
        <v>1</v>
      </c>
      <c r="DX397" s="99">
        <v>1</v>
      </c>
      <c r="DY397" s="99">
        <v>5</v>
      </c>
      <c r="DZ397" s="99">
        <v>953</v>
      </c>
      <c r="EA397" s="99"/>
      <c r="EB397" s="99"/>
      <c r="EC397" s="99"/>
      <c r="ED397" s="99">
        <v>48</v>
      </c>
      <c r="EE397" s="99">
        <v>151</v>
      </c>
      <c r="EF397" s="99">
        <v>7</v>
      </c>
      <c r="EG397" s="99">
        <v>2</v>
      </c>
      <c r="EH397" s="99"/>
      <c r="EI397" s="99">
        <v>1</v>
      </c>
      <c r="EJ397" s="99">
        <v>6</v>
      </c>
      <c r="EK397" s="99"/>
      <c r="EL397" s="99"/>
      <c r="EM397" s="99">
        <v>4007</v>
      </c>
      <c r="EN397" s="99">
        <v>16</v>
      </c>
      <c r="EO397" s="99">
        <v>97</v>
      </c>
      <c r="EP397" s="99">
        <v>5</v>
      </c>
      <c r="EQ397" s="99"/>
      <c r="ER397" s="99"/>
      <c r="ES397" s="99">
        <v>15754</v>
      </c>
    </row>
    <row r="398" spans="1:149" ht="14.4" x14ac:dyDescent="0.3">
      <c r="A398" s="98">
        <v>106444029</v>
      </c>
      <c r="B398" s="98" t="s">
        <v>1947</v>
      </c>
      <c r="C398" s="98" t="s">
        <v>82</v>
      </c>
      <c r="D398" s="98" t="s">
        <v>1948</v>
      </c>
      <c r="E398" s="98" t="s">
        <v>82</v>
      </c>
      <c r="F398" s="98" t="s">
        <v>1949</v>
      </c>
      <c r="G398" s="98" t="s">
        <v>2872</v>
      </c>
      <c r="H398" s="98" t="s">
        <v>2122</v>
      </c>
      <c r="I398" s="98" t="s">
        <v>2334</v>
      </c>
      <c r="J398" s="98" t="s">
        <v>2335</v>
      </c>
      <c r="K398" s="98" t="s">
        <v>2526</v>
      </c>
      <c r="L398" s="98" t="s">
        <v>2065</v>
      </c>
      <c r="M398" s="98" t="s">
        <v>2105</v>
      </c>
      <c r="N398" s="98" t="s">
        <v>1946</v>
      </c>
      <c r="O398" s="99"/>
      <c r="P398" s="99"/>
      <c r="Q398" s="99"/>
      <c r="R398" s="99"/>
      <c r="S398" s="99">
        <v>515</v>
      </c>
      <c r="T398" s="99"/>
      <c r="U398" s="99">
        <v>220</v>
      </c>
      <c r="V398" s="99">
        <v>295</v>
      </c>
      <c r="W398" s="99"/>
      <c r="X398" s="99"/>
      <c r="Y398" s="99">
        <v>12</v>
      </c>
      <c r="Z398" s="99">
        <v>131</v>
      </c>
      <c r="AA398" s="99">
        <v>114</v>
      </c>
      <c r="AB398" s="99">
        <v>105</v>
      </c>
      <c r="AC398" s="99">
        <v>93</v>
      </c>
      <c r="AD398" s="99">
        <v>55</v>
      </c>
      <c r="AE398" s="99">
        <v>4</v>
      </c>
      <c r="AF398" s="99">
        <v>1</v>
      </c>
      <c r="AG398" s="99"/>
      <c r="AH398" s="99"/>
      <c r="AI398" s="99"/>
      <c r="AJ398" s="99">
        <v>5</v>
      </c>
      <c r="AK398" s="99">
        <v>24</v>
      </c>
      <c r="AL398" s="99">
        <v>84</v>
      </c>
      <c r="AM398" s="99">
        <v>5</v>
      </c>
      <c r="AN398" s="99">
        <v>37</v>
      </c>
      <c r="AO398" s="99">
        <v>4</v>
      </c>
      <c r="AP398" s="99">
        <v>356</v>
      </c>
      <c r="AQ398" s="99">
        <v>515</v>
      </c>
      <c r="AR398" s="99"/>
      <c r="AS398" s="99"/>
      <c r="AT398" s="99"/>
      <c r="AU398" s="99">
        <v>515</v>
      </c>
      <c r="AV398" s="99"/>
      <c r="AW398" s="99"/>
      <c r="AX398" s="99">
        <v>515</v>
      </c>
      <c r="AY398" s="99"/>
      <c r="AZ398" s="99"/>
      <c r="BA398" s="99"/>
      <c r="BB398" s="99"/>
      <c r="BC398" s="99">
        <v>454</v>
      </c>
      <c r="BD398" s="99">
        <v>47</v>
      </c>
      <c r="BE398" s="99"/>
      <c r="BF398" s="99">
        <v>2</v>
      </c>
      <c r="BG398" s="99"/>
      <c r="BH398" s="99">
        <v>8</v>
      </c>
      <c r="BI398" s="99">
        <v>4</v>
      </c>
      <c r="BJ398" s="99"/>
      <c r="BK398" s="99">
        <v>7</v>
      </c>
      <c r="BL398" s="99">
        <v>23</v>
      </c>
      <c r="BM398" s="99"/>
      <c r="BN398" s="99"/>
      <c r="BO398" s="99"/>
      <c r="BP398" s="99"/>
      <c r="BQ398" s="99">
        <v>3</v>
      </c>
      <c r="BR398" s="99"/>
      <c r="BS398" s="99"/>
      <c r="BT398" s="99">
        <v>307</v>
      </c>
      <c r="BU398" s="99">
        <v>1</v>
      </c>
      <c r="BV398" s="99"/>
      <c r="BW398" s="99">
        <v>170</v>
      </c>
      <c r="BX398" s="99"/>
      <c r="BY398" s="99">
        <v>4</v>
      </c>
      <c r="BZ398" s="99"/>
      <c r="CA398" s="99"/>
      <c r="CB398" s="99">
        <v>335</v>
      </c>
      <c r="CC398" s="99">
        <v>117</v>
      </c>
      <c r="CD398" s="99">
        <v>9</v>
      </c>
      <c r="CE398" s="99">
        <v>32</v>
      </c>
      <c r="CF398" s="99">
        <v>10</v>
      </c>
      <c r="CG398" s="99"/>
      <c r="CH398" s="99">
        <v>3</v>
      </c>
      <c r="CI398" s="99"/>
      <c r="CJ398" s="99">
        <v>9</v>
      </c>
      <c r="CK398" s="99"/>
      <c r="CL398" s="99"/>
      <c r="CM398" s="99"/>
      <c r="CN398" s="99"/>
      <c r="CO398" s="99"/>
      <c r="CP398" s="99"/>
      <c r="CQ398" s="99"/>
      <c r="CR398" s="99"/>
      <c r="CS398" s="99"/>
      <c r="CT398" s="99"/>
      <c r="CU398" s="99"/>
      <c r="CV398" s="99"/>
      <c r="CW398" s="99">
        <v>515</v>
      </c>
      <c r="CX398" s="99"/>
      <c r="CY398" s="99"/>
      <c r="CZ398" s="99"/>
      <c r="DA398" s="99"/>
      <c r="DB398" s="99"/>
      <c r="DC398" s="99"/>
      <c r="DD398" s="99"/>
      <c r="DE398" s="99"/>
      <c r="DF398" s="99"/>
      <c r="DG398" s="99"/>
      <c r="DH398" s="99"/>
      <c r="DI398" s="99"/>
      <c r="DJ398" s="99"/>
      <c r="DK398" s="99"/>
      <c r="DL398" s="99"/>
      <c r="DM398" s="99"/>
      <c r="DN398" s="99"/>
      <c r="DO398" s="99"/>
      <c r="DP398" s="99">
        <v>515</v>
      </c>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v>515</v>
      </c>
      <c r="EN398" s="99"/>
      <c r="EO398" s="99"/>
      <c r="EP398" s="99"/>
      <c r="EQ398" s="99"/>
      <c r="ER398" s="99"/>
      <c r="ES398" s="99">
        <v>5361</v>
      </c>
    </row>
    <row r="399" spans="1:149" ht="14.4" x14ac:dyDescent="0.3">
      <c r="A399" s="98">
        <v>106450936</v>
      </c>
      <c r="B399" s="98" t="s">
        <v>88</v>
      </c>
      <c r="C399" s="98" t="s">
        <v>1222</v>
      </c>
      <c r="D399" s="98" t="s">
        <v>1499</v>
      </c>
      <c r="E399" s="98" t="s">
        <v>89</v>
      </c>
      <c r="F399" s="98" t="s">
        <v>1221</v>
      </c>
      <c r="G399" s="98" t="s">
        <v>371</v>
      </c>
      <c r="H399" s="98" t="s">
        <v>2101</v>
      </c>
      <c r="I399" s="98" t="s">
        <v>2162</v>
      </c>
      <c r="J399" s="98" t="s">
        <v>2162</v>
      </c>
      <c r="K399" s="98" t="s">
        <v>2528</v>
      </c>
      <c r="L399" s="98" t="s">
        <v>2066</v>
      </c>
      <c r="M399" s="98" t="s">
        <v>2136</v>
      </c>
      <c r="N399" s="98" t="s">
        <v>1950</v>
      </c>
      <c r="O399" s="99">
        <v>333</v>
      </c>
      <c r="P399" s="99">
        <v>139</v>
      </c>
      <c r="Q399" s="99"/>
      <c r="R399" s="99"/>
      <c r="S399" s="99"/>
      <c r="T399" s="99"/>
      <c r="U399" s="99">
        <v>284</v>
      </c>
      <c r="V399" s="99">
        <v>188</v>
      </c>
      <c r="W399" s="99"/>
      <c r="X399" s="99"/>
      <c r="Y399" s="99">
        <v>6</v>
      </c>
      <c r="Z399" s="99">
        <v>35</v>
      </c>
      <c r="AA399" s="99">
        <v>23</v>
      </c>
      <c r="AB399" s="99">
        <v>15</v>
      </c>
      <c r="AC399" s="99">
        <v>39</v>
      </c>
      <c r="AD399" s="99">
        <v>99</v>
      </c>
      <c r="AE399" s="99">
        <v>85</v>
      </c>
      <c r="AF399" s="99">
        <v>146</v>
      </c>
      <c r="AG399" s="99"/>
      <c r="AH399" s="99">
        <v>18</v>
      </c>
      <c r="AI399" s="99">
        <v>6</v>
      </c>
      <c r="AJ399" s="99"/>
      <c r="AK399" s="99"/>
      <c r="AL399" s="99">
        <v>27</v>
      </c>
      <c r="AM399" s="99">
        <v>31</v>
      </c>
      <c r="AN399" s="99">
        <v>2</v>
      </c>
      <c r="AO399" s="99"/>
      <c r="AP399" s="99">
        <v>412</v>
      </c>
      <c r="AQ399" s="99">
        <v>243</v>
      </c>
      <c r="AR399" s="99">
        <v>229</v>
      </c>
      <c r="AS399" s="99"/>
      <c r="AT399" s="99">
        <v>123</v>
      </c>
      <c r="AU399" s="99">
        <v>333</v>
      </c>
      <c r="AV399" s="99">
        <v>16</v>
      </c>
      <c r="AW399" s="99"/>
      <c r="AX399" s="99">
        <v>416</v>
      </c>
      <c r="AY399" s="99">
        <v>56</v>
      </c>
      <c r="AZ399" s="99"/>
      <c r="BA399" s="99">
        <v>92</v>
      </c>
      <c r="BB399" s="99">
        <v>11</v>
      </c>
      <c r="BC399" s="99">
        <v>335</v>
      </c>
      <c r="BD399" s="99">
        <v>11</v>
      </c>
      <c r="BE399" s="99"/>
      <c r="BF399" s="99">
        <v>7</v>
      </c>
      <c r="BG399" s="99">
        <v>16</v>
      </c>
      <c r="BH399" s="99"/>
      <c r="BI399" s="99"/>
      <c r="BJ399" s="99"/>
      <c r="BK399" s="99">
        <v>22</v>
      </c>
      <c r="BL399" s="99">
        <v>10</v>
      </c>
      <c r="BM399" s="99"/>
      <c r="BN399" s="99">
        <v>48</v>
      </c>
      <c r="BO399" s="99"/>
      <c r="BP399" s="99">
        <v>6</v>
      </c>
      <c r="BQ399" s="99">
        <v>1</v>
      </c>
      <c r="BR399" s="99"/>
      <c r="BS399" s="99"/>
      <c r="BT399" s="99">
        <v>297</v>
      </c>
      <c r="BU399" s="99">
        <v>83</v>
      </c>
      <c r="BV399" s="99"/>
      <c r="BW399" s="99">
        <v>1</v>
      </c>
      <c r="BX399" s="99"/>
      <c r="BY399" s="99">
        <v>4</v>
      </c>
      <c r="BZ399" s="99"/>
      <c r="CA399" s="99"/>
      <c r="CB399" s="99">
        <v>105</v>
      </c>
      <c r="CC399" s="99">
        <v>273</v>
      </c>
      <c r="CD399" s="99">
        <v>6</v>
      </c>
      <c r="CE399" s="99">
        <v>54</v>
      </c>
      <c r="CF399" s="99">
        <v>6</v>
      </c>
      <c r="CG399" s="99"/>
      <c r="CH399" s="99">
        <v>25</v>
      </c>
      <c r="CI399" s="99"/>
      <c r="CJ399" s="99"/>
      <c r="CK399" s="99">
        <v>3</v>
      </c>
      <c r="CL399" s="99"/>
      <c r="CM399" s="99">
        <v>2</v>
      </c>
      <c r="CN399" s="99">
        <v>8</v>
      </c>
      <c r="CO399" s="99">
        <v>51</v>
      </c>
      <c r="CP399" s="99">
        <v>45</v>
      </c>
      <c r="CQ399" s="99"/>
      <c r="CR399" s="99">
        <v>32</v>
      </c>
      <c r="CS399" s="99"/>
      <c r="CT399" s="99">
        <v>28</v>
      </c>
      <c r="CU399" s="99">
        <v>19</v>
      </c>
      <c r="CV399" s="99">
        <v>30</v>
      </c>
      <c r="CW399" s="99">
        <v>19</v>
      </c>
      <c r="CX399" s="99">
        <v>29</v>
      </c>
      <c r="CY399" s="99">
        <v>10</v>
      </c>
      <c r="CZ399" s="99">
        <v>8</v>
      </c>
      <c r="DA399" s="99">
        <v>91</v>
      </c>
      <c r="DB399" s="99">
        <v>20</v>
      </c>
      <c r="DC399" s="99">
        <v>17</v>
      </c>
      <c r="DD399" s="99">
        <v>46</v>
      </c>
      <c r="DE399" s="99">
        <v>16</v>
      </c>
      <c r="DF399" s="99">
        <v>1</v>
      </c>
      <c r="DG399" s="99"/>
      <c r="DH399" s="99">
        <v>6</v>
      </c>
      <c r="DI399" s="99">
        <v>8</v>
      </c>
      <c r="DJ399" s="99"/>
      <c r="DK399" s="99"/>
      <c r="DL399" s="99">
        <v>1</v>
      </c>
      <c r="DM399" s="99"/>
      <c r="DN399" s="99">
        <v>7</v>
      </c>
      <c r="DO399" s="99"/>
      <c r="DP399" s="99">
        <v>401</v>
      </c>
      <c r="DQ399" s="99">
        <v>1</v>
      </c>
      <c r="DR399" s="99">
        <v>6</v>
      </c>
      <c r="DS399" s="99"/>
      <c r="DT399" s="99"/>
      <c r="DU399" s="99"/>
      <c r="DV399" s="99"/>
      <c r="DW399" s="99"/>
      <c r="DX399" s="99">
        <v>2</v>
      </c>
      <c r="DY399" s="99"/>
      <c r="DZ399" s="99">
        <v>40</v>
      </c>
      <c r="EA399" s="99"/>
      <c r="EB399" s="99"/>
      <c r="EC399" s="99"/>
      <c r="ED399" s="99">
        <v>11</v>
      </c>
      <c r="EE399" s="99">
        <v>39</v>
      </c>
      <c r="EF399" s="99">
        <v>2</v>
      </c>
      <c r="EG399" s="99">
        <v>2</v>
      </c>
      <c r="EH399" s="99"/>
      <c r="EI399" s="99"/>
      <c r="EJ399" s="99"/>
      <c r="EK399" s="99"/>
      <c r="EL399" s="99">
        <v>1</v>
      </c>
      <c r="EM399" s="99">
        <v>365</v>
      </c>
      <c r="EN399" s="99">
        <v>2</v>
      </c>
      <c r="EO399" s="99">
        <v>48</v>
      </c>
      <c r="EP399" s="99">
        <v>2</v>
      </c>
      <c r="EQ399" s="99"/>
      <c r="ER399" s="99"/>
      <c r="ES399" s="99">
        <v>23502</v>
      </c>
    </row>
    <row r="400" spans="1:149" ht="14.4" x14ac:dyDescent="0.3">
      <c r="A400" s="98">
        <v>106450940</v>
      </c>
      <c r="B400" s="98" t="s">
        <v>90</v>
      </c>
      <c r="C400" s="98" t="s">
        <v>1222</v>
      </c>
      <c r="D400" s="98" t="s">
        <v>91</v>
      </c>
      <c r="E400" s="98" t="s">
        <v>92</v>
      </c>
      <c r="F400" s="98" t="s">
        <v>1224</v>
      </c>
      <c r="G400" s="98" t="s">
        <v>2873</v>
      </c>
      <c r="H400" s="98" t="s">
        <v>2120</v>
      </c>
      <c r="I400" s="98" t="s">
        <v>2162</v>
      </c>
      <c r="J400" s="98" t="s">
        <v>2162</v>
      </c>
      <c r="K400" s="98" t="s">
        <v>92</v>
      </c>
      <c r="L400" s="98" t="s">
        <v>2065</v>
      </c>
      <c r="M400" s="98" t="s">
        <v>2105</v>
      </c>
      <c r="N400" s="98" t="s">
        <v>1951</v>
      </c>
      <c r="O400" s="99">
        <v>7186</v>
      </c>
      <c r="P400" s="99"/>
      <c r="Q400" s="99"/>
      <c r="R400" s="99"/>
      <c r="S400" s="99">
        <v>104</v>
      </c>
      <c r="T400" s="99"/>
      <c r="U400" s="99">
        <v>3602</v>
      </c>
      <c r="V400" s="99">
        <v>3688</v>
      </c>
      <c r="W400" s="99"/>
      <c r="X400" s="99"/>
      <c r="Y400" s="99">
        <v>33</v>
      </c>
      <c r="Z400" s="99">
        <v>243</v>
      </c>
      <c r="AA400" s="99">
        <v>314</v>
      </c>
      <c r="AB400" s="99">
        <v>612</v>
      </c>
      <c r="AC400" s="99">
        <v>1197</v>
      </c>
      <c r="AD400" s="99">
        <v>1760</v>
      </c>
      <c r="AE400" s="99">
        <v>1618</v>
      </c>
      <c r="AF400" s="99">
        <v>1509</v>
      </c>
      <c r="AG400" s="99"/>
      <c r="AH400" s="99"/>
      <c r="AI400" s="99">
        <v>4</v>
      </c>
      <c r="AJ400" s="99">
        <v>78</v>
      </c>
      <c r="AK400" s="99">
        <v>81</v>
      </c>
      <c r="AL400" s="99">
        <v>126</v>
      </c>
      <c r="AM400" s="99">
        <v>132</v>
      </c>
      <c r="AN400" s="99">
        <v>117</v>
      </c>
      <c r="AO400" s="99">
        <v>37</v>
      </c>
      <c r="AP400" s="99">
        <v>6719</v>
      </c>
      <c r="AQ400" s="99">
        <v>1508</v>
      </c>
      <c r="AR400" s="99">
        <v>5782</v>
      </c>
      <c r="AS400" s="99"/>
      <c r="AT400" s="99">
        <v>1224</v>
      </c>
      <c r="AU400" s="99">
        <v>6066</v>
      </c>
      <c r="AV400" s="99"/>
      <c r="AW400" s="99"/>
      <c r="AX400" s="99">
        <v>6703</v>
      </c>
      <c r="AY400" s="99">
        <v>587</v>
      </c>
      <c r="AZ400" s="99"/>
      <c r="BA400" s="99">
        <v>217</v>
      </c>
      <c r="BB400" s="99">
        <v>1</v>
      </c>
      <c r="BC400" s="99">
        <v>6902</v>
      </c>
      <c r="BD400" s="99">
        <v>14</v>
      </c>
      <c r="BE400" s="99"/>
      <c r="BF400" s="99">
        <v>139</v>
      </c>
      <c r="BG400" s="99"/>
      <c r="BH400" s="99">
        <v>2</v>
      </c>
      <c r="BI400" s="99">
        <v>15</v>
      </c>
      <c r="BJ400" s="99"/>
      <c r="BK400" s="99">
        <v>343</v>
      </c>
      <c r="BL400" s="99">
        <v>288</v>
      </c>
      <c r="BM400" s="99"/>
      <c r="BN400" s="99">
        <v>237</v>
      </c>
      <c r="BO400" s="99">
        <v>960</v>
      </c>
      <c r="BP400" s="99">
        <v>75</v>
      </c>
      <c r="BQ400" s="99">
        <v>14</v>
      </c>
      <c r="BR400" s="99"/>
      <c r="BS400" s="99">
        <v>1</v>
      </c>
      <c r="BT400" s="99">
        <v>4404</v>
      </c>
      <c r="BU400" s="99">
        <v>939</v>
      </c>
      <c r="BV400" s="99"/>
      <c r="BW400" s="99"/>
      <c r="BX400" s="99"/>
      <c r="BY400" s="99">
        <v>22</v>
      </c>
      <c r="BZ400" s="99">
        <v>7</v>
      </c>
      <c r="CA400" s="99"/>
      <c r="CB400" s="99">
        <v>1635</v>
      </c>
      <c r="CC400" s="99">
        <v>4915</v>
      </c>
      <c r="CD400" s="99">
        <v>28</v>
      </c>
      <c r="CE400" s="99">
        <v>599</v>
      </c>
      <c r="CF400" s="99">
        <v>40</v>
      </c>
      <c r="CG400" s="99">
        <v>57</v>
      </c>
      <c r="CH400" s="99">
        <v>13</v>
      </c>
      <c r="CI400" s="99">
        <v>3</v>
      </c>
      <c r="CJ400" s="99"/>
      <c r="CK400" s="99"/>
      <c r="CL400" s="99">
        <v>3</v>
      </c>
      <c r="CM400" s="99">
        <v>32</v>
      </c>
      <c r="CN400" s="99">
        <v>120</v>
      </c>
      <c r="CO400" s="99">
        <v>1656</v>
      </c>
      <c r="CP400" s="99">
        <v>892</v>
      </c>
      <c r="CQ400" s="99">
        <v>12</v>
      </c>
      <c r="CR400" s="99">
        <v>190</v>
      </c>
      <c r="CS400" s="99">
        <v>2</v>
      </c>
      <c r="CT400" s="99">
        <v>472</v>
      </c>
      <c r="CU400" s="99">
        <v>1024</v>
      </c>
      <c r="CV400" s="99">
        <v>590</v>
      </c>
      <c r="CW400" s="99">
        <v>235</v>
      </c>
      <c r="CX400" s="99">
        <v>714</v>
      </c>
      <c r="CY400" s="99">
        <v>187</v>
      </c>
      <c r="CZ400" s="99">
        <v>18</v>
      </c>
      <c r="DA400" s="99">
        <v>727</v>
      </c>
      <c r="DB400" s="99">
        <v>197</v>
      </c>
      <c r="DC400" s="99">
        <v>217</v>
      </c>
      <c r="DD400" s="99">
        <v>2</v>
      </c>
      <c r="DE400" s="99"/>
      <c r="DF400" s="99"/>
      <c r="DG400" s="99">
        <v>320</v>
      </c>
      <c r="DH400" s="99">
        <v>1232</v>
      </c>
      <c r="DI400" s="99">
        <v>570</v>
      </c>
      <c r="DJ400" s="99">
        <v>1</v>
      </c>
      <c r="DK400" s="99">
        <v>29</v>
      </c>
      <c r="DL400" s="99">
        <v>344</v>
      </c>
      <c r="DM400" s="99">
        <v>6</v>
      </c>
      <c r="DN400" s="99">
        <v>903</v>
      </c>
      <c r="DO400" s="99">
        <v>28</v>
      </c>
      <c r="DP400" s="99">
        <v>2496</v>
      </c>
      <c r="DQ400" s="99">
        <v>97</v>
      </c>
      <c r="DR400" s="99">
        <v>202</v>
      </c>
      <c r="DS400" s="99">
        <v>80</v>
      </c>
      <c r="DT400" s="99">
        <v>340</v>
      </c>
      <c r="DU400" s="99"/>
      <c r="DV400" s="99">
        <v>2</v>
      </c>
      <c r="DW400" s="99">
        <v>587</v>
      </c>
      <c r="DX400" s="99">
        <v>6</v>
      </c>
      <c r="DY400" s="99">
        <v>1</v>
      </c>
      <c r="DZ400" s="99"/>
      <c r="EA400" s="99"/>
      <c r="EB400" s="99">
        <v>46</v>
      </c>
      <c r="EC400" s="99"/>
      <c r="ED400" s="99">
        <v>188</v>
      </c>
      <c r="EE400" s="99">
        <v>454</v>
      </c>
      <c r="EF400" s="99">
        <v>31</v>
      </c>
      <c r="EG400" s="99">
        <v>4</v>
      </c>
      <c r="EH400" s="99">
        <v>2</v>
      </c>
      <c r="EI400" s="99"/>
      <c r="EJ400" s="99">
        <v>14</v>
      </c>
      <c r="EK400" s="99"/>
      <c r="EL400" s="99">
        <v>6</v>
      </c>
      <c r="EM400" s="99">
        <v>6202</v>
      </c>
      <c r="EN400" s="99">
        <v>55</v>
      </c>
      <c r="EO400" s="99">
        <v>300</v>
      </c>
      <c r="EP400" s="99">
        <v>33</v>
      </c>
      <c r="EQ400" s="99"/>
      <c r="ER400" s="99">
        <v>1</v>
      </c>
      <c r="ES400" s="99">
        <v>32982</v>
      </c>
    </row>
    <row r="401" spans="1:149" ht="14.4" x14ac:dyDescent="0.3">
      <c r="A401" s="98">
        <v>106450949</v>
      </c>
      <c r="B401" s="98" t="s">
        <v>1223</v>
      </c>
      <c r="C401" s="98" t="s">
        <v>1222</v>
      </c>
      <c r="D401" s="98" t="s">
        <v>93</v>
      </c>
      <c r="E401" s="98" t="s">
        <v>92</v>
      </c>
      <c r="F401" s="98" t="s">
        <v>1224</v>
      </c>
      <c r="G401" s="98" t="s">
        <v>2871</v>
      </c>
      <c r="H401" s="98" t="s">
        <v>2120</v>
      </c>
      <c r="I401" s="98" t="s">
        <v>2162</v>
      </c>
      <c r="J401" s="98" t="s">
        <v>2162</v>
      </c>
      <c r="K401" s="98" t="s">
        <v>92</v>
      </c>
      <c r="L401" s="98" t="s">
        <v>2065</v>
      </c>
      <c r="M401" s="98" t="s">
        <v>2105</v>
      </c>
      <c r="N401" s="98" t="s">
        <v>1952</v>
      </c>
      <c r="O401" s="99">
        <v>15010</v>
      </c>
      <c r="P401" s="99"/>
      <c r="Q401" s="99"/>
      <c r="R401" s="99"/>
      <c r="S401" s="99"/>
      <c r="T401" s="99"/>
      <c r="U401" s="99">
        <v>8438</v>
      </c>
      <c r="V401" s="99">
        <v>6569</v>
      </c>
      <c r="W401" s="99">
        <v>3</v>
      </c>
      <c r="X401" s="99"/>
      <c r="Y401" s="99">
        <v>268</v>
      </c>
      <c r="Z401" s="99">
        <v>1664</v>
      </c>
      <c r="AA401" s="99">
        <v>1306</v>
      </c>
      <c r="AB401" s="99">
        <v>862</v>
      </c>
      <c r="AC401" s="99">
        <v>1749</v>
      </c>
      <c r="AD401" s="99">
        <v>2504</v>
      </c>
      <c r="AE401" s="99">
        <v>2326</v>
      </c>
      <c r="AF401" s="99">
        <v>1936</v>
      </c>
      <c r="AG401" s="99"/>
      <c r="AH401" s="99">
        <v>2207</v>
      </c>
      <c r="AI401" s="99">
        <v>188</v>
      </c>
      <c r="AJ401" s="99">
        <v>346</v>
      </c>
      <c r="AK401" s="99">
        <v>177</v>
      </c>
      <c r="AL401" s="99">
        <v>624</v>
      </c>
      <c r="AM401" s="99">
        <v>225</v>
      </c>
      <c r="AN401" s="99">
        <v>86</v>
      </c>
      <c r="AO401" s="99">
        <v>369</v>
      </c>
      <c r="AP401" s="99">
        <v>13183</v>
      </c>
      <c r="AQ401" s="99">
        <v>6964</v>
      </c>
      <c r="AR401" s="99">
        <v>8046</v>
      </c>
      <c r="AS401" s="99"/>
      <c r="AT401" s="99">
        <v>2495</v>
      </c>
      <c r="AU401" s="99">
        <v>10468</v>
      </c>
      <c r="AV401" s="99">
        <v>2047</v>
      </c>
      <c r="AW401" s="99"/>
      <c r="AX401" s="99">
        <v>11919</v>
      </c>
      <c r="AY401" s="99">
        <v>3091</v>
      </c>
      <c r="AZ401" s="99"/>
      <c r="BA401" s="99">
        <v>219</v>
      </c>
      <c r="BB401" s="99">
        <v>27</v>
      </c>
      <c r="BC401" s="99">
        <v>11315</v>
      </c>
      <c r="BD401" s="99">
        <v>10</v>
      </c>
      <c r="BE401" s="99">
        <v>67</v>
      </c>
      <c r="BF401" s="99">
        <v>336</v>
      </c>
      <c r="BG401" s="99">
        <v>2034</v>
      </c>
      <c r="BH401" s="99">
        <v>998</v>
      </c>
      <c r="BI401" s="99">
        <v>4</v>
      </c>
      <c r="BJ401" s="99"/>
      <c r="BK401" s="99">
        <v>375</v>
      </c>
      <c r="BL401" s="99">
        <v>173</v>
      </c>
      <c r="BM401" s="99">
        <v>1</v>
      </c>
      <c r="BN401" s="99">
        <v>528</v>
      </c>
      <c r="BO401" s="99">
        <v>2115</v>
      </c>
      <c r="BP401" s="99">
        <v>183</v>
      </c>
      <c r="BQ401" s="99">
        <v>12</v>
      </c>
      <c r="BR401" s="99">
        <v>66</v>
      </c>
      <c r="BS401" s="99">
        <v>22</v>
      </c>
      <c r="BT401" s="99">
        <v>9836</v>
      </c>
      <c r="BU401" s="99">
        <v>1681</v>
      </c>
      <c r="BV401" s="99"/>
      <c r="BW401" s="99">
        <v>10</v>
      </c>
      <c r="BX401" s="99"/>
      <c r="BY401" s="99">
        <v>8</v>
      </c>
      <c r="BZ401" s="99"/>
      <c r="CA401" s="99"/>
      <c r="CB401" s="99">
        <v>4827</v>
      </c>
      <c r="CC401" s="99">
        <v>6309</v>
      </c>
      <c r="CD401" s="99"/>
      <c r="CE401" s="99">
        <v>3236</v>
      </c>
      <c r="CF401" s="99">
        <v>140</v>
      </c>
      <c r="CG401" s="99">
        <v>146</v>
      </c>
      <c r="CH401" s="99">
        <v>352</v>
      </c>
      <c r="CI401" s="99"/>
      <c r="CJ401" s="99"/>
      <c r="CK401" s="99"/>
      <c r="CL401" s="99">
        <v>11</v>
      </c>
      <c r="CM401" s="99">
        <v>120</v>
      </c>
      <c r="CN401" s="99">
        <v>493</v>
      </c>
      <c r="CO401" s="99">
        <v>1984</v>
      </c>
      <c r="CP401" s="99">
        <v>1159</v>
      </c>
      <c r="CQ401" s="99">
        <v>13</v>
      </c>
      <c r="CR401" s="99">
        <v>394</v>
      </c>
      <c r="CS401" s="99">
        <v>10</v>
      </c>
      <c r="CT401" s="99">
        <v>641</v>
      </c>
      <c r="CU401" s="99">
        <v>1001</v>
      </c>
      <c r="CV401" s="99">
        <v>1534</v>
      </c>
      <c r="CW401" s="99">
        <v>86</v>
      </c>
      <c r="CX401" s="99">
        <v>1346</v>
      </c>
      <c r="CY401" s="99">
        <v>291</v>
      </c>
      <c r="CZ401" s="99">
        <v>64</v>
      </c>
      <c r="DA401" s="99">
        <v>1028</v>
      </c>
      <c r="DB401" s="99">
        <v>272</v>
      </c>
      <c r="DC401" s="99">
        <v>268</v>
      </c>
      <c r="DD401" s="99">
        <v>2170</v>
      </c>
      <c r="DE401" s="99">
        <v>2037</v>
      </c>
      <c r="DF401" s="99">
        <v>88</v>
      </c>
      <c r="DG401" s="99">
        <v>742</v>
      </c>
      <c r="DH401" s="99">
        <v>2016</v>
      </c>
      <c r="DI401" s="99">
        <v>950</v>
      </c>
      <c r="DJ401" s="99">
        <v>6</v>
      </c>
      <c r="DK401" s="99">
        <v>130</v>
      </c>
      <c r="DL401" s="99">
        <v>402</v>
      </c>
      <c r="DM401" s="99">
        <v>38</v>
      </c>
      <c r="DN401" s="99">
        <v>1900</v>
      </c>
      <c r="DO401" s="99">
        <v>263</v>
      </c>
      <c r="DP401" s="99">
        <v>5107</v>
      </c>
      <c r="DQ401" s="99">
        <v>225</v>
      </c>
      <c r="DR401" s="99">
        <v>303</v>
      </c>
      <c r="DS401" s="99">
        <v>183</v>
      </c>
      <c r="DT401" s="99">
        <v>386</v>
      </c>
      <c r="DU401" s="99">
        <v>5</v>
      </c>
      <c r="DV401" s="99">
        <v>4</v>
      </c>
      <c r="DW401" s="99">
        <v>128</v>
      </c>
      <c r="DX401" s="99">
        <v>177</v>
      </c>
      <c r="DY401" s="99">
        <v>35</v>
      </c>
      <c r="DZ401" s="99">
        <v>2009</v>
      </c>
      <c r="EA401" s="99"/>
      <c r="EB401" s="99"/>
      <c r="EC401" s="99">
        <v>1</v>
      </c>
      <c r="ED401" s="99">
        <v>676</v>
      </c>
      <c r="EE401" s="99">
        <v>740</v>
      </c>
      <c r="EF401" s="99">
        <v>323</v>
      </c>
      <c r="EG401" s="99">
        <v>46</v>
      </c>
      <c r="EH401" s="99">
        <v>9</v>
      </c>
      <c r="EI401" s="99">
        <v>2</v>
      </c>
      <c r="EJ401" s="99">
        <v>10</v>
      </c>
      <c r="EK401" s="99">
        <v>9</v>
      </c>
      <c r="EL401" s="99">
        <v>18</v>
      </c>
      <c r="EM401" s="99">
        <v>12428</v>
      </c>
      <c r="EN401" s="99">
        <v>98</v>
      </c>
      <c r="EO401" s="99">
        <v>575</v>
      </c>
      <c r="EP401" s="99">
        <v>69</v>
      </c>
      <c r="EQ401" s="99">
        <v>6</v>
      </c>
      <c r="ER401" s="99">
        <v>1</v>
      </c>
      <c r="ES401" s="99">
        <v>59809</v>
      </c>
    </row>
    <row r="402" spans="1:149" ht="14.4" x14ac:dyDescent="0.3">
      <c r="A402" s="98">
        <v>106454012</v>
      </c>
      <c r="B402" s="98" t="s">
        <v>1458</v>
      </c>
      <c r="C402" s="98" t="s">
        <v>1222</v>
      </c>
      <c r="D402" s="98" t="s">
        <v>94</v>
      </c>
      <c r="E402" s="98" t="s">
        <v>92</v>
      </c>
      <c r="F402" s="98" t="s">
        <v>1224</v>
      </c>
      <c r="G402" s="98" t="s">
        <v>2873</v>
      </c>
      <c r="H402" s="98" t="s">
        <v>2114</v>
      </c>
      <c r="I402" s="98" t="s">
        <v>2162</v>
      </c>
      <c r="J402" s="98" t="s">
        <v>2162</v>
      </c>
      <c r="K402" s="98" t="s">
        <v>92</v>
      </c>
      <c r="L402" s="98" t="s">
        <v>2065</v>
      </c>
      <c r="M402" s="98" t="s">
        <v>2105</v>
      </c>
      <c r="N402" s="98" t="s">
        <v>1953</v>
      </c>
      <c r="O402" s="99">
        <v>644</v>
      </c>
      <c r="P402" s="99">
        <v>468</v>
      </c>
      <c r="Q402" s="99"/>
      <c r="R402" s="99"/>
      <c r="S402" s="99"/>
      <c r="T402" s="99"/>
      <c r="U402" s="99">
        <v>552</v>
      </c>
      <c r="V402" s="99">
        <v>560</v>
      </c>
      <c r="W402" s="99"/>
      <c r="X402" s="99"/>
      <c r="Y402" s="99"/>
      <c r="Z402" s="99">
        <v>20</v>
      </c>
      <c r="AA402" s="99">
        <v>35</v>
      </c>
      <c r="AB402" s="99">
        <v>48</v>
      </c>
      <c r="AC402" s="99">
        <v>145</v>
      </c>
      <c r="AD402" s="99">
        <v>288</v>
      </c>
      <c r="AE402" s="99">
        <v>293</v>
      </c>
      <c r="AF402" s="99">
        <v>282</v>
      </c>
      <c r="AG402" s="99"/>
      <c r="AH402" s="99">
        <v>1</v>
      </c>
      <c r="AI402" s="99"/>
      <c r="AJ402" s="99">
        <v>3</v>
      </c>
      <c r="AK402" s="99">
        <v>10</v>
      </c>
      <c r="AL402" s="99">
        <v>11</v>
      </c>
      <c r="AM402" s="99">
        <v>8</v>
      </c>
      <c r="AN402" s="99"/>
      <c r="AO402" s="99"/>
      <c r="AP402" s="99">
        <v>1080</v>
      </c>
      <c r="AQ402" s="99">
        <v>1112</v>
      </c>
      <c r="AR402" s="99"/>
      <c r="AS402" s="99"/>
      <c r="AT402" s="99">
        <v>1111</v>
      </c>
      <c r="AU402" s="99"/>
      <c r="AV402" s="99"/>
      <c r="AW402" s="99">
        <v>1</v>
      </c>
      <c r="AX402" s="99">
        <v>1041</v>
      </c>
      <c r="AY402" s="99">
        <v>71</v>
      </c>
      <c r="AZ402" s="99"/>
      <c r="BA402" s="99">
        <v>1100</v>
      </c>
      <c r="BB402" s="99"/>
      <c r="BC402" s="99">
        <v>1</v>
      </c>
      <c r="BD402" s="99">
        <v>1</v>
      </c>
      <c r="BE402" s="99"/>
      <c r="BF402" s="99">
        <v>10</v>
      </c>
      <c r="BG402" s="99"/>
      <c r="BH402" s="99"/>
      <c r="BI402" s="99"/>
      <c r="BJ402" s="99"/>
      <c r="BK402" s="99">
        <v>127</v>
      </c>
      <c r="BL402" s="99">
        <v>32</v>
      </c>
      <c r="BM402" s="99"/>
      <c r="BN402" s="99">
        <v>67</v>
      </c>
      <c r="BO402" s="99">
        <v>417</v>
      </c>
      <c r="BP402" s="99">
        <v>12</v>
      </c>
      <c r="BQ402" s="99"/>
      <c r="BR402" s="99">
        <v>9</v>
      </c>
      <c r="BS402" s="99">
        <v>10</v>
      </c>
      <c r="BT402" s="99">
        <v>206</v>
      </c>
      <c r="BU402" s="99">
        <v>222</v>
      </c>
      <c r="BV402" s="99"/>
      <c r="BW402" s="99">
        <v>10</v>
      </c>
      <c r="BX402" s="99"/>
      <c r="BY402" s="99"/>
      <c r="BZ402" s="99"/>
      <c r="CA402" s="99"/>
      <c r="CB402" s="99">
        <v>160</v>
      </c>
      <c r="CC402" s="99">
        <v>906</v>
      </c>
      <c r="CD402" s="99"/>
      <c r="CE402" s="99">
        <v>39</v>
      </c>
      <c r="CF402" s="99">
        <v>3</v>
      </c>
      <c r="CG402" s="99">
        <v>4</v>
      </c>
      <c r="CH402" s="99"/>
      <c r="CI402" s="99"/>
      <c r="CJ402" s="99"/>
      <c r="CK402" s="99"/>
      <c r="CL402" s="99"/>
      <c r="CM402" s="99">
        <v>1</v>
      </c>
      <c r="CN402" s="99">
        <v>1</v>
      </c>
      <c r="CO402" s="99">
        <v>117</v>
      </c>
      <c r="CP402" s="99">
        <v>36</v>
      </c>
      <c r="CQ402" s="99"/>
      <c r="CR402" s="99">
        <v>32</v>
      </c>
      <c r="CS402" s="99"/>
      <c r="CT402" s="99">
        <v>40</v>
      </c>
      <c r="CU402" s="99">
        <v>100</v>
      </c>
      <c r="CV402" s="99">
        <v>185</v>
      </c>
      <c r="CW402" s="99">
        <v>2</v>
      </c>
      <c r="CX402" s="99">
        <v>42</v>
      </c>
      <c r="CY402" s="99">
        <v>21</v>
      </c>
      <c r="CZ402" s="99">
        <v>129</v>
      </c>
      <c r="DA402" s="99">
        <v>344</v>
      </c>
      <c r="DB402" s="99">
        <v>60</v>
      </c>
      <c r="DC402" s="99">
        <v>1</v>
      </c>
      <c r="DD402" s="99">
        <v>1</v>
      </c>
      <c r="DE402" s="99"/>
      <c r="DF402" s="99"/>
      <c r="DG402" s="99">
        <v>36</v>
      </c>
      <c r="DH402" s="99">
        <v>368</v>
      </c>
      <c r="DI402" s="99">
        <v>1</v>
      </c>
      <c r="DJ402" s="99"/>
      <c r="DK402" s="99"/>
      <c r="DL402" s="99">
        <v>12</v>
      </c>
      <c r="DM402" s="99"/>
      <c r="DN402" s="99">
        <v>39</v>
      </c>
      <c r="DO402" s="99"/>
      <c r="DP402" s="99">
        <v>529</v>
      </c>
      <c r="DQ402" s="99">
        <v>1</v>
      </c>
      <c r="DR402" s="99">
        <v>81</v>
      </c>
      <c r="DS402" s="99"/>
      <c r="DT402" s="99">
        <v>21</v>
      </c>
      <c r="DU402" s="99"/>
      <c r="DV402" s="99"/>
      <c r="DW402" s="99">
        <v>23</v>
      </c>
      <c r="DX402" s="99"/>
      <c r="DY402" s="99"/>
      <c r="DZ402" s="99"/>
      <c r="EA402" s="99"/>
      <c r="EB402" s="99">
        <v>1</v>
      </c>
      <c r="EC402" s="99"/>
      <c r="ED402" s="99">
        <v>244</v>
      </c>
      <c r="EE402" s="99">
        <v>74</v>
      </c>
      <c r="EF402" s="99">
        <v>15</v>
      </c>
      <c r="EG402" s="99">
        <v>4</v>
      </c>
      <c r="EH402" s="99">
        <v>1</v>
      </c>
      <c r="EI402" s="99"/>
      <c r="EJ402" s="99"/>
      <c r="EK402" s="99"/>
      <c r="EL402" s="99">
        <v>1</v>
      </c>
      <c r="EM402" s="99">
        <v>708</v>
      </c>
      <c r="EN402" s="99">
        <v>21</v>
      </c>
      <c r="EO402" s="99">
        <v>43</v>
      </c>
      <c r="EP402" s="99">
        <v>1</v>
      </c>
      <c r="EQ402" s="99"/>
      <c r="ER402" s="99"/>
      <c r="ES402" s="99">
        <v>28230</v>
      </c>
    </row>
    <row r="403" spans="1:149" ht="14.4" x14ac:dyDescent="0.3">
      <c r="A403" s="98">
        <v>106454013</v>
      </c>
      <c r="B403" s="98" t="s">
        <v>2529</v>
      </c>
      <c r="C403" s="98" t="s">
        <v>1222</v>
      </c>
      <c r="D403" s="98" t="s">
        <v>95</v>
      </c>
      <c r="E403" s="98" t="s">
        <v>92</v>
      </c>
      <c r="F403" s="98" t="s">
        <v>1224</v>
      </c>
      <c r="G403" s="98" t="s">
        <v>2877</v>
      </c>
      <c r="H403" s="98" t="s">
        <v>2122</v>
      </c>
      <c r="I403" s="98" t="s">
        <v>2162</v>
      </c>
      <c r="J403" s="98" t="s">
        <v>2162</v>
      </c>
      <c r="K403" s="98" t="s">
        <v>92</v>
      </c>
      <c r="L403" s="98" t="s">
        <v>2065</v>
      </c>
      <c r="M403" s="98" t="s">
        <v>2105</v>
      </c>
      <c r="N403" s="98" t="s">
        <v>1954</v>
      </c>
      <c r="O403" s="99">
        <v>199</v>
      </c>
      <c r="P403" s="99"/>
      <c r="Q403" s="99"/>
      <c r="R403" s="99"/>
      <c r="S403" s="99"/>
      <c r="T403" s="99"/>
      <c r="U403" s="99">
        <v>119</v>
      </c>
      <c r="V403" s="99">
        <v>80</v>
      </c>
      <c r="W403" s="99"/>
      <c r="X403" s="99"/>
      <c r="Y403" s="99"/>
      <c r="Z403" s="99">
        <v>9</v>
      </c>
      <c r="AA403" s="99">
        <v>23</v>
      </c>
      <c r="AB403" s="99">
        <v>43</v>
      </c>
      <c r="AC403" s="99">
        <v>33</v>
      </c>
      <c r="AD403" s="99">
        <v>56</v>
      </c>
      <c r="AE403" s="99">
        <v>33</v>
      </c>
      <c r="AF403" s="99">
        <v>2</v>
      </c>
      <c r="AG403" s="99"/>
      <c r="AH403" s="99"/>
      <c r="AI403" s="99"/>
      <c r="AJ403" s="99">
        <v>4</v>
      </c>
      <c r="AK403" s="99">
        <v>2</v>
      </c>
      <c r="AL403" s="99"/>
      <c r="AM403" s="99">
        <v>3</v>
      </c>
      <c r="AN403" s="99">
        <v>7</v>
      </c>
      <c r="AO403" s="99">
        <v>11</v>
      </c>
      <c r="AP403" s="99">
        <v>172</v>
      </c>
      <c r="AQ403" s="99">
        <v>199</v>
      </c>
      <c r="AR403" s="99"/>
      <c r="AS403" s="99"/>
      <c r="AT403" s="99">
        <v>188</v>
      </c>
      <c r="AU403" s="99">
        <v>11</v>
      </c>
      <c r="AV403" s="99"/>
      <c r="AW403" s="99"/>
      <c r="AX403" s="99">
        <v>199</v>
      </c>
      <c r="AY403" s="99"/>
      <c r="AZ403" s="99"/>
      <c r="BA403" s="99"/>
      <c r="BB403" s="99">
        <v>1</v>
      </c>
      <c r="BC403" s="99">
        <v>197</v>
      </c>
      <c r="BD403" s="99"/>
      <c r="BE403" s="99">
        <v>1</v>
      </c>
      <c r="BF403" s="99"/>
      <c r="BG403" s="99"/>
      <c r="BH403" s="99"/>
      <c r="BI403" s="99"/>
      <c r="BJ403" s="99"/>
      <c r="BK403" s="99">
        <v>1</v>
      </c>
      <c r="BL403" s="99"/>
      <c r="BM403" s="99"/>
      <c r="BN403" s="99"/>
      <c r="BO403" s="99">
        <v>12</v>
      </c>
      <c r="BP403" s="99"/>
      <c r="BQ403" s="99"/>
      <c r="BR403" s="99">
        <v>1</v>
      </c>
      <c r="BS403" s="99"/>
      <c r="BT403" s="99">
        <v>185</v>
      </c>
      <c r="BU403" s="99"/>
      <c r="BV403" s="99"/>
      <c r="BW403" s="99"/>
      <c r="BX403" s="99"/>
      <c r="BY403" s="99"/>
      <c r="BZ403" s="99"/>
      <c r="CA403" s="99"/>
      <c r="CB403" s="99">
        <v>7</v>
      </c>
      <c r="CC403" s="99">
        <v>73</v>
      </c>
      <c r="CD403" s="99"/>
      <c r="CE403" s="99">
        <v>88</v>
      </c>
      <c r="CF403" s="99">
        <v>2</v>
      </c>
      <c r="CG403" s="99">
        <v>28</v>
      </c>
      <c r="CH403" s="99">
        <v>1</v>
      </c>
      <c r="CI403" s="99"/>
      <c r="CJ403" s="99"/>
      <c r="CK403" s="99"/>
      <c r="CL403" s="99"/>
      <c r="CM403" s="99"/>
      <c r="CN403" s="99">
        <v>47</v>
      </c>
      <c r="CO403" s="99"/>
      <c r="CP403" s="99"/>
      <c r="CQ403" s="99"/>
      <c r="CR403" s="99"/>
      <c r="CS403" s="99"/>
      <c r="CT403" s="99">
        <v>23</v>
      </c>
      <c r="CU403" s="99"/>
      <c r="CV403" s="99">
        <v>1</v>
      </c>
      <c r="CW403" s="99"/>
      <c r="CX403" s="99">
        <v>116</v>
      </c>
      <c r="CY403" s="99">
        <v>3</v>
      </c>
      <c r="CZ403" s="99">
        <v>6</v>
      </c>
      <c r="DA403" s="99"/>
      <c r="DB403" s="99"/>
      <c r="DC403" s="99">
        <v>3</v>
      </c>
      <c r="DD403" s="99"/>
      <c r="DE403" s="99"/>
      <c r="DF403" s="99"/>
      <c r="DG403" s="99"/>
      <c r="DH403" s="99">
        <v>2</v>
      </c>
      <c r="DI403" s="99"/>
      <c r="DJ403" s="99"/>
      <c r="DK403" s="99">
        <v>57</v>
      </c>
      <c r="DL403" s="99">
        <v>2</v>
      </c>
      <c r="DM403" s="99">
        <v>4</v>
      </c>
      <c r="DN403" s="99">
        <v>70</v>
      </c>
      <c r="DO403" s="99">
        <v>50</v>
      </c>
      <c r="DP403" s="99"/>
      <c r="DQ403" s="99"/>
      <c r="DR403" s="99">
        <v>14</v>
      </c>
      <c r="DS403" s="99"/>
      <c r="DT403" s="99"/>
      <c r="DU403" s="99"/>
      <c r="DV403" s="99"/>
      <c r="DW403" s="99"/>
      <c r="DX403" s="99"/>
      <c r="DY403" s="99"/>
      <c r="DZ403" s="99"/>
      <c r="EA403" s="99"/>
      <c r="EB403" s="99"/>
      <c r="EC403" s="99"/>
      <c r="ED403" s="99">
        <v>4</v>
      </c>
      <c r="EE403" s="99">
        <v>1</v>
      </c>
      <c r="EF403" s="99"/>
      <c r="EG403" s="99"/>
      <c r="EH403" s="99"/>
      <c r="EI403" s="99"/>
      <c r="EJ403" s="99"/>
      <c r="EK403" s="99"/>
      <c r="EL403" s="99"/>
      <c r="EM403" s="99">
        <v>193</v>
      </c>
      <c r="EN403" s="99">
        <v>1</v>
      </c>
      <c r="EO403" s="99"/>
      <c r="EP403" s="99"/>
      <c r="EQ403" s="99"/>
      <c r="ER403" s="99"/>
      <c r="ES403" s="99">
        <v>407</v>
      </c>
    </row>
    <row r="404" spans="1:149" ht="14.4" x14ac:dyDescent="0.3">
      <c r="A404" s="98">
        <v>106454068</v>
      </c>
      <c r="B404" s="98" t="s">
        <v>1956</v>
      </c>
      <c r="C404" s="98" t="s">
        <v>1222</v>
      </c>
      <c r="D404" s="98" t="s">
        <v>1957</v>
      </c>
      <c r="E404" s="98" t="s">
        <v>92</v>
      </c>
      <c r="F404" s="98" t="s">
        <v>1224</v>
      </c>
      <c r="G404" s="98" t="s">
        <v>2872</v>
      </c>
      <c r="H404" s="98" t="s">
        <v>2122</v>
      </c>
      <c r="I404" s="98" t="s">
        <v>2162</v>
      </c>
      <c r="J404" s="98" t="s">
        <v>2162</v>
      </c>
      <c r="K404" s="98" t="s">
        <v>92</v>
      </c>
      <c r="L404" s="98" t="s">
        <v>2065</v>
      </c>
      <c r="M404" s="98" t="s">
        <v>2105</v>
      </c>
      <c r="N404" s="98" t="s">
        <v>1955</v>
      </c>
      <c r="O404" s="99"/>
      <c r="P404" s="99"/>
      <c r="Q404" s="99"/>
      <c r="R404" s="99"/>
      <c r="S404" s="99">
        <v>672</v>
      </c>
      <c r="T404" s="99"/>
      <c r="U404" s="99">
        <v>311</v>
      </c>
      <c r="V404" s="99">
        <v>361</v>
      </c>
      <c r="W404" s="99"/>
      <c r="X404" s="99"/>
      <c r="Y404" s="99">
        <v>31</v>
      </c>
      <c r="Z404" s="99">
        <v>202</v>
      </c>
      <c r="AA404" s="99">
        <v>176</v>
      </c>
      <c r="AB404" s="99">
        <v>119</v>
      </c>
      <c r="AC404" s="99">
        <v>115</v>
      </c>
      <c r="AD404" s="99">
        <v>26</v>
      </c>
      <c r="AE404" s="99">
        <v>1</v>
      </c>
      <c r="AF404" s="99"/>
      <c r="AG404" s="99"/>
      <c r="AH404" s="99">
        <v>2</v>
      </c>
      <c r="AI404" s="99"/>
      <c r="AJ404" s="99">
        <v>7</v>
      </c>
      <c r="AK404" s="99">
        <v>23</v>
      </c>
      <c r="AL404" s="99">
        <v>90</v>
      </c>
      <c r="AM404" s="99">
        <v>15</v>
      </c>
      <c r="AN404" s="99"/>
      <c r="AO404" s="99">
        <v>12</v>
      </c>
      <c r="AP404" s="99">
        <v>525</v>
      </c>
      <c r="AQ404" s="99">
        <v>672</v>
      </c>
      <c r="AR404" s="99"/>
      <c r="AS404" s="99"/>
      <c r="AT404" s="99"/>
      <c r="AU404" s="99">
        <v>672</v>
      </c>
      <c r="AV404" s="99"/>
      <c r="AW404" s="99"/>
      <c r="AX404" s="99">
        <v>672</v>
      </c>
      <c r="AY404" s="99"/>
      <c r="AZ404" s="99"/>
      <c r="BA404" s="99"/>
      <c r="BB404" s="99"/>
      <c r="BC404" s="99"/>
      <c r="BD404" s="99">
        <v>1</v>
      </c>
      <c r="BE404" s="99"/>
      <c r="BF404" s="99"/>
      <c r="BG404" s="99"/>
      <c r="BH404" s="99">
        <v>671</v>
      </c>
      <c r="BI404" s="99"/>
      <c r="BJ404" s="99"/>
      <c r="BK404" s="99">
        <v>7</v>
      </c>
      <c r="BL404" s="99">
        <v>3</v>
      </c>
      <c r="BM404" s="99"/>
      <c r="BN404" s="99"/>
      <c r="BO404" s="99"/>
      <c r="BP404" s="99"/>
      <c r="BQ404" s="99"/>
      <c r="BR404" s="99"/>
      <c r="BS404" s="99">
        <v>128</v>
      </c>
      <c r="BT404" s="99">
        <v>510</v>
      </c>
      <c r="BU404" s="99">
        <v>20</v>
      </c>
      <c r="BV404" s="99"/>
      <c r="BW404" s="99"/>
      <c r="BX404" s="99"/>
      <c r="BY404" s="99">
        <v>4</v>
      </c>
      <c r="BZ404" s="99"/>
      <c r="CA404" s="99"/>
      <c r="CB404" s="99"/>
      <c r="CC404" s="99"/>
      <c r="CD404" s="99"/>
      <c r="CE404" s="99"/>
      <c r="CF404" s="99"/>
      <c r="CG404" s="99"/>
      <c r="CH404" s="99">
        <v>672</v>
      </c>
      <c r="CI404" s="99"/>
      <c r="CJ404" s="99"/>
      <c r="CK404" s="99"/>
      <c r="CL404" s="99"/>
      <c r="CM404" s="99"/>
      <c r="CN404" s="99"/>
      <c r="CO404" s="99"/>
      <c r="CP404" s="99"/>
      <c r="CQ404" s="99"/>
      <c r="CR404" s="99"/>
      <c r="CS404" s="99"/>
      <c r="CT404" s="99"/>
      <c r="CU404" s="99"/>
      <c r="CV404" s="99"/>
      <c r="CW404" s="99">
        <v>672</v>
      </c>
      <c r="CX404" s="99"/>
      <c r="CY404" s="99"/>
      <c r="CZ404" s="99"/>
      <c r="DA404" s="99"/>
      <c r="DB404" s="99"/>
      <c r="DC404" s="99"/>
      <c r="DD404" s="99"/>
      <c r="DE404" s="99"/>
      <c r="DF404" s="99"/>
      <c r="DG404" s="99"/>
      <c r="DH404" s="99"/>
      <c r="DI404" s="99"/>
      <c r="DJ404" s="99"/>
      <c r="DK404" s="99"/>
      <c r="DL404" s="99"/>
      <c r="DM404" s="99"/>
      <c r="DN404" s="99"/>
      <c r="DO404" s="99"/>
      <c r="DP404" s="99">
        <v>672</v>
      </c>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v>672</v>
      </c>
      <c r="EN404" s="99"/>
      <c r="EO404" s="99"/>
      <c r="EP404" s="99"/>
      <c r="EQ404" s="99"/>
      <c r="ER404" s="99"/>
      <c r="ES404" s="99">
        <v>6325</v>
      </c>
    </row>
    <row r="405" spans="1:149" ht="14.4" x14ac:dyDescent="0.3">
      <c r="A405" s="98">
        <v>106470871</v>
      </c>
      <c r="B405" s="98" t="s">
        <v>96</v>
      </c>
      <c r="C405" s="98" t="s">
        <v>1226</v>
      </c>
      <c r="D405" s="98" t="s">
        <v>2732</v>
      </c>
      <c r="E405" s="98" t="s">
        <v>97</v>
      </c>
      <c r="F405" s="98" t="s">
        <v>1225</v>
      </c>
      <c r="G405" s="98" t="s">
        <v>2871</v>
      </c>
      <c r="H405" s="98" t="s">
        <v>2122</v>
      </c>
      <c r="I405" s="98" t="s">
        <v>2162</v>
      </c>
      <c r="J405" s="98" t="s">
        <v>2162</v>
      </c>
      <c r="K405" s="98" t="s">
        <v>2530</v>
      </c>
      <c r="L405" s="98" t="s">
        <v>2007</v>
      </c>
      <c r="M405" s="98" t="s">
        <v>2136</v>
      </c>
      <c r="N405" s="98" t="s">
        <v>1958</v>
      </c>
      <c r="O405" s="99">
        <v>1168</v>
      </c>
      <c r="P405" s="99">
        <v>2</v>
      </c>
      <c r="Q405" s="99"/>
      <c r="R405" s="99"/>
      <c r="S405" s="99"/>
      <c r="T405" s="99"/>
      <c r="U405" s="99">
        <v>689</v>
      </c>
      <c r="V405" s="99">
        <v>481</v>
      </c>
      <c r="W405" s="99"/>
      <c r="X405" s="99"/>
      <c r="Y405" s="99">
        <v>17</v>
      </c>
      <c r="Z405" s="99">
        <v>111</v>
      </c>
      <c r="AA405" s="99">
        <v>79</v>
      </c>
      <c r="AB405" s="99">
        <v>77</v>
      </c>
      <c r="AC405" s="99">
        <v>138</v>
      </c>
      <c r="AD405" s="99">
        <v>254</v>
      </c>
      <c r="AE405" s="99">
        <v>201</v>
      </c>
      <c r="AF405" s="99">
        <v>145</v>
      </c>
      <c r="AG405" s="99"/>
      <c r="AH405" s="99">
        <v>137</v>
      </c>
      <c r="AI405" s="99">
        <v>11</v>
      </c>
      <c r="AJ405" s="99">
        <v>19</v>
      </c>
      <c r="AK405" s="99">
        <v>25</v>
      </c>
      <c r="AL405" s="99">
        <v>37</v>
      </c>
      <c r="AM405" s="99">
        <v>11</v>
      </c>
      <c r="AN405" s="99">
        <v>23</v>
      </c>
      <c r="AO405" s="99">
        <v>43</v>
      </c>
      <c r="AP405" s="99">
        <v>1012</v>
      </c>
      <c r="AQ405" s="99">
        <v>511</v>
      </c>
      <c r="AR405" s="99">
        <v>658</v>
      </c>
      <c r="AS405" s="99">
        <v>1</v>
      </c>
      <c r="AT405" s="99">
        <v>276</v>
      </c>
      <c r="AU405" s="99">
        <v>766</v>
      </c>
      <c r="AV405" s="99">
        <v>127</v>
      </c>
      <c r="AW405" s="99">
        <v>1</v>
      </c>
      <c r="AX405" s="99">
        <v>795</v>
      </c>
      <c r="AY405" s="99">
        <v>375</v>
      </c>
      <c r="AZ405" s="99"/>
      <c r="BA405" s="99">
        <v>5</v>
      </c>
      <c r="BB405" s="99">
        <v>2</v>
      </c>
      <c r="BC405" s="99">
        <v>1017</v>
      </c>
      <c r="BD405" s="99">
        <v>1</v>
      </c>
      <c r="BE405" s="99">
        <v>1</v>
      </c>
      <c r="BF405" s="99">
        <v>14</v>
      </c>
      <c r="BG405" s="99">
        <v>127</v>
      </c>
      <c r="BH405" s="99">
        <v>2</v>
      </c>
      <c r="BI405" s="99"/>
      <c r="BJ405" s="99">
        <v>1</v>
      </c>
      <c r="BK405" s="99">
        <v>48</v>
      </c>
      <c r="BL405" s="99">
        <v>11</v>
      </c>
      <c r="BM405" s="99"/>
      <c r="BN405" s="99">
        <v>22</v>
      </c>
      <c r="BO405" s="99">
        <v>30</v>
      </c>
      <c r="BP405" s="99">
        <v>33</v>
      </c>
      <c r="BQ405" s="99"/>
      <c r="BR405" s="99">
        <v>5</v>
      </c>
      <c r="BS405" s="99"/>
      <c r="BT405" s="99">
        <v>950</v>
      </c>
      <c r="BU405" s="99">
        <v>71</v>
      </c>
      <c r="BV405" s="99"/>
      <c r="BW405" s="99"/>
      <c r="BX405" s="99"/>
      <c r="BY405" s="99"/>
      <c r="BZ405" s="99"/>
      <c r="CA405" s="99"/>
      <c r="CB405" s="99">
        <v>346</v>
      </c>
      <c r="CC405" s="99">
        <v>555</v>
      </c>
      <c r="CD405" s="99"/>
      <c r="CE405" s="99">
        <v>225</v>
      </c>
      <c r="CF405" s="99">
        <v>7</v>
      </c>
      <c r="CG405" s="99">
        <v>24</v>
      </c>
      <c r="CH405" s="99">
        <v>13</v>
      </c>
      <c r="CI405" s="99"/>
      <c r="CJ405" s="99"/>
      <c r="CK405" s="99"/>
      <c r="CL405" s="99"/>
      <c r="CM405" s="99">
        <v>7</v>
      </c>
      <c r="CN405" s="99">
        <v>29</v>
      </c>
      <c r="CO405" s="99">
        <v>78</v>
      </c>
      <c r="CP405" s="99">
        <v>127</v>
      </c>
      <c r="CQ405" s="99">
        <v>1</v>
      </c>
      <c r="CR405" s="99">
        <v>30</v>
      </c>
      <c r="CS405" s="99"/>
      <c r="CT405" s="99">
        <v>31</v>
      </c>
      <c r="CU405" s="99">
        <v>52</v>
      </c>
      <c r="CV405" s="99">
        <v>113</v>
      </c>
      <c r="CW405" s="99">
        <v>13</v>
      </c>
      <c r="CX405" s="99">
        <v>180</v>
      </c>
      <c r="CY405" s="99">
        <v>11</v>
      </c>
      <c r="CZ405" s="99">
        <v>7</v>
      </c>
      <c r="DA405" s="99">
        <v>158</v>
      </c>
      <c r="DB405" s="99">
        <v>37</v>
      </c>
      <c r="DC405" s="99">
        <v>23</v>
      </c>
      <c r="DD405" s="99">
        <v>137</v>
      </c>
      <c r="DE405" s="99">
        <v>127</v>
      </c>
      <c r="DF405" s="99">
        <v>9</v>
      </c>
      <c r="DG405" s="99">
        <v>2</v>
      </c>
      <c r="DH405" s="99">
        <v>64</v>
      </c>
      <c r="DI405" s="99">
        <v>87</v>
      </c>
      <c r="DJ405" s="99"/>
      <c r="DK405" s="99">
        <v>17</v>
      </c>
      <c r="DL405" s="99">
        <v>36</v>
      </c>
      <c r="DM405" s="99"/>
      <c r="DN405" s="99">
        <v>209</v>
      </c>
      <c r="DO405" s="99">
        <v>25</v>
      </c>
      <c r="DP405" s="99">
        <v>572</v>
      </c>
      <c r="DQ405" s="99">
        <v>4</v>
      </c>
      <c r="DR405" s="99">
        <v>18</v>
      </c>
      <c r="DS405" s="99">
        <v>4</v>
      </c>
      <c r="DT405" s="99">
        <v>3</v>
      </c>
      <c r="DU405" s="99"/>
      <c r="DV405" s="99"/>
      <c r="DW405" s="99"/>
      <c r="DX405" s="99"/>
      <c r="DY405" s="99">
        <v>2</v>
      </c>
      <c r="DZ405" s="99">
        <v>127</v>
      </c>
      <c r="EA405" s="99"/>
      <c r="EB405" s="99"/>
      <c r="EC405" s="99"/>
      <c r="ED405" s="99">
        <v>47</v>
      </c>
      <c r="EE405" s="99">
        <v>60</v>
      </c>
      <c r="EF405" s="99">
        <v>12</v>
      </c>
      <c r="EG405" s="99"/>
      <c r="EH405" s="99"/>
      <c r="EI405" s="99"/>
      <c r="EJ405" s="99">
        <v>2</v>
      </c>
      <c r="EK405" s="99"/>
      <c r="EL405" s="99">
        <v>2</v>
      </c>
      <c r="EM405" s="99">
        <v>987</v>
      </c>
      <c r="EN405" s="99">
        <v>4</v>
      </c>
      <c r="EO405" s="99">
        <v>48</v>
      </c>
      <c r="EP405" s="99">
        <v>8</v>
      </c>
      <c r="EQ405" s="99"/>
      <c r="ER405" s="99"/>
      <c r="ES405" s="99">
        <v>3089</v>
      </c>
    </row>
    <row r="406" spans="1:149" ht="14.4" x14ac:dyDescent="0.3">
      <c r="A406" s="98">
        <v>106474007</v>
      </c>
      <c r="B406" s="98" t="s">
        <v>98</v>
      </c>
      <c r="C406" s="98" t="s">
        <v>1226</v>
      </c>
      <c r="D406" s="98" t="s">
        <v>99</v>
      </c>
      <c r="E406" s="98" t="s">
        <v>100</v>
      </c>
      <c r="F406" s="98" t="s">
        <v>1227</v>
      </c>
      <c r="G406" s="98" t="s">
        <v>2871</v>
      </c>
      <c r="H406" s="98" t="s">
        <v>2122</v>
      </c>
      <c r="I406" s="98" t="s">
        <v>2162</v>
      </c>
      <c r="J406" s="98" t="s">
        <v>2162</v>
      </c>
      <c r="K406" s="98" t="s">
        <v>2531</v>
      </c>
      <c r="L406" s="98" t="s">
        <v>2007</v>
      </c>
      <c r="M406" s="98" t="s">
        <v>2136</v>
      </c>
      <c r="N406" s="98" t="s">
        <v>1959</v>
      </c>
      <c r="O406" s="99">
        <v>1608</v>
      </c>
      <c r="P406" s="99"/>
      <c r="Q406" s="99"/>
      <c r="R406" s="99"/>
      <c r="S406" s="99"/>
      <c r="T406" s="99"/>
      <c r="U406" s="99">
        <v>922</v>
      </c>
      <c r="V406" s="99">
        <v>686</v>
      </c>
      <c r="W406" s="99"/>
      <c r="X406" s="99"/>
      <c r="Y406" s="99">
        <v>28</v>
      </c>
      <c r="Z406" s="99">
        <v>173</v>
      </c>
      <c r="AA406" s="99">
        <v>139</v>
      </c>
      <c r="AB406" s="99">
        <v>94</v>
      </c>
      <c r="AC406" s="99">
        <v>181</v>
      </c>
      <c r="AD406" s="99">
        <v>264</v>
      </c>
      <c r="AE406" s="99">
        <v>231</v>
      </c>
      <c r="AF406" s="99">
        <v>251</v>
      </c>
      <c r="AG406" s="99"/>
      <c r="AH406" s="99">
        <v>227</v>
      </c>
      <c r="AI406" s="99">
        <v>20</v>
      </c>
      <c r="AJ406" s="99">
        <v>12</v>
      </c>
      <c r="AK406" s="99">
        <v>12</v>
      </c>
      <c r="AL406" s="99">
        <v>75</v>
      </c>
      <c r="AM406" s="99">
        <v>59</v>
      </c>
      <c r="AN406" s="99">
        <v>21</v>
      </c>
      <c r="AO406" s="99">
        <v>162</v>
      </c>
      <c r="AP406" s="99">
        <v>1267</v>
      </c>
      <c r="AQ406" s="99">
        <v>672</v>
      </c>
      <c r="AR406" s="99">
        <v>936</v>
      </c>
      <c r="AS406" s="99"/>
      <c r="AT406" s="99">
        <v>263</v>
      </c>
      <c r="AU406" s="99">
        <v>1129</v>
      </c>
      <c r="AV406" s="99">
        <v>216</v>
      </c>
      <c r="AW406" s="99"/>
      <c r="AX406" s="99">
        <v>1575</v>
      </c>
      <c r="AY406" s="99">
        <v>33</v>
      </c>
      <c r="AZ406" s="99"/>
      <c r="BA406" s="99">
        <v>2</v>
      </c>
      <c r="BB406" s="99">
        <v>5</v>
      </c>
      <c r="BC406" s="99">
        <v>1373</v>
      </c>
      <c r="BD406" s="99">
        <v>1</v>
      </c>
      <c r="BE406" s="99">
        <v>10</v>
      </c>
      <c r="BF406" s="99"/>
      <c r="BG406" s="99">
        <v>216</v>
      </c>
      <c r="BH406" s="99"/>
      <c r="BI406" s="99">
        <v>1</v>
      </c>
      <c r="BJ406" s="99"/>
      <c r="BK406" s="99">
        <v>92</v>
      </c>
      <c r="BL406" s="99">
        <v>23</v>
      </c>
      <c r="BM406" s="99"/>
      <c r="BN406" s="99">
        <v>24</v>
      </c>
      <c r="BO406" s="99">
        <v>89</v>
      </c>
      <c r="BP406" s="99">
        <v>43</v>
      </c>
      <c r="BQ406" s="99">
        <v>5</v>
      </c>
      <c r="BR406" s="99">
        <v>15</v>
      </c>
      <c r="BS406" s="99">
        <v>4</v>
      </c>
      <c r="BT406" s="99">
        <v>1219</v>
      </c>
      <c r="BU406" s="99">
        <v>93</v>
      </c>
      <c r="BV406" s="99"/>
      <c r="BW406" s="99"/>
      <c r="BX406" s="99"/>
      <c r="BY406" s="99">
        <v>1</v>
      </c>
      <c r="BZ406" s="99"/>
      <c r="CA406" s="99"/>
      <c r="CB406" s="99">
        <v>574</v>
      </c>
      <c r="CC406" s="99">
        <v>676</v>
      </c>
      <c r="CD406" s="99">
        <v>22</v>
      </c>
      <c r="CE406" s="99">
        <v>254</v>
      </c>
      <c r="CF406" s="99">
        <v>34</v>
      </c>
      <c r="CG406" s="99">
        <v>5</v>
      </c>
      <c r="CH406" s="99">
        <v>41</v>
      </c>
      <c r="CI406" s="99"/>
      <c r="CJ406" s="99">
        <v>2</v>
      </c>
      <c r="CK406" s="99"/>
      <c r="CL406" s="99">
        <v>1</v>
      </c>
      <c r="CM406" s="99">
        <v>12</v>
      </c>
      <c r="CN406" s="99">
        <v>35</v>
      </c>
      <c r="CO406" s="99">
        <v>135</v>
      </c>
      <c r="CP406" s="99">
        <v>189</v>
      </c>
      <c r="CQ406" s="99"/>
      <c r="CR406" s="99">
        <v>61</v>
      </c>
      <c r="CS406" s="99"/>
      <c r="CT406" s="99">
        <v>92</v>
      </c>
      <c r="CU406" s="99">
        <v>75</v>
      </c>
      <c r="CV406" s="99">
        <v>109</v>
      </c>
      <c r="CW406" s="99">
        <v>5</v>
      </c>
      <c r="CX406" s="99">
        <v>101</v>
      </c>
      <c r="CY406" s="99">
        <v>47</v>
      </c>
      <c r="CZ406" s="99">
        <v>2</v>
      </c>
      <c r="DA406" s="99">
        <v>230</v>
      </c>
      <c r="DB406" s="99">
        <v>36</v>
      </c>
      <c r="DC406" s="99">
        <v>43</v>
      </c>
      <c r="DD406" s="99">
        <v>218</v>
      </c>
      <c r="DE406" s="99">
        <v>216</v>
      </c>
      <c r="DF406" s="99">
        <v>1</v>
      </c>
      <c r="DG406" s="99">
        <v>27</v>
      </c>
      <c r="DH406" s="99">
        <v>87</v>
      </c>
      <c r="DI406" s="99">
        <v>101</v>
      </c>
      <c r="DJ406" s="99"/>
      <c r="DK406" s="99">
        <v>58</v>
      </c>
      <c r="DL406" s="99">
        <v>27</v>
      </c>
      <c r="DM406" s="99"/>
      <c r="DN406" s="99">
        <v>126</v>
      </c>
      <c r="DO406" s="99">
        <v>6</v>
      </c>
      <c r="DP406" s="99">
        <v>879</v>
      </c>
      <c r="DQ406" s="99">
        <v>23</v>
      </c>
      <c r="DR406" s="99">
        <v>27</v>
      </c>
      <c r="DS406" s="99">
        <v>1</v>
      </c>
      <c r="DT406" s="99">
        <v>8</v>
      </c>
      <c r="DU406" s="99"/>
      <c r="DV406" s="99"/>
      <c r="DW406" s="99"/>
      <c r="DX406" s="99">
        <v>30</v>
      </c>
      <c r="DY406" s="99">
        <v>3</v>
      </c>
      <c r="DZ406" s="99">
        <v>205</v>
      </c>
      <c r="EA406" s="99"/>
      <c r="EB406" s="99"/>
      <c r="EC406" s="99"/>
      <c r="ED406" s="99">
        <v>26</v>
      </c>
      <c r="EE406" s="99">
        <v>73</v>
      </c>
      <c r="EF406" s="99">
        <v>8</v>
      </c>
      <c r="EG406" s="99">
        <v>3</v>
      </c>
      <c r="EH406" s="99"/>
      <c r="EI406" s="99"/>
      <c r="EJ406" s="99"/>
      <c r="EK406" s="99"/>
      <c r="EL406" s="99">
        <v>3</v>
      </c>
      <c r="EM406" s="99">
        <v>1401</v>
      </c>
      <c r="EN406" s="99">
        <v>7</v>
      </c>
      <c r="EO406" s="99">
        <v>81</v>
      </c>
      <c r="EP406" s="99">
        <v>6</v>
      </c>
      <c r="EQ406" s="99"/>
      <c r="ER406" s="99"/>
      <c r="ES406" s="99">
        <v>4972</v>
      </c>
    </row>
    <row r="407" spans="1:149" ht="14.4" x14ac:dyDescent="0.3">
      <c r="A407" s="98">
        <v>106480989</v>
      </c>
      <c r="B407" s="98" t="s">
        <v>2879</v>
      </c>
      <c r="C407" s="98" t="s">
        <v>1229</v>
      </c>
      <c r="D407" s="98" t="s">
        <v>101</v>
      </c>
      <c r="E407" s="98" t="s">
        <v>102</v>
      </c>
      <c r="F407" s="98" t="s">
        <v>1500</v>
      </c>
      <c r="G407" s="98" t="s">
        <v>2871</v>
      </c>
      <c r="H407" s="98" t="s">
        <v>2120</v>
      </c>
      <c r="I407" s="98" t="s">
        <v>2142</v>
      </c>
      <c r="J407" s="98" t="s">
        <v>2148</v>
      </c>
      <c r="K407" s="98" t="s">
        <v>102</v>
      </c>
      <c r="L407" s="98" t="s">
        <v>2065</v>
      </c>
      <c r="M407" s="98" t="s">
        <v>2105</v>
      </c>
      <c r="N407" s="98" t="s">
        <v>1960</v>
      </c>
      <c r="O407" s="99">
        <v>11204</v>
      </c>
      <c r="P407" s="99"/>
      <c r="Q407" s="99">
        <v>1126</v>
      </c>
      <c r="R407" s="99"/>
      <c r="S407" s="99"/>
      <c r="T407" s="99"/>
      <c r="U407" s="99">
        <v>7087</v>
      </c>
      <c r="V407" s="99">
        <v>5243</v>
      </c>
      <c r="W407" s="99"/>
      <c r="X407" s="99"/>
      <c r="Y407" s="99">
        <v>143</v>
      </c>
      <c r="Z407" s="99">
        <v>999</v>
      </c>
      <c r="AA407" s="99">
        <v>1274</v>
      </c>
      <c r="AB407" s="99">
        <v>710</v>
      </c>
      <c r="AC407" s="99">
        <v>1361</v>
      </c>
      <c r="AD407" s="99">
        <v>2226</v>
      </c>
      <c r="AE407" s="99">
        <v>1948</v>
      </c>
      <c r="AF407" s="99">
        <v>1953</v>
      </c>
      <c r="AG407" s="99">
        <v>2</v>
      </c>
      <c r="AH407" s="99">
        <v>1710</v>
      </c>
      <c r="AI407" s="99">
        <v>4</v>
      </c>
      <c r="AJ407" s="99">
        <v>2082</v>
      </c>
      <c r="AK407" s="99">
        <v>2117</v>
      </c>
      <c r="AL407" s="99">
        <v>1883</v>
      </c>
      <c r="AM407" s="99">
        <v>30</v>
      </c>
      <c r="AN407" s="99">
        <v>232</v>
      </c>
      <c r="AO407" s="99">
        <v>38</v>
      </c>
      <c r="AP407" s="99">
        <v>5948</v>
      </c>
      <c r="AQ407" s="99">
        <v>6235</v>
      </c>
      <c r="AR407" s="99">
        <v>6095</v>
      </c>
      <c r="AS407" s="99"/>
      <c r="AT407" s="99">
        <v>2362</v>
      </c>
      <c r="AU407" s="99">
        <v>8360</v>
      </c>
      <c r="AV407" s="99">
        <v>1608</v>
      </c>
      <c r="AW407" s="99"/>
      <c r="AX407" s="99">
        <v>11105</v>
      </c>
      <c r="AY407" s="99">
        <v>1225</v>
      </c>
      <c r="AZ407" s="99"/>
      <c r="BA407" s="99">
        <v>1289</v>
      </c>
      <c r="BB407" s="99">
        <v>1</v>
      </c>
      <c r="BC407" s="99">
        <v>8831</v>
      </c>
      <c r="BD407" s="99">
        <v>133</v>
      </c>
      <c r="BE407" s="99">
        <v>59</v>
      </c>
      <c r="BF407" s="99">
        <v>156</v>
      </c>
      <c r="BG407" s="99">
        <v>1598</v>
      </c>
      <c r="BH407" s="99">
        <v>263</v>
      </c>
      <c r="BI407" s="99"/>
      <c r="BJ407" s="99"/>
      <c r="BK407" s="99">
        <v>329</v>
      </c>
      <c r="BL407" s="99">
        <v>83</v>
      </c>
      <c r="BM407" s="99"/>
      <c r="BN407" s="99">
        <v>286</v>
      </c>
      <c r="BO407" s="99">
        <v>2714</v>
      </c>
      <c r="BP407" s="99">
        <v>234</v>
      </c>
      <c r="BQ407" s="99">
        <v>20</v>
      </c>
      <c r="BR407" s="99">
        <v>87</v>
      </c>
      <c r="BS407" s="99">
        <v>4</v>
      </c>
      <c r="BT407" s="99">
        <v>7736</v>
      </c>
      <c r="BU407" s="99">
        <v>812</v>
      </c>
      <c r="BV407" s="99">
        <v>1</v>
      </c>
      <c r="BW407" s="99">
        <v>23</v>
      </c>
      <c r="BX407" s="99"/>
      <c r="BY407" s="99">
        <v>1</v>
      </c>
      <c r="BZ407" s="99"/>
      <c r="CA407" s="99"/>
      <c r="CB407" s="99">
        <v>1594</v>
      </c>
      <c r="CC407" s="99">
        <v>5285</v>
      </c>
      <c r="CD407" s="99"/>
      <c r="CE407" s="99">
        <v>5215</v>
      </c>
      <c r="CF407" s="99">
        <v>205</v>
      </c>
      <c r="CG407" s="99">
        <v>8</v>
      </c>
      <c r="CH407" s="99">
        <v>23</v>
      </c>
      <c r="CI407" s="99"/>
      <c r="CJ407" s="99"/>
      <c r="CK407" s="99"/>
      <c r="CL407" s="99">
        <v>5</v>
      </c>
      <c r="CM407" s="99">
        <v>97</v>
      </c>
      <c r="CN407" s="99">
        <v>265</v>
      </c>
      <c r="CO407" s="99">
        <v>2422</v>
      </c>
      <c r="CP407" s="99">
        <v>1024</v>
      </c>
      <c r="CQ407" s="99">
        <v>10</v>
      </c>
      <c r="CR407" s="99">
        <v>272</v>
      </c>
      <c r="CS407" s="99">
        <v>7</v>
      </c>
      <c r="CT407" s="99">
        <v>353</v>
      </c>
      <c r="CU407" s="99">
        <v>1438</v>
      </c>
      <c r="CV407" s="99">
        <v>694</v>
      </c>
      <c r="CW407" s="99">
        <v>89</v>
      </c>
      <c r="CX407" s="99">
        <v>753</v>
      </c>
      <c r="CY407" s="99">
        <v>376</v>
      </c>
      <c r="CZ407" s="99">
        <v>76</v>
      </c>
      <c r="DA407" s="99">
        <v>583</v>
      </c>
      <c r="DB407" s="99">
        <v>147</v>
      </c>
      <c r="DC407" s="99">
        <v>290</v>
      </c>
      <c r="DD407" s="99">
        <v>1717</v>
      </c>
      <c r="DE407" s="99">
        <v>1608</v>
      </c>
      <c r="DF407" s="99">
        <v>104</v>
      </c>
      <c r="DG407" s="99">
        <v>280</v>
      </c>
      <c r="DH407" s="99">
        <v>3537</v>
      </c>
      <c r="DI407" s="99">
        <v>811</v>
      </c>
      <c r="DJ407" s="99">
        <v>1</v>
      </c>
      <c r="DK407" s="99">
        <v>43</v>
      </c>
      <c r="DL407" s="99">
        <v>280</v>
      </c>
      <c r="DM407" s="99">
        <v>25</v>
      </c>
      <c r="DN407" s="99">
        <v>988</v>
      </c>
      <c r="DO407" s="99">
        <v>53</v>
      </c>
      <c r="DP407" s="99">
        <v>3252</v>
      </c>
      <c r="DQ407" s="99">
        <v>219</v>
      </c>
      <c r="DR407" s="99">
        <v>259</v>
      </c>
      <c r="DS407" s="99">
        <v>193</v>
      </c>
      <c r="DT407" s="99">
        <v>197</v>
      </c>
      <c r="DU407" s="99">
        <v>10</v>
      </c>
      <c r="DV407" s="99">
        <v>8</v>
      </c>
      <c r="DW407" s="99">
        <v>116</v>
      </c>
      <c r="DX407" s="99">
        <v>491</v>
      </c>
      <c r="DY407" s="99">
        <v>13</v>
      </c>
      <c r="DZ407" s="99">
        <v>1546</v>
      </c>
      <c r="EA407" s="99"/>
      <c r="EB407" s="99">
        <v>8</v>
      </c>
      <c r="EC407" s="99"/>
      <c r="ED407" s="99">
        <v>417</v>
      </c>
      <c r="EE407" s="99">
        <v>481</v>
      </c>
      <c r="EF407" s="99">
        <v>126</v>
      </c>
      <c r="EG407" s="99">
        <v>29</v>
      </c>
      <c r="EH407" s="99">
        <v>5</v>
      </c>
      <c r="EI407" s="99"/>
      <c r="EJ407" s="99">
        <v>32</v>
      </c>
      <c r="EK407" s="99">
        <v>6</v>
      </c>
      <c r="EL407" s="99">
        <v>10</v>
      </c>
      <c r="EM407" s="99">
        <v>10496</v>
      </c>
      <c r="EN407" s="99">
        <v>165</v>
      </c>
      <c r="EO407" s="99">
        <v>500</v>
      </c>
      <c r="EP407" s="99">
        <v>61</v>
      </c>
      <c r="EQ407" s="99">
        <v>2</v>
      </c>
      <c r="ER407" s="99"/>
      <c r="ES407" s="99">
        <v>58523</v>
      </c>
    </row>
    <row r="408" spans="1:149" ht="14.4" x14ac:dyDescent="0.3">
      <c r="A408" s="98">
        <v>106481015</v>
      </c>
      <c r="B408" s="98" t="s">
        <v>2779</v>
      </c>
      <c r="C408" s="98" t="s">
        <v>1229</v>
      </c>
      <c r="D408" s="98" t="s">
        <v>103</v>
      </c>
      <c r="E408" s="98" t="s">
        <v>102</v>
      </c>
      <c r="F408" s="98" t="s">
        <v>1228</v>
      </c>
      <c r="G408" s="98" t="s">
        <v>2871</v>
      </c>
      <c r="H408" s="98" t="s">
        <v>2114</v>
      </c>
      <c r="I408" s="98" t="s">
        <v>2142</v>
      </c>
      <c r="J408" s="98" t="s">
        <v>2148</v>
      </c>
      <c r="K408" s="98" t="s">
        <v>102</v>
      </c>
      <c r="L408" s="98" t="s">
        <v>2065</v>
      </c>
      <c r="M408" s="98" t="s">
        <v>2105</v>
      </c>
      <c r="N408" s="98" t="s">
        <v>1961</v>
      </c>
      <c r="O408" s="99"/>
      <c r="P408" s="99"/>
      <c r="Q408" s="99"/>
      <c r="R408" s="99"/>
      <c r="S408" s="99">
        <v>2441</v>
      </c>
      <c r="T408" s="99"/>
      <c r="U408" s="99">
        <v>1337</v>
      </c>
      <c r="V408" s="99">
        <v>1104</v>
      </c>
      <c r="W408" s="99"/>
      <c r="X408" s="99"/>
      <c r="Y408" s="99">
        <v>859</v>
      </c>
      <c r="Z408" s="99">
        <v>435</v>
      </c>
      <c r="AA408" s="99">
        <v>327</v>
      </c>
      <c r="AB408" s="99">
        <v>250</v>
      </c>
      <c r="AC408" s="99">
        <v>301</v>
      </c>
      <c r="AD408" s="99">
        <v>167</v>
      </c>
      <c r="AE408" s="99">
        <v>29</v>
      </c>
      <c r="AF408" s="99">
        <v>6</v>
      </c>
      <c r="AG408" s="99"/>
      <c r="AH408" s="99"/>
      <c r="AI408" s="99">
        <v>67</v>
      </c>
      <c r="AJ408" s="99">
        <v>119</v>
      </c>
      <c r="AK408" s="99">
        <v>260</v>
      </c>
      <c r="AL408" s="99">
        <v>370</v>
      </c>
      <c r="AM408" s="99">
        <v>11</v>
      </c>
      <c r="AN408" s="99">
        <v>89</v>
      </c>
      <c r="AO408" s="99">
        <v>52</v>
      </c>
      <c r="AP408" s="99">
        <v>1540</v>
      </c>
      <c r="AQ408" s="99">
        <v>2441</v>
      </c>
      <c r="AR408" s="99"/>
      <c r="AS408" s="99"/>
      <c r="AT408" s="99"/>
      <c r="AU408" s="99">
        <v>2441</v>
      </c>
      <c r="AV408" s="99"/>
      <c r="AW408" s="99"/>
      <c r="AX408" s="99">
        <v>2440</v>
      </c>
      <c r="AY408" s="99">
        <v>1</v>
      </c>
      <c r="AZ408" s="99"/>
      <c r="BA408" s="99"/>
      <c r="BB408" s="99"/>
      <c r="BC408" s="99">
        <v>495</v>
      </c>
      <c r="BD408" s="99">
        <v>109</v>
      </c>
      <c r="BE408" s="99"/>
      <c r="BF408" s="99"/>
      <c r="BG408" s="99"/>
      <c r="BH408" s="99">
        <v>1837</v>
      </c>
      <c r="BI408" s="99"/>
      <c r="BJ408" s="99"/>
      <c r="BK408" s="99">
        <v>16</v>
      </c>
      <c r="BL408" s="99">
        <v>44</v>
      </c>
      <c r="BM408" s="99"/>
      <c r="BN408" s="99"/>
      <c r="BO408" s="99"/>
      <c r="BP408" s="99"/>
      <c r="BQ408" s="99">
        <v>5</v>
      </c>
      <c r="BR408" s="99"/>
      <c r="BS408" s="99">
        <v>25</v>
      </c>
      <c r="BT408" s="99">
        <v>2324</v>
      </c>
      <c r="BU408" s="99">
        <v>19</v>
      </c>
      <c r="BV408" s="99"/>
      <c r="BW408" s="99">
        <v>2</v>
      </c>
      <c r="BX408" s="99"/>
      <c r="BY408" s="99">
        <v>2</v>
      </c>
      <c r="BZ408" s="99">
        <v>4</v>
      </c>
      <c r="CA408" s="99"/>
      <c r="CB408" s="99">
        <v>438</v>
      </c>
      <c r="CC408" s="99">
        <v>720</v>
      </c>
      <c r="CD408" s="99">
        <v>1</v>
      </c>
      <c r="CE408" s="99">
        <v>1197</v>
      </c>
      <c r="CF408" s="99"/>
      <c r="CG408" s="99">
        <v>1</v>
      </c>
      <c r="CH408" s="99">
        <v>15</v>
      </c>
      <c r="CI408" s="99"/>
      <c r="CJ408" s="99">
        <v>69</v>
      </c>
      <c r="CK408" s="99"/>
      <c r="CL408" s="99"/>
      <c r="CM408" s="99"/>
      <c r="CN408" s="99"/>
      <c r="CO408" s="99">
        <v>1</v>
      </c>
      <c r="CP408" s="99"/>
      <c r="CQ408" s="99"/>
      <c r="CR408" s="99"/>
      <c r="CS408" s="99"/>
      <c r="CT408" s="99"/>
      <c r="CU408" s="99"/>
      <c r="CV408" s="99"/>
      <c r="CW408" s="99">
        <v>2436</v>
      </c>
      <c r="CX408" s="99"/>
      <c r="CY408" s="99"/>
      <c r="CZ408" s="99"/>
      <c r="DA408" s="99"/>
      <c r="DB408" s="99"/>
      <c r="DC408" s="99"/>
      <c r="DD408" s="99">
        <v>4</v>
      </c>
      <c r="DE408" s="99"/>
      <c r="DF408" s="99"/>
      <c r="DG408" s="99"/>
      <c r="DH408" s="99">
        <v>13</v>
      </c>
      <c r="DI408" s="99"/>
      <c r="DJ408" s="99"/>
      <c r="DK408" s="99"/>
      <c r="DL408" s="99"/>
      <c r="DM408" s="99"/>
      <c r="DN408" s="99"/>
      <c r="DO408" s="99"/>
      <c r="DP408" s="99">
        <v>2427</v>
      </c>
      <c r="DQ408" s="99"/>
      <c r="DR408" s="99">
        <v>1</v>
      </c>
      <c r="DS408" s="99"/>
      <c r="DT408" s="99"/>
      <c r="DU408" s="99"/>
      <c r="DV408" s="99"/>
      <c r="DW408" s="99"/>
      <c r="DX408" s="99"/>
      <c r="DY408" s="99"/>
      <c r="DZ408" s="99"/>
      <c r="EA408" s="99"/>
      <c r="EB408" s="99"/>
      <c r="EC408" s="99"/>
      <c r="ED408" s="99">
        <v>2</v>
      </c>
      <c r="EE408" s="99">
        <v>17</v>
      </c>
      <c r="EF408" s="99">
        <v>3</v>
      </c>
      <c r="EG408" s="99">
        <v>4</v>
      </c>
      <c r="EH408" s="99">
        <v>28</v>
      </c>
      <c r="EI408" s="99">
        <v>2</v>
      </c>
      <c r="EJ408" s="99"/>
      <c r="EK408" s="99"/>
      <c r="EL408" s="99">
        <v>1</v>
      </c>
      <c r="EM408" s="99">
        <v>2069</v>
      </c>
      <c r="EN408" s="99">
        <v>198</v>
      </c>
      <c r="EO408" s="99">
        <v>97</v>
      </c>
      <c r="EP408" s="99">
        <v>17</v>
      </c>
      <c r="EQ408" s="99">
        <v>3</v>
      </c>
      <c r="ER408" s="99"/>
      <c r="ES408" s="99">
        <v>20727</v>
      </c>
    </row>
    <row r="409" spans="1:149" ht="14.4" x14ac:dyDescent="0.3">
      <c r="A409" s="98">
        <v>106481094</v>
      </c>
      <c r="B409" s="98" t="s">
        <v>104</v>
      </c>
      <c r="C409" s="98" t="s">
        <v>1229</v>
      </c>
      <c r="D409" s="98" t="s">
        <v>105</v>
      </c>
      <c r="E409" s="98" t="s">
        <v>102</v>
      </c>
      <c r="F409" s="98" t="s">
        <v>1500</v>
      </c>
      <c r="G409" s="98" t="s">
        <v>2871</v>
      </c>
      <c r="H409" s="98" t="s">
        <v>2101</v>
      </c>
      <c r="I409" s="98" t="s">
        <v>2142</v>
      </c>
      <c r="J409" s="98" t="s">
        <v>2148</v>
      </c>
      <c r="K409" s="98" t="s">
        <v>102</v>
      </c>
      <c r="L409" s="98" t="s">
        <v>2065</v>
      </c>
      <c r="M409" s="98" t="s">
        <v>2105</v>
      </c>
      <c r="N409" s="98" t="s">
        <v>1962</v>
      </c>
      <c r="O409" s="99">
        <v>4702</v>
      </c>
      <c r="P409" s="99"/>
      <c r="Q409" s="99"/>
      <c r="R409" s="99"/>
      <c r="S409" s="99"/>
      <c r="T409" s="99"/>
      <c r="U409" s="99">
        <v>2671</v>
      </c>
      <c r="V409" s="99">
        <v>2030</v>
      </c>
      <c r="W409" s="99">
        <v>1</v>
      </c>
      <c r="X409" s="99"/>
      <c r="Y409" s="99">
        <v>54</v>
      </c>
      <c r="Z409" s="99">
        <v>422</v>
      </c>
      <c r="AA409" s="99">
        <v>422</v>
      </c>
      <c r="AB409" s="99">
        <v>413</v>
      </c>
      <c r="AC409" s="99">
        <v>687</v>
      </c>
      <c r="AD409" s="99">
        <v>945</v>
      </c>
      <c r="AE409" s="99">
        <v>621</v>
      </c>
      <c r="AF409" s="99">
        <v>608</v>
      </c>
      <c r="AG409" s="99"/>
      <c r="AH409" s="99">
        <v>530</v>
      </c>
      <c r="AI409" s="99"/>
      <c r="AJ409" s="99">
        <v>916</v>
      </c>
      <c r="AK409" s="99">
        <v>1121</v>
      </c>
      <c r="AL409" s="99">
        <v>915</v>
      </c>
      <c r="AM409" s="99">
        <v>12</v>
      </c>
      <c r="AN409" s="99">
        <v>133</v>
      </c>
      <c r="AO409" s="99">
        <v>133</v>
      </c>
      <c r="AP409" s="99">
        <v>1472</v>
      </c>
      <c r="AQ409" s="99">
        <v>1668</v>
      </c>
      <c r="AR409" s="99">
        <v>3034</v>
      </c>
      <c r="AS409" s="99"/>
      <c r="AT409" s="99">
        <v>1022</v>
      </c>
      <c r="AU409" s="99">
        <v>3158</v>
      </c>
      <c r="AV409" s="99">
        <v>520</v>
      </c>
      <c r="AW409" s="99">
        <v>2</v>
      </c>
      <c r="AX409" s="99">
        <v>4525</v>
      </c>
      <c r="AY409" s="99">
        <v>177</v>
      </c>
      <c r="AZ409" s="99"/>
      <c r="BA409" s="99">
        <v>34</v>
      </c>
      <c r="BB409" s="99">
        <v>4</v>
      </c>
      <c r="BC409" s="99">
        <v>3975</v>
      </c>
      <c r="BD409" s="99">
        <v>7</v>
      </c>
      <c r="BE409" s="99">
        <v>57</v>
      </c>
      <c r="BF409" s="99">
        <v>101</v>
      </c>
      <c r="BG409" s="99">
        <v>518</v>
      </c>
      <c r="BH409" s="99">
        <v>6</v>
      </c>
      <c r="BI409" s="99"/>
      <c r="BJ409" s="99"/>
      <c r="BK409" s="99">
        <v>179</v>
      </c>
      <c r="BL409" s="99">
        <v>107</v>
      </c>
      <c r="BM409" s="99">
        <v>1</v>
      </c>
      <c r="BN409" s="99">
        <v>106</v>
      </c>
      <c r="BO409" s="99">
        <v>699</v>
      </c>
      <c r="BP409" s="99">
        <v>83</v>
      </c>
      <c r="BQ409" s="99">
        <v>10</v>
      </c>
      <c r="BR409" s="99">
        <v>11</v>
      </c>
      <c r="BS409" s="99">
        <v>7</v>
      </c>
      <c r="BT409" s="99">
        <v>2785</v>
      </c>
      <c r="BU409" s="99">
        <v>703</v>
      </c>
      <c r="BV409" s="99">
        <v>5</v>
      </c>
      <c r="BW409" s="99">
        <v>6</v>
      </c>
      <c r="BX409" s="99"/>
      <c r="BY409" s="99"/>
      <c r="BZ409" s="99"/>
      <c r="CA409" s="99"/>
      <c r="CB409" s="99">
        <v>1911</v>
      </c>
      <c r="CC409" s="99">
        <v>1981</v>
      </c>
      <c r="CD409" s="99">
        <v>7</v>
      </c>
      <c r="CE409" s="99">
        <v>652</v>
      </c>
      <c r="CF409" s="99">
        <v>88</v>
      </c>
      <c r="CG409" s="99">
        <v>38</v>
      </c>
      <c r="CH409" s="99">
        <v>25</v>
      </c>
      <c r="CI409" s="99"/>
      <c r="CJ409" s="99"/>
      <c r="CK409" s="99"/>
      <c r="CL409" s="99">
        <v>1</v>
      </c>
      <c r="CM409" s="99">
        <v>64</v>
      </c>
      <c r="CN409" s="99">
        <v>128</v>
      </c>
      <c r="CO409" s="99">
        <v>596</v>
      </c>
      <c r="CP409" s="99">
        <v>506</v>
      </c>
      <c r="CQ409" s="99">
        <v>6</v>
      </c>
      <c r="CR409" s="99">
        <v>177</v>
      </c>
      <c r="CS409" s="99">
        <v>1</v>
      </c>
      <c r="CT409" s="99">
        <v>181</v>
      </c>
      <c r="CU409" s="99">
        <v>488</v>
      </c>
      <c r="CV409" s="99">
        <v>283</v>
      </c>
      <c r="CW409" s="99">
        <v>49</v>
      </c>
      <c r="CX409" s="99">
        <v>353</v>
      </c>
      <c r="CY409" s="99">
        <v>68</v>
      </c>
      <c r="CZ409" s="99">
        <v>12</v>
      </c>
      <c r="DA409" s="99">
        <v>403</v>
      </c>
      <c r="DB409" s="99">
        <v>113</v>
      </c>
      <c r="DC409" s="99">
        <v>170</v>
      </c>
      <c r="DD409" s="99">
        <v>573</v>
      </c>
      <c r="DE409" s="99">
        <v>520</v>
      </c>
      <c r="DF409" s="99">
        <v>10</v>
      </c>
      <c r="DG409" s="99">
        <v>127</v>
      </c>
      <c r="DH409" s="99">
        <v>297</v>
      </c>
      <c r="DI409" s="99">
        <v>345</v>
      </c>
      <c r="DJ409" s="99">
        <v>2</v>
      </c>
      <c r="DK409" s="99">
        <v>41</v>
      </c>
      <c r="DL409" s="99">
        <v>165</v>
      </c>
      <c r="DM409" s="99">
        <v>9</v>
      </c>
      <c r="DN409" s="99">
        <v>452</v>
      </c>
      <c r="DO409" s="99">
        <v>26</v>
      </c>
      <c r="DP409" s="99">
        <v>2267</v>
      </c>
      <c r="DQ409" s="99">
        <v>108</v>
      </c>
      <c r="DR409" s="99">
        <v>130</v>
      </c>
      <c r="DS409" s="99">
        <v>38</v>
      </c>
      <c r="DT409" s="99">
        <v>31</v>
      </c>
      <c r="DU409" s="99">
        <v>4</v>
      </c>
      <c r="DV409" s="99"/>
      <c r="DW409" s="99">
        <v>11</v>
      </c>
      <c r="DX409" s="99">
        <v>117</v>
      </c>
      <c r="DY409" s="99">
        <v>5</v>
      </c>
      <c r="DZ409" s="99">
        <v>526</v>
      </c>
      <c r="EA409" s="99">
        <v>1</v>
      </c>
      <c r="EB409" s="99"/>
      <c r="EC409" s="99"/>
      <c r="ED409" s="99">
        <v>216</v>
      </c>
      <c r="EE409" s="99">
        <v>139</v>
      </c>
      <c r="EF409" s="99">
        <v>7</v>
      </c>
      <c r="EG409" s="99">
        <v>4</v>
      </c>
      <c r="EH409" s="99">
        <v>1</v>
      </c>
      <c r="EI409" s="99">
        <v>1</v>
      </c>
      <c r="EJ409" s="99">
        <v>7</v>
      </c>
      <c r="EK409" s="99">
        <v>2</v>
      </c>
      <c r="EL409" s="99">
        <v>2</v>
      </c>
      <c r="EM409" s="99">
        <v>4120</v>
      </c>
      <c r="EN409" s="99">
        <v>27</v>
      </c>
      <c r="EO409" s="99">
        <v>153</v>
      </c>
      <c r="EP409" s="99">
        <v>20</v>
      </c>
      <c r="EQ409" s="99">
        <v>3</v>
      </c>
      <c r="ER409" s="99"/>
      <c r="ES409" s="99">
        <v>20207</v>
      </c>
    </row>
    <row r="410" spans="1:149" ht="14.4" x14ac:dyDescent="0.3">
      <c r="A410" s="98">
        <v>106481357</v>
      </c>
      <c r="B410" s="98" t="s">
        <v>106</v>
      </c>
      <c r="C410" s="98" t="s">
        <v>1229</v>
      </c>
      <c r="D410" s="98" t="s">
        <v>107</v>
      </c>
      <c r="E410" s="98" t="s">
        <v>108</v>
      </c>
      <c r="F410" s="98" t="s">
        <v>1230</v>
      </c>
      <c r="G410" s="98" t="s">
        <v>2871</v>
      </c>
      <c r="H410" s="98" t="s">
        <v>2101</v>
      </c>
      <c r="I410" s="98" t="s">
        <v>2142</v>
      </c>
      <c r="J410" s="98" t="s">
        <v>2150</v>
      </c>
      <c r="K410" s="98" t="s">
        <v>108</v>
      </c>
      <c r="L410" s="98" t="s">
        <v>2065</v>
      </c>
      <c r="M410" s="98" t="s">
        <v>2105</v>
      </c>
      <c r="N410" s="98" t="s">
        <v>1963</v>
      </c>
      <c r="O410" s="99">
        <v>10280</v>
      </c>
      <c r="P410" s="99"/>
      <c r="Q410" s="99"/>
      <c r="R410" s="99"/>
      <c r="S410" s="99"/>
      <c r="T410" s="99"/>
      <c r="U410" s="99">
        <v>5989</v>
      </c>
      <c r="V410" s="99">
        <v>4290</v>
      </c>
      <c r="W410" s="99"/>
      <c r="X410" s="99">
        <v>1</v>
      </c>
      <c r="Y410" s="99">
        <v>141</v>
      </c>
      <c r="Z410" s="99">
        <v>1048</v>
      </c>
      <c r="AA410" s="99">
        <v>1106</v>
      </c>
      <c r="AB410" s="99">
        <v>782</v>
      </c>
      <c r="AC410" s="99">
        <v>1336</v>
      </c>
      <c r="AD410" s="99">
        <v>1520</v>
      </c>
      <c r="AE410" s="99">
        <v>1263</v>
      </c>
      <c r="AF410" s="99">
        <v>1643</v>
      </c>
      <c r="AG410" s="99"/>
      <c r="AH410" s="99">
        <v>1430</v>
      </c>
      <c r="AI410" s="99">
        <v>11</v>
      </c>
      <c r="AJ410" s="99">
        <v>919</v>
      </c>
      <c r="AK410" s="99">
        <v>1598</v>
      </c>
      <c r="AL410" s="99">
        <v>2087</v>
      </c>
      <c r="AM410" s="99">
        <v>21</v>
      </c>
      <c r="AN410" s="99">
        <v>393</v>
      </c>
      <c r="AO410" s="99">
        <v>46</v>
      </c>
      <c r="AP410" s="99">
        <v>5216</v>
      </c>
      <c r="AQ410" s="99">
        <v>3389</v>
      </c>
      <c r="AR410" s="99">
        <v>6891</v>
      </c>
      <c r="AS410" s="99"/>
      <c r="AT410" s="99">
        <v>447</v>
      </c>
      <c r="AU410" s="99">
        <v>8500</v>
      </c>
      <c r="AV410" s="99">
        <v>1332</v>
      </c>
      <c r="AW410" s="99">
        <v>1</v>
      </c>
      <c r="AX410" s="99">
        <v>9513</v>
      </c>
      <c r="AY410" s="99">
        <v>765</v>
      </c>
      <c r="AZ410" s="99">
        <v>2</v>
      </c>
      <c r="BA410" s="99">
        <v>106</v>
      </c>
      <c r="BB410" s="99">
        <v>67</v>
      </c>
      <c r="BC410" s="99">
        <v>8450</v>
      </c>
      <c r="BD410" s="99">
        <v>6</v>
      </c>
      <c r="BE410" s="99">
        <v>3</v>
      </c>
      <c r="BF410" s="99">
        <v>274</v>
      </c>
      <c r="BG410" s="99">
        <v>1323</v>
      </c>
      <c r="BH410" s="99">
        <v>1</v>
      </c>
      <c r="BI410" s="99">
        <v>50</v>
      </c>
      <c r="BJ410" s="99"/>
      <c r="BK410" s="99">
        <v>252</v>
      </c>
      <c r="BL410" s="99">
        <v>188</v>
      </c>
      <c r="BM410" s="99">
        <v>15</v>
      </c>
      <c r="BN410" s="99">
        <v>301</v>
      </c>
      <c r="BO410" s="99">
        <v>1564</v>
      </c>
      <c r="BP410" s="99">
        <v>83</v>
      </c>
      <c r="BQ410" s="99">
        <v>8</v>
      </c>
      <c r="BR410" s="99">
        <v>64</v>
      </c>
      <c r="BS410" s="99"/>
      <c r="BT410" s="99">
        <v>6557</v>
      </c>
      <c r="BU410" s="99">
        <v>1182</v>
      </c>
      <c r="BV410" s="99"/>
      <c r="BW410" s="99">
        <v>8</v>
      </c>
      <c r="BX410" s="99"/>
      <c r="BY410" s="99">
        <v>58</v>
      </c>
      <c r="BZ410" s="99"/>
      <c r="CA410" s="99"/>
      <c r="CB410" s="99">
        <v>3831</v>
      </c>
      <c r="CC410" s="99">
        <v>4167</v>
      </c>
      <c r="CD410" s="99">
        <v>17</v>
      </c>
      <c r="CE410" s="99">
        <v>1697</v>
      </c>
      <c r="CF410" s="99">
        <v>314</v>
      </c>
      <c r="CG410" s="99">
        <v>30</v>
      </c>
      <c r="CH410" s="99">
        <v>223</v>
      </c>
      <c r="CI410" s="99"/>
      <c r="CJ410" s="99">
        <v>1</v>
      </c>
      <c r="CK410" s="99"/>
      <c r="CL410" s="99">
        <v>2</v>
      </c>
      <c r="CM410" s="99">
        <v>122</v>
      </c>
      <c r="CN410" s="99">
        <v>240</v>
      </c>
      <c r="CO410" s="99">
        <v>1426</v>
      </c>
      <c r="CP410" s="99">
        <v>947</v>
      </c>
      <c r="CQ410" s="99">
        <v>9</v>
      </c>
      <c r="CR410" s="99">
        <v>320</v>
      </c>
      <c r="CS410" s="99">
        <v>7</v>
      </c>
      <c r="CT410" s="99">
        <v>608</v>
      </c>
      <c r="CU410" s="99">
        <v>906</v>
      </c>
      <c r="CV410" s="99">
        <v>877</v>
      </c>
      <c r="CW410" s="99">
        <v>99</v>
      </c>
      <c r="CX410" s="99">
        <v>363</v>
      </c>
      <c r="CY410" s="99">
        <v>195</v>
      </c>
      <c r="CZ410" s="99">
        <v>25</v>
      </c>
      <c r="DA410" s="99">
        <v>866</v>
      </c>
      <c r="DB410" s="99">
        <v>270</v>
      </c>
      <c r="DC410" s="99">
        <v>174</v>
      </c>
      <c r="DD410" s="99">
        <v>1403</v>
      </c>
      <c r="DE410" s="99">
        <v>1326</v>
      </c>
      <c r="DF410" s="99">
        <v>95</v>
      </c>
      <c r="DG410" s="99">
        <v>327</v>
      </c>
      <c r="DH410" s="99">
        <v>702</v>
      </c>
      <c r="DI410" s="99">
        <v>560</v>
      </c>
      <c r="DJ410" s="99">
        <v>3</v>
      </c>
      <c r="DK410" s="99">
        <v>48</v>
      </c>
      <c r="DL410" s="99">
        <v>353</v>
      </c>
      <c r="DM410" s="99">
        <v>29</v>
      </c>
      <c r="DN410" s="99">
        <v>552</v>
      </c>
      <c r="DO410" s="99">
        <v>154</v>
      </c>
      <c r="DP410" s="99">
        <v>5179</v>
      </c>
      <c r="DQ410" s="99">
        <v>258</v>
      </c>
      <c r="DR410" s="99">
        <v>236</v>
      </c>
      <c r="DS410" s="99">
        <v>159</v>
      </c>
      <c r="DT410" s="99">
        <v>117</v>
      </c>
      <c r="DU410" s="99">
        <v>10</v>
      </c>
      <c r="DV410" s="99">
        <v>4</v>
      </c>
      <c r="DW410" s="99">
        <v>54</v>
      </c>
      <c r="DX410" s="99">
        <v>217</v>
      </c>
      <c r="DY410" s="99">
        <v>7</v>
      </c>
      <c r="DZ410" s="99">
        <v>1310</v>
      </c>
      <c r="EA410" s="99">
        <v>1</v>
      </c>
      <c r="EB410" s="99"/>
      <c r="EC410" s="99"/>
      <c r="ED410" s="99">
        <v>394</v>
      </c>
      <c r="EE410" s="99">
        <v>428</v>
      </c>
      <c r="EF410" s="99">
        <v>132</v>
      </c>
      <c r="EG410" s="99">
        <v>37</v>
      </c>
      <c r="EH410" s="99">
        <v>10</v>
      </c>
      <c r="EI410" s="99">
        <v>2</v>
      </c>
      <c r="EJ410" s="99">
        <v>22</v>
      </c>
      <c r="EK410" s="99"/>
      <c r="EL410" s="99">
        <v>7</v>
      </c>
      <c r="EM410" s="99">
        <v>8236</v>
      </c>
      <c r="EN410" s="99">
        <v>64</v>
      </c>
      <c r="EO410" s="99">
        <v>904</v>
      </c>
      <c r="EP410" s="99">
        <v>40</v>
      </c>
      <c r="EQ410" s="99">
        <v>4</v>
      </c>
      <c r="ER410" s="99"/>
      <c r="ES410" s="99">
        <v>46419</v>
      </c>
    </row>
    <row r="411" spans="1:149" ht="14.4" x14ac:dyDescent="0.3">
      <c r="A411" s="98">
        <v>106484044</v>
      </c>
      <c r="B411" s="98" t="s">
        <v>1231</v>
      </c>
      <c r="C411" s="98" t="s">
        <v>1229</v>
      </c>
      <c r="D411" s="98" t="s">
        <v>1232</v>
      </c>
      <c r="E411" s="98" t="s">
        <v>109</v>
      </c>
      <c r="F411" s="98" t="s">
        <v>1233</v>
      </c>
      <c r="G411" s="98" t="s">
        <v>2871</v>
      </c>
      <c r="H411" s="98" t="s">
        <v>2101</v>
      </c>
      <c r="I411" s="98" t="s">
        <v>2142</v>
      </c>
      <c r="J411" s="98" t="s">
        <v>2150</v>
      </c>
      <c r="K411" s="98" t="s">
        <v>109</v>
      </c>
      <c r="L411" s="98" t="s">
        <v>2065</v>
      </c>
      <c r="M411" s="98" t="s">
        <v>2105</v>
      </c>
      <c r="N411" s="98" t="s">
        <v>1964</v>
      </c>
      <c r="O411" s="99">
        <v>7582</v>
      </c>
      <c r="P411" s="99"/>
      <c r="Q411" s="99"/>
      <c r="R411" s="99"/>
      <c r="S411" s="99"/>
      <c r="T411" s="99"/>
      <c r="U411" s="99">
        <v>4498</v>
      </c>
      <c r="V411" s="99">
        <v>3084</v>
      </c>
      <c r="W411" s="99"/>
      <c r="X411" s="99"/>
      <c r="Y411" s="99">
        <v>89</v>
      </c>
      <c r="Z411" s="99">
        <v>851</v>
      </c>
      <c r="AA411" s="99">
        <v>898</v>
      </c>
      <c r="AB411" s="99">
        <v>428</v>
      </c>
      <c r="AC411" s="99">
        <v>822</v>
      </c>
      <c r="AD411" s="99">
        <v>1227</v>
      </c>
      <c r="AE411" s="99">
        <v>1028</v>
      </c>
      <c r="AF411" s="99">
        <v>918</v>
      </c>
      <c r="AG411" s="99"/>
      <c r="AH411" s="99">
        <v>1312</v>
      </c>
      <c r="AI411" s="99">
        <v>9</v>
      </c>
      <c r="AJ411" s="99">
        <v>764</v>
      </c>
      <c r="AK411" s="99">
        <v>853</v>
      </c>
      <c r="AL411" s="99">
        <v>1338</v>
      </c>
      <c r="AM411" s="99">
        <v>43</v>
      </c>
      <c r="AN411" s="99">
        <v>112</v>
      </c>
      <c r="AO411" s="99">
        <v>63</v>
      </c>
      <c r="AP411" s="99">
        <v>4409</v>
      </c>
      <c r="AQ411" s="99">
        <v>4183</v>
      </c>
      <c r="AR411" s="99">
        <v>3399</v>
      </c>
      <c r="AS411" s="99"/>
      <c r="AT411" s="99">
        <v>1231</v>
      </c>
      <c r="AU411" s="99">
        <v>5044</v>
      </c>
      <c r="AV411" s="99">
        <v>1297</v>
      </c>
      <c r="AW411" s="99">
        <v>10</v>
      </c>
      <c r="AX411" s="99">
        <v>7007</v>
      </c>
      <c r="AY411" s="99">
        <v>575</v>
      </c>
      <c r="AZ411" s="99"/>
      <c r="BA411" s="99">
        <v>278</v>
      </c>
      <c r="BB411" s="99"/>
      <c r="BC411" s="99">
        <v>5645</v>
      </c>
      <c r="BD411" s="99">
        <v>80</v>
      </c>
      <c r="BE411" s="99">
        <v>44</v>
      </c>
      <c r="BF411" s="99">
        <v>89</v>
      </c>
      <c r="BG411" s="99">
        <v>1295</v>
      </c>
      <c r="BH411" s="99">
        <v>145</v>
      </c>
      <c r="BI411" s="99">
        <v>6</v>
      </c>
      <c r="BJ411" s="99"/>
      <c r="BK411" s="99">
        <v>311</v>
      </c>
      <c r="BL411" s="99">
        <v>41</v>
      </c>
      <c r="BM411" s="99"/>
      <c r="BN411" s="99">
        <v>217</v>
      </c>
      <c r="BO411" s="99">
        <v>1202</v>
      </c>
      <c r="BP411" s="99">
        <v>119</v>
      </c>
      <c r="BQ411" s="99">
        <v>15</v>
      </c>
      <c r="BR411" s="99">
        <v>114</v>
      </c>
      <c r="BS411" s="99">
        <v>3</v>
      </c>
      <c r="BT411" s="99">
        <v>4989</v>
      </c>
      <c r="BU411" s="99">
        <v>558</v>
      </c>
      <c r="BV411" s="99"/>
      <c r="BW411" s="99">
        <v>4</v>
      </c>
      <c r="BX411" s="99"/>
      <c r="BY411" s="99">
        <v>9</v>
      </c>
      <c r="BZ411" s="99"/>
      <c r="CA411" s="99"/>
      <c r="CB411" s="99">
        <v>804</v>
      </c>
      <c r="CC411" s="99">
        <v>2754</v>
      </c>
      <c r="CD411" s="99">
        <v>1</v>
      </c>
      <c r="CE411" s="99">
        <v>3907</v>
      </c>
      <c r="CF411" s="99">
        <v>90</v>
      </c>
      <c r="CG411" s="99">
        <v>15</v>
      </c>
      <c r="CH411" s="99">
        <v>11</v>
      </c>
      <c r="CI411" s="99"/>
      <c r="CJ411" s="99"/>
      <c r="CK411" s="99"/>
      <c r="CL411" s="99">
        <v>7</v>
      </c>
      <c r="CM411" s="99">
        <v>46</v>
      </c>
      <c r="CN411" s="99">
        <v>132</v>
      </c>
      <c r="CO411" s="99">
        <v>688</v>
      </c>
      <c r="CP411" s="99">
        <v>616</v>
      </c>
      <c r="CQ411" s="99">
        <v>3</v>
      </c>
      <c r="CR411" s="99">
        <v>143</v>
      </c>
      <c r="CS411" s="99">
        <v>2</v>
      </c>
      <c r="CT411" s="99">
        <v>199</v>
      </c>
      <c r="CU411" s="99">
        <v>719</v>
      </c>
      <c r="CV411" s="99">
        <v>828</v>
      </c>
      <c r="CW411" s="99">
        <v>23</v>
      </c>
      <c r="CX411" s="99">
        <v>828</v>
      </c>
      <c r="CY411" s="99">
        <v>82</v>
      </c>
      <c r="CZ411" s="99">
        <v>14</v>
      </c>
      <c r="DA411" s="99">
        <v>367</v>
      </c>
      <c r="DB411" s="99">
        <v>92</v>
      </c>
      <c r="DC411" s="99">
        <v>145</v>
      </c>
      <c r="DD411" s="99">
        <v>1334</v>
      </c>
      <c r="DE411" s="99">
        <v>1297</v>
      </c>
      <c r="DF411" s="99">
        <v>17</v>
      </c>
      <c r="DG411" s="99">
        <v>34</v>
      </c>
      <c r="DH411" s="99">
        <v>1344</v>
      </c>
      <c r="DI411" s="99">
        <v>458</v>
      </c>
      <c r="DJ411" s="99">
        <v>1</v>
      </c>
      <c r="DK411" s="99">
        <v>26</v>
      </c>
      <c r="DL411" s="99">
        <v>183</v>
      </c>
      <c r="DM411" s="99">
        <v>11</v>
      </c>
      <c r="DN411" s="99">
        <v>1200</v>
      </c>
      <c r="DO411" s="99">
        <v>160</v>
      </c>
      <c r="DP411" s="99">
        <v>1937</v>
      </c>
      <c r="DQ411" s="99">
        <v>130</v>
      </c>
      <c r="DR411" s="99">
        <v>156</v>
      </c>
      <c r="DS411" s="99">
        <v>90</v>
      </c>
      <c r="DT411" s="99">
        <v>62</v>
      </c>
      <c r="DU411" s="99">
        <v>8</v>
      </c>
      <c r="DV411" s="99">
        <v>4</v>
      </c>
      <c r="DW411" s="99">
        <v>73</v>
      </c>
      <c r="DX411" s="99">
        <v>406</v>
      </c>
      <c r="DY411" s="99">
        <v>35</v>
      </c>
      <c r="DZ411" s="99">
        <v>1261</v>
      </c>
      <c r="EA411" s="99"/>
      <c r="EB411" s="99">
        <v>3</v>
      </c>
      <c r="EC411" s="99"/>
      <c r="ED411" s="99">
        <v>263</v>
      </c>
      <c r="EE411" s="99">
        <v>340</v>
      </c>
      <c r="EF411" s="99">
        <v>248</v>
      </c>
      <c r="EG411" s="99">
        <v>35</v>
      </c>
      <c r="EH411" s="99">
        <v>10</v>
      </c>
      <c r="EI411" s="99">
        <v>1</v>
      </c>
      <c r="EJ411" s="99">
        <v>11</v>
      </c>
      <c r="EK411" s="99"/>
      <c r="EL411" s="99">
        <v>3</v>
      </c>
      <c r="EM411" s="99">
        <v>6344</v>
      </c>
      <c r="EN411" s="99">
        <v>89</v>
      </c>
      <c r="EO411" s="99">
        <v>200</v>
      </c>
      <c r="EP411" s="99">
        <v>37</v>
      </c>
      <c r="EQ411" s="99">
        <v>1</v>
      </c>
      <c r="ER411" s="99"/>
      <c r="ES411" s="99">
        <v>26387</v>
      </c>
    </row>
    <row r="412" spans="1:149" ht="14.4" x14ac:dyDescent="0.3">
      <c r="A412" s="98">
        <v>106484062</v>
      </c>
      <c r="B412" s="98" t="s">
        <v>1966</v>
      </c>
      <c r="C412" s="98" t="s">
        <v>1229</v>
      </c>
      <c r="D412" s="98" t="s">
        <v>1967</v>
      </c>
      <c r="E412" s="98" t="s">
        <v>102</v>
      </c>
      <c r="F412" s="98" t="s">
        <v>1500</v>
      </c>
      <c r="G412" s="98" t="s">
        <v>2872</v>
      </c>
      <c r="H412" s="98" t="s">
        <v>2122</v>
      </c>
      <c r="I412" s="98" t="s">
        <v>2142</v>
      </c>
      <c r="J412" s="98" t="s">
        <v>2148</v>
      </c>
      <c r="K412" s="98" t="s">
        <v>102</v>
      </c>
      <c r="L412" s="98" t="s">
        <v>2065</v>
      </c>
      <c r="M412" s="98" t="s">
        <v>2105</v>
      </c>
      <c r="N412" s="98" t="s">
        <v>1965</v>
      </c>
      <c r="O412" s="99"/>
      <c r="P412" s="99"/>
      <c r="Q412" s="99"/>
      <c r="R412" s="99"/>
      <c r="S412" s="99">
        <v>451</v>
      </c>
      <c r="T412" s="99"/>
      <c r="U412" s="99">
        <v>205</v>
      </c>
      <c r="V412" s="99">
        <v>246</v>
      </c>
      <c r="W412" s="99"/>
      <c r="X412" s="99"/>
      <c r="Y412" s="99">
        <v>22</v>
      </c>
      <c r="Z412" s="99">
        <v>150</v>
      </c>
      <c r="AA412" s="99">
        <v>134</v>
      </c>
      <c r="AB412" s="99">
        <v>68</v>
      </c>
      <c r="AC412" s="99">
        <v>57</v>
      </c>
      <c r="AD412" s="99">
        <v>20</v>
      </c>
      <c r="AE412" s="99"/>
      <c r="AF412" s="99"/>
      <c r="AG412" s="99"/>
      <c r="AH412" s="99"/>
      <c r="AI412" s="99"/>
      <c r="AJ412" s="99">
        <v>41</v>
      </c>
      <c r="AK412" s="99">
        <v>105</v>
      </c>
      <c r="AL412" s="99">
        <v>89</v>
      </c>
      <c r="AM412" s="99">
        <v>3</v>
      </c>
      <c r="AN412" s="99">
        <v>17</v>
      </c>
      <c r="AO412" s="99"/>
      <c r="AP412" s="99">
        <v>196</v>
      </c>
      <c r="AQ412" s="99">
        <v>451</v>
      </c>
      <c r="AR412" s="99"/>
      <c r="AS412" s="99"/>
      <c r="AT412" s="99"/>
      <c r="AU412" s="99">
        <v>451</v>
      </c>
      <c r="AV412" s="99"/>
      <c r="AW412" s="99"/>
      <c r="AX412" s="99">
        <v>451</v>
      </c>
      <c r="AY412" s="99"/>
      <c r="AZ412" s="99"/>
      <c r="BA412" s="99"/>
      <c r="BB412" s="99"/>
      <c r="BC412" s="99"/>
      <c r="BD412" s="99">
        <v>451</v>
      </c>
      <c r="BE412" s="99"/>
      <c r="BF412" s="99"/>
      <c r="BG412" s="99"/>
      <c r="BH412" s="99"/>
      <c r="BI412" s="99"/>
      <c r="BJ412" s="99"/>
      <c r="BK412" s="99">
        <v>2</v>
      </c>
      <c r="BL412" s="99">
        <v>1</v>
      </c>
      <c r="BM412" s="99"/>
      <c r="BN412" s="99"/>
      <c r="BO412" s="99"/>
      <c r="BP412" s="99"/>
      <c r="BQ412" s="99">
        <v>10</v>
      </c>
      <c r="BR412" s="99"/>
      <c r="BS412" s="99">
        <v>49</v>
      </c>
      <c r="BT412" s="99">
        <v>386</v>
      </c>
      <c r="BU412" s="99"/>
      <c r="BV412" s="99"/>
      <c r="BW412" s="99"/>
      <c r="BX412" s="99"/>
      <c r="BY412" s="99">
        <v>3</v>
      </c>
      <c r="BZ412" s="99"/>
      <c r="CA412" s="99"/>
      <c r="CB412" s="99">
        <v>400</v>
      </c>
      <c r="CC412" s="99"/>
      <c r="CD412" s="99"/>
      <c r="CE412" s="99"/>
      <c r="CF412" s="99"/>
      <c r="CG412" s="99"/>
      <c r="CH412" s="99"/>
      <c r="CI412" s="99"/>
      <c r="CJ412" s="99">
        <v>51</v>
      </c>
      <c r="CK412" s="99"/>
      <c r="CL412" s="99"/>
      <c r="CM412" s="99"/>
      <c r="CN412" s="99"/>
      <c r="CO412" s="99"/>
      <c r="CP412" s="99"/>
      <c r="CQ412" s="99"/>
      <c r="CR412" s="99"/>
      <c r="CS412" s="99"/>
      <c r="CT412" s="99"/>
      <c r="CU412" s="99"/>
      <c r="CV412" s="99"/>
      <c r="CW412" s="99">
        <v>451</v>
      </c>
      <c r="CX412" s="99"/>
      <c r="CY412" s="99"/>
      <c r="CZ412" s="99"/>
      <c r="DA412" s="99"/>
      <c r="DB412" s="99"/>
      <c r="DC412" s="99"/>
      <c r="DD412" s="99"/>
      <c r="DE412" s="99"/>
      <c r="DF412" s="99"/>
      <c r="DG412" s="99"/>
      <c r="DH412" s="99"/>
      <c r="DI412" s="99"/>
      <c r="DJ412" s="99"/>
      <c r="DK412" s="99"/>
      <c r="DL412" s="99"/>
      <c r="DM412" s="99"/>
      <c r="DN412" s="99"/>
      <c r="DO412" s="99"/>
      <c r="DP412" s="99">
        <v>451</v>
      </c>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v>451</v>
      </c>
      <c r="EN412" s="99"/>
      <c r="EO412" s="99"/>
      <c r="EP412" s="99"/>
      <c r="EQ412" s="99"/>
      <c r="ER412" s="99"/>
      <c r="ES412" s="99">
        <v>4529</v>
      </c>
    </row>
    <row r="413" spans="1:149" ht="14.4" x14ac:dyDescent="0.3">
      <c r="A413" s="98">
        <v>106490964</v>
      </c>
      <c r="B413" s="98" t="s">
        <v>111</v>
      </c>
      <c r="C413" s="98" t="s">
        <v>120</v>
      </c>
      <c r="D413" s="98" t="s">
        <v>112</v>
      </c>
      <c r="E413" s="98" t="s">
        <v>113</v>
      </c>
      <c r="F413" s="98" t="s">
        <v>1234</v>
      </c>
      <c r="G413" s="98" t="s">
        <v>371</v>
      </c>
      <c r="H413" s="98" t="s">
        <v>2122</v>
      </c>
      <c r="I413" s="98" t="s">
        <v>2160</v>
      </c>
      <c r="J413" s="98" t="s">
        <v>2160</v>
      </c>
      <c r="K413" s="98" t="s">
        <v>2532</v>
      </c>
      <c r="L413" s="98" t="s">
        <v>2007</v>
      </c>
      <c r="M413" s="98" t="s">
        <v>2136</v>
      </c>
      <c r="N413" s="98" t="s">
        <v>1968</v>
      </c>
      <c r="O413" s="99">
        <v>705</v>
      </c>
      <c r="P413" s="99">
        <v>61</v>
      </c>
      <c r="Q413" s="99"/>
      <c r="R413" s="99"/>
      <c r="S413" s="99"/>
      <c r="T413" s="99"/>
      <c r="U413" s="99">
        <v>421</v>
      </c>
      <c r="V413" s="99">
        <v>345</v>
      </c>
      <c r="W413" s="99"/>
      <c r="X413" s="99"/>
      <c r="Y413" s="99">
        <v>4</v>
      </c>
      <c r="Z413" s="99">
        <v>26</v>
      </c>
      <c r="AA413" s="99">
        <v>36</v>
      </c>
      <c r="AB413" s="99">
        <v>40</v>
      </c>
      <c r="AC413" s="99">
        <v>119</v>
      </c>
      <c r="AD413" s="99">
        <v>155</v>
      </c>
      <c r="AE413" s="99">
        <v>135</v>
      </c>
      <c r="AF413" s="99">
        <v>251</v>
      </c>
      <c r="AG413" s="99"/>
      <c r="AH413" s="99"/>
      <c r="AI413" s="99"/>
      <c r="AJ413" s="99">
        <v>8</v>
      </c>
      <c r="AK413" s="99">
        <v>4</v>
      </c>
      <c r="AL413" s="99">
        <v>120</v>
      </c>
      <c r="AM413" s="99">
        <v>12</v>
      </c>
      <c r="AN413" s="99"/>
      <c r="AO413" s="99">
        <v>1</v>
      </c>
      <c r="AP413" s="99">
        <v>621</v>
      </c>
      <c r="AQ413" s="99">
        <v>188</v>
      </c>
      <c r="AR413" s="99">
        <v>577</v>
      </c>
      <c r="AS413" s="99">
        <v>1</v>
      </c>
      <c r="AT413" s="99">
        <v>138</v>
      </c>
      <c r="AU413" s="99">
        <v>627</v>
      </c>
      <c r="AV413" s="99"/>
      <c r="AW413" s="99">
        <v>1</v>
      </c>
      <c r="AX413" s="99">
        <v>581</v>
      </c>
      <c r="AY413" s="99">
        <v>185</v>
      </c>
      <c r="AZ413" s="99"/>
      <c r="BA413" s="99">
        <v>68</v>
      </c>
      <c r="BB413" s="99">
        <v>7</v>
      </c>
      <c r="BC413" s="99">
        <v>634</v>
      </c>
      <c r="BD413" s="99">
        <v>4</v>
      </c>
      <c r="BE413" s="99">
        <v>39</v>
      </c>
      <c r="BF413" s="99">
        <v>6</v>
      </c>
      <c r="BG413" s="99"/>
      <c r="BH413" s="99">
        <v>8</v>
      </c>
      <c r="BI413" s="99"/>
      <c r="BJ413" s="99"/>
      <c r="BK413" s="99">
        <v>27</v>
      </c>
      <c r="BL413" s="99">
        <v>14</v>
      </c>
      <c r="BM413" s="99"/>
      <c r="BN413" s="99">
        <v>31</v>
      </c>
      <c r="BO413" s="99"/>
      <c r="BP413" s="99">
        <v>7</v>
      </c>
      <c r="BQ413" s="99">
        <v>2</v>
      </c>
      <c r="BR413" s="99">
        <v>1</v>
      </c>
      <c r="BS413" s="99"/>
      <c r="BT413" s="99">
        <v>501</v>
      </c>
      <c r="BU413" s="99">
        <v>175</v>
      </c>
      <c r="BV413" s="99"/>
      <c r="BW413" s="99">
        <v>8</v>
      </c>
      <c r="BX413" s="99"/>
      <c r="BY413" s="99"/>
      <c r="BZ413" s="99"/>
      <c r="CA413" s="99"/>
      <c r="CB413" s="99">
        <v>115</v>
      </c>
      <c r="CC413" s="99">
        <v>472</v>
      </c>
      <c r="CD413" s="99">
        <v>5</v>
      </c>
      <c r="CE413" s="99">
        <v>118</v>
      </c>
      <c r="CF413" s="99">
        <v>35</v>
      </c>
      <c r="CG413" s="99">
        <v>9</v>
      </c>
      <c r="CH413" s="99">
        <v>12</v>
      </c>
      <c r="CI413" s="99"/>
      <c r="CJ413" s="99"/>
      <c r="CK413" s="99"/>
      <c r="CL413" s="99"/>
      <c r="CM413" s="99">
        <v>8</v>
      </c>
      <c r="CN413" s="99">
        <v>9</v>
      </c>
      <c r="CO413" s="99">
        <v>83</v>
      </c>
      <c r="CP413" s="99">
        <v>92</v>
      </c>
      <c r="CQ413" s="99">
        <v>2</v>
      </c>
      <c r="CR413" s="99">
        <v>45</v>
      </c>
      <c r="CS413" s="99"/>
      <c r="CT413" s="99">
        <v>47</v>
      </c>
      <c r="CU413" s="99">
        <v>80</v>
      </c>
      <c r="CV413" s="99">
        <v>76</v>
      </c>
      <c r="CW413" s="99">
        <v>8</v>
      </c>
      <c r="CX413" s="99">
        <v>105</v>
      </c>
      <c r="CY413" s="99">
        <v>17</v>
      </c>
      <c r="CZ413" s="99">
        <v>30</v>
      </c>
      <c r="DA413" s="99">
        <v>116</v>
      </c>
      <c r="DB413" s="99">
        <v>29</v>
      </c>
      <c r="DC413" s="99">
        <v>19</v>
      </c>
      <c r="DD413" s="99"/>
      <c r="DE413" s="99"/>
      <c r="DF413" s="99"/>
      <c r="DG413" s="99">
        <v>1</v>
      </c>
      <c r="DH413" s="99"/>
      <c r="DI413" s="99">
        <v>28</v>
      </c>
      <c r="DJ413" s="99"/>
      <c r="DK413" s="99">
        <v>1</v>
      </c>
      <c r="DL413" s="99">
        <v>9</v>
      </c>
      <c r="DM413" s="99"/>
      <c r="DN413" s="99">
        <v>126</v>
      </c>
      <c r="DO413" s="99">
        <v>1</v>
      </c>
      <c r="DP413" s="99">
        <v>565</v>
      </c>
      <c r="DQ413" s="99">
        <v>4</v>
      </c>
      <c r="DR413" s="99">
        <v>12</v>
      </c>
      <c r="DS413" s="99"/>
      <c r="DT413" s="99">
        <v>17</v>
      </c>
      <c r="DU413" s="99"/>
      <c r="DV413" s="99"/>
      <c r="DW413" s="99">
        <v>1</v>
      </c>
      <c r="DX413" s="99">
        <v>1</v>
      </c>
      <c r="DY413" s="99"/>
      <c r="DZ413" s="99"/>
      <c r="EA413" s="99"/>
      <c r="EB413" s="99"/>
      <c r="EC413" s="99"/>
      <c r="ED413" s="99">
        <v>2</v>
      </c>
      <c r="EE413" s="99">
        <v>38</v>
      </c>
      <c r="EF413" s="99"/>
      <c r="EG413" s="99"/>
      <c r="EH413" s="99"/>
      <c r="EI413" s="99"/>
      <c r="EJ413" s="99"/>
      <c r="EK413" s="99">
        <v>1</v>
      </c>
      <c r="EL413" s="99"/>
      <c r="EM413" s="99">
        <v>689</v>
      </c>
      <c r="EN413" s="99">
        <v>7</v>
      </c>
      <c r="EO413" s="99">
        <v>25</v>
      </c>
      <c r="EP413" s="99">
        <v>4</v>
      </c>
      <c r="EQ413" s="99"/>
      <c r="ER413" s="99"/>
      <c r="ES413" s="99">
        <v>3554</v>
      </c>
    </row>
    <row r="414" spans="1:149" ht="14.4" x14ac:dyDescent="0.3">
      <c r="A414" s="98">
        <v>106491001</v>
      </c>
      <c r="B414" s="98" t="s">
        <v>114</v>
      </c>
      <c r="C414" s="98" t="s">
        <v>120</v>
      </c>
      <c r="D414" s="98" t="s">
        <v>1501</v>
      </c>
      <c r="E414" s="98" t="s">
        <v>115</v>
      </c>
      <c r="F414" s="98" t="s">
        <v>1235</v>
      </c>
      <c r="G414" s="98" t="s">
        <v>2871</v>
      </c>
      <c r="H414" s="98" t="s">
        <v>2114</v>
      </c>
      <c r="I414" s="98" t="s">
        <v>2142</v>
      </c>
      <c r="J414" s="98" t="s">
        <v>2115</v>
      </c>
      <c r="K414" s="98" t="s">
        <v>115</v>
      </c>
      <c r="L414" s="98" t="s">
        <v>2065</v>
      </c>
      <c r="M414" s="98" t="s">
        <v>2105</v>
      </c>
      <c r="N414" s="98" t="s">
        <v>1969</v>
      </c>
      <c r="O414" s="99">
        <v>2802</v>
      </c>
      <c r="P414" s="99"/>
      <c r="Q414" s="99"/>
      <c r="R414" s="99"/>
      <c r="S414" s="99"/>
      <c r="T414" s="99"/>
      <c r="U414" s="99">
        <v>1678</v>
      </c>
      <c r="V414" s="99">
        <v>1123</v>
      </c>
      <c r="W414" s="99"/>
      <c r="X414" s="99">
        <v>1</v>
      </c>
      <c r="Y414" s="99">
        <v>36</v>
      </c>
      <c r="Z414" s="99">
        <v>287</v>
      </c>
      <c r="AA414" s="99">
        <v>284</v>
      </c>
      <c r="AB414" s="99">
        <v>188</v>
      </c>
      <c r="AC414" s="99">
        <v>322</v>
      </c>
      <c r="AD414" s="99">
        <v>383</v>
      </c>
      <c r="AE414" s="99">
        <v>342</v>
      </c>
      <c r="AF414" s="99">
        <v>538</v>
      </c>
      <c r="AG414" s="99"/>
      <c r="AH414" s="99">
        <v>419</v>
      </c>
      <c r="AI414" s="99">
        <v>3</v>
      </c>
      <c r="AJ414" s="99">
        <v>65</v>
      </c>
      <c r="AK414" s="99">
        <v>48</v>
      </c>
      <c r="AL414" s="99">
        <v>579</v>
      </c>
      <c r="AM414" s="99">
        <v>4</v>
      </c>
      <c r="AN414" s="99">
        <v>25</v>
      </c>
      <c r="AO414" s="99">
        <v>16</v>
      </c>
      <c r="AP414" s="99">
        <v>2065</v>
      </c>
      <c r="AQ414" s="99">
        <v>1170</v>
      </c>
      <c r="AR414" s="99">
        <v>1632</v>
      </c>
      <c r="AS414" s="99"/>
      <c r="AT414" s="99">
        <v>252</v>
      </c>
      <c r="AU414" s="99">
        <v>2133</v>
      </c>
      <c r="AV414" s="99">
        <v>415</v>
      </c>
      <c r="AW414" s="99">
        <v>2</v>
      </c>
      <c r="AX414" s="99">
        <v>2401</v>
      </c>
      <c r="AY414" s="99">
        <v>401</v>
      </c>
      <c r="AZ414" s="99"/>
      <c r="BA414" s="99">
        <v>18</v>
      </c>
      <c r="BB414" s="99">
        <v>2</v>
      </c>
      <c r="BC414" s="99">
        <v>2108</v>
      </c>
      <c r="BD414" s="99">
        <v>25</v>
      </c>
      <c r="BE414" s="99">
        <v>55</v>
      </c>
      <c r="BF414" s="99">
        <v>77</v>
      </c>
      <c r="BG414" s="99">
        <v>413</v>
      </c>
      <c r="BH414" s="99">
        <v>103</v>
      </c>
      <c r="BI414" s="99">
        <v>1</v>
      </c>
      <c r="BJ414" s="99"/>
      <c r="BK414" s="99">
        <v>147</v>
      </c>
      <c r="BL414" s="99">
        <v>29</v>
      </c>
      <c r="BM414" s="99">
        <v>1</v>
      </c>
      <c r="BN414" s="99">
        <v>61</v>
      </c>
      <c r="BO414" s="99">
        <v>269</v>
      </c>
      <c r="BP414" s="99">
        <v>67</v>
      </c>
      <c r="BQ414" s="99">
        <v>13</v>
      </c>
      <c r="BR414" s="99">
        <v>11</v>
      </c>
      <c r="BS414" s="99">
        <v>20</v>
      </c>
      <c r="BT414" s="99">
        <v>1804</v>
      </c>
      <c r="BU414" s="99">
        <v>374</v>
      </c>
      <c r="BV414" s="99"/>
      <c r="BW414" s="99">
        <v>4</v>
      </c>
      <c r="BX414" s="99"/>
      <c r="BY414" s="99">
        <v>2</v>
      </c>
      <c r="BZ414" s="99"/>
      <c r="CA414" s="99"/>
      <c r="CB414" s="99">
        <v>1005</v>
      </c>
      <c r="CC414" s="99">
        <v>1180</v>
      </c>
      <c r="CD414" s="99"/>
      <c r="CE414" s="99">
        <v>494</v>
      </c>
      <c r="CF414" s="99">
        <v>26</v>
      </c>
      <c r="CG414" s="99">
        <v>22</v>
      </c>
      <c r="CH414" s="99">
        <v>73</v>
      </c>
      <c r="CI414" s="99">
        <v>2</v>
      </c>
      <c r="CJ414" s="99"/>
      <c r="CK414" s="99"/>
      <c r="CL414" s="99">
        <v>2</v>
      </c>
      <c r="CM414" s="99">
        <v>19</v>
      </c>
      <c r="CN414" s="99">
        <v>50</v>
      </c>
      <c r="CO414" s="99">
        <v>289</v>
      </c>
      <c r="CP414" s="99">
        <v>357</v>
      </c>
      <c r="CQ414" s="99">
        <v>2</v>
      </c>
      <c r="CR414" s="99">
        <v>95</v>
      </c>
      <c r="CS414" s="99">
        <v>1</v>
      </c>
      <c r="CT414" s="99">
        <v>120</v>
      </c>
      <c r="CU414" s="99">
        <v>208</v>
      </c>
      <c r="CV414" s="99">
        <v>210</v>
      </c>
      <c r="CW414" s="99">
        <v>39</v>
      </c>
      <c r="CX414" s="99">
        <v>130</v>
      </c>
      <c r="CY414" s="99">
        <v>53</v>
      </c>
      <c r="CZ414" s="99">
        <v>8</v>
      </c>
      <c r="DA414" s="99">
        <v>260</v>
      </c>
      <c r="DB414" s="99">
        <v>69</v>
      </c>
      <c r="DC414" s="99">
        <v>41</v>
      </c>
      <c r="DD414" s="99">
        <v>431</v>
      </c>
      <c r="DE414" s="99">
        <v>416</v>
      </c>
      <c r="DF414" s="99">
        <v>2</v>
      </c>
      <c r="DG414" s="99">
        <v>65</v>
      </c>
      <c r="DH414" s="99">
        <v>483</v>
      </c>
      <c r="DI414" s="99">
        <v>253</v>
      </c>
      <c r="DJ414" s="99"/>
      <c r="DK414" s="99">
        <v>18</v>
      </c>
      <c r="DL414" s="99">
        <v>69</v>
      </c>
      <c r="DM414" s="99">
        <v>4</v>
      </c>
      <c r="DN414" s="99">
        <v>210</v>
      </c>
      <c r="DO414" s="99">
        <v>15</v>
      </c>
      <c r="DP414" s="99">
        <v>1116</v>
      </c>
      <c r="DQ414" s="99">
        <v>26</v>
      </c>
      <c r="DR414" s="99">
        <v>77</v>
      </c>
      <c r="DS414" s="99">
        <v>11</v>
      </c>
      <c r="DT414" s="99">
        <v>29</v>
      </c>
      <c r="DU414" s="99"/>
      <c r="DV414" s="99"/>
      <c r="DW414" s="99">
        <v>11</v>
      </c>
      <c r="DX414" s="99">
        <v>10</v>
      </c>
      <c r="DY414" s="99">
        <v>3</v>
      </c>
      <c r="DZ414" s="99">
        <v>402</v>
      </c>
      <c r="EA414" s="99"/>
      <c r="EB414" s="99"/>
      <c r="EC414" s="99"/>
      <c r="ED414" s="99">
        <v>99</v>
      </c>
      <c r="EE414" s="99">
        <v>139</v>
      </c>
      <c r="EF414" s="99">
        <v>14</v>
      </c>
      <c r="EG414" s="99">
        <v>2</v>
      </c>
      <c r="EH414" s="99">
        <v>3</v>
      </c>
      <c r="EI414" s="99">
        <v>1</v>
      </c>
      <c r="EJ414" s="99">
        <v>10</v>
      </c>
      <c r="EK414" s="99"/>
      <c r="EL414" s="99"/>
      <c r="EM414" s="99">
        <v>2164</v>
      </c>
      <c r="EN414" s="99">
        <v>19</v>
      </c>
      <c r="EO414" s="99">
        <v>337</v>
      </c>
      <c r="EP414" s="99">
        <v>13</v>
      </c>
      <c r="EQ414" s="99">
        <v>1</v>
      </c>
      <c r="ER414" s="99"/>
      <c r="ES414" s="99">
        <v>11369</v>
      </c>
    </row>
    <row r="415" spans="1:149" ht="14.4" x14ac:dyDescent="0.3">
      <c r="A415" s="98">
        <v>106491064</v>
      </c>
      <c r="B415" s="98" t="s">
        <v>116</v>
      </c>
      <c r="C415" s="98" t="s">
        <v>120</v>
      </c>
      <c r="D415" s="98" t="s">
        <v>117</v>
      </c>
      <c r="E415" s="98" t="s">
        <v>110</v>
      </c>
      <c r="F415" s="98" t="s">
        <v>1236</v>
      </c>
      <c r="G415" s="98" t="s">
        <v>2871</v>
      </c>
      <c r="H415" s="98" t="s">
        <v>2120</v>
      </c>
      <c r="I415" s="98" t="s">
        <v>2160</v>
      </c>
      <c r="J415" s="98" t="s">
        <v>2115</v>
      </c>
      <c r="K415" s="98" t="s">
        <v>110</v>
      </c>
      <c r="L415" s="98" t="s">
        <v>2065</v>
      </c>
      <c r="M415" s="98" t="s">
        <v>2105</v>
      </c>
      <c r="N415" s="98" t="s">
        <v>1970</v>
      </c>
      <c r="O415" s="99">
        <v>12026</v>
      </c>
      <c r="P415" s="99"/>
      <c r="Q415" s="99">
        <v>219</v>
      </c>
      <c r="R415" s="99"/>
      <c r="S415" s="99"/>
      <c r="T415" s="99"/>
      <c r="U415" s="99">
        <v>6089</v>
      </c>
      <c r="V415" s="99">
        <v>6153</v>
      </c>
      <c r="W415" s="99"/>
      <c r="X415" s="99">
        <v>3</v>
      </c>
      <c r="Y415" s="99">
        <v>207</v>
      </c>
      <c r="Z415" s="99">
        <v>777</v>
      </c>
      <c r="AA415" s="99">
        <v>954</v>
      </c>
      <c r="AB415" s="99">
        <v>905</v>
      </c>
      <c r="AC415" s="99">
        <v>1703</v>
      </c>
      <c r="AD415" s="99">
        <v>2351</v>
      </c>
      <c r="AE415" s="99">
        <v>2030</v>
      </c>
      <c r="AF415" s="99">
        <v>2319</v>
      </c>
      <c r="AG415" s="99">
        <v>1</v>
      </c>
      <c r="AH415" s="99">
        <v>797</v>
      </c>
      <c r="AI415" s="99">
        <v>201</v>
      </c>
      <c r="AJ415" s="99">
        <v>273</v>
      </c>
      <c r="AK415" s="99">
        <v>268</v>
      </c>
      <c r="AL415" s="99">
        <v>1528</v>
      </c>
      <c r="AM415" s="99">
        <v>55</v>
      </c>
      <c r="AN415" s="99">
        <v>46</v>
      </c>
      <c r="AO415" s="99">
        <v>134</v>
      </c>
      <c r="AP415" s="99">
        <v>9941</v>
      </c>
      <c r="AQ415" s="99">
        <v>4425</v>
      </c>
      <c r="AR415" s="99">
        <v>7820</v>
      </c>
      <c r="AS415" s="99"/>
      <c r="AT415" s="99">
        <v>1628</v>
      </c>
      <c r="AU415" s="99">
        <v>9993</v>
      </c>
      <c r="AV415" s="99">
        <v>618</v>
      </c>
      <c r="AW415" s="99">
        <v>6</v>
      </c>
      <c r="AX415" s="99">
        <v>11166</v>
      </c>
      <c r="AY415" s="99">
        <v>1079</v>
      </c>
      <c r="AZ415" s="99"/>
      <c r="BA415" s="99">
        <v>444</v>
      </c>
      <c r="BB415" s="99">
        <v>14</v>
      </c>
      <c r="BC415" s="99">
        <v>9236</v>
      </c>
      <c r="BD415" s="99">
        <v>119</v>
      </c>
      <c r="BE415" s="99">
        <v>147</v>
      </c>
      <c r="BF415" s="99">
        <v>171</v>
      </c>
      <c r="BG415" s="99">
        <v>617</v>
      </c>
      <c r="BH415" s="99">
        <v>1484</v>
      </c>
      <c r="BI415" s="99">
        <v>13</v>
      </c>
      <c r="BJ415" s="99"/>
      <c r="BK415" s="99">
        <v>510</v>
      </c>
      <c r="BL415" s="99">
        <v>248</v>
      </c>
      <c r="BM415" s="99">
        <v>18</v>
      </c>
      <c r="BN415" s="99">
        <v>416</v>
      </c>
      <c r="BO415" s="99">
        <v>1574</v>
      </c>
      <c r="BP415" s="99">
        <v>260</v>
      </c>
      <c r="BQ415" s="99">
        <v>46</v>
      </c>
      <c r="BR415" s="99">
        <v>221</v>
      </c>
      <c r="BS415" s="99">
        <v>70</v>
      </c>
      <c r="BT415" s="99">
        <v>7016</v>
      </c>
      <c r="BU415" s="99">
        <v>1801</v>
      </c>
      <c r="BV415" s="99"/>
      <c r="BW415" s="99">
        <v>46</v>
      </c>
      <c r="BX415" s="99"/>
      <c r="BY415" s="99">
        <v>19</v>
      </c>
      <c r="BZ415" s="99"/>
      <c r="CA415" s="99"/>
      <c r="CB415" s="99">
        <v>3639</v>
      </c>
      <c r="CC415" s="99">
        <v>6006</v>
      </c>
      <c r="CD415" s="99"/>
      <c r="CE415" s="99">
        <v>2240</v>
      </c>
      <c r="CF415" s="99">
        <v>71</v>
      </c>
      <c r="CG415" s="99">
        <v>114</v>
      </c>
      <c r="CH415" s="99">
        <v>172</v>
      </c>
      <c r="CI415" s="99">
        <v>3</v>
      </c>
      <c r="CJ415" s="99"/>
      <c r="CK415" s="99"/>
      <c r="CL415" s="99">
        <v>16</v>
      </c>
      <c r="CM415" s="99">
        <v>123</v>
      </c>
      <c r="CN415" s="99">
        <v>369</v>
      </c>
      <c r="CO415" s="99">
        <v>1992</v>
      </c>
      <c r="CP415" s="99">
        <v>1199</v>
      </c>
      <c r="CQ415" s="99">
        <v>17</v>
      </c>
      <c r="CR415" s="99">
        <v>310</v>
      </c>
      <c r="CS415" s="99">
        <v>5</v>
      </c>
      <c r="CT415" s="99">
        <v>452</v>
      </c>
      <c r="CU415" s="99">
        <v>962</v>
      </c>
      <c r="CV415" s="99">
        <v>2220</v>
      </c>
      <c r="CW415" s="99">
        <v>175</v>
      </c>
      <c r="CX415" s="99">
        <v>1111</v>
      </c>
      <c r="CY415" s="99">
        <v>281</v>
      </c>
      <c r="CZ415" s="99">
        <v>154</v>
      </c>
      <c r="DA415" s="99">
        <v>1002</v>
      </c>
      <c r="DB415" s="99">
        <v>293</v>
      </c>
      <c r="DC415" s="99">
        <v>196</v>
      </c>
      <c r="DD415" s="99">
        <v>668</v>
      </c>
      <c r="DE415" s="99">
        <v>612</v>
      </c>
      <c r="DF415" s="99">
        <v>88</v>
      </c>
      <c r="DG415" s="99">
        <v>659</v>
      </c>
      <c r="DH415" s="99">
        <v>1884</v>
      </c>
      <c r="DI415" s="99">
        <v>944</v>
      </c>
      <c r="DJ415" s="99">
        <v>10</v>
      </c>
      <c r="DK415" s="99">
        <v>35</v>
      </c>
      <c r="DL415" s="99">
        <v>411</v>
      </c>
      <c r="DM415" s="99">
        <v>56</v>
      </c>
      <c r="DN415" s="99">
        <v>1765</v>
      </c>
      <c r="DO415" s="99">
        <v>221</v>
      </c>
      <c r="DP415" s="99">
        <v>4242</v>
      </c>
      <c r="DQ415" s="99">
        <v>241</v>
      </c>
      <c r="DR415" s="99">
        <v>547</v>
      </c>
      <c r="DS415" s="99">
        <v>129</v>
      </c>
      <c r="DT415" s="99">
        <v>287</v>
      </c>
      <c r="DU415" s="99">
        <v>8</v>
      </c>
      <c r="DV415" s="99">
        <v>5</v>
      </c>
      <c r="DW415" s="99">
        <v>83</v>
      </c>
      <c r="DX415" s="99">
        <v>67</v>
      </c>
      <c r="DY415" s="99">
        <v>69</v>
      </c>
      <c r="DZ415" s="99">
        <v>580</v>
      </c>
      <c r="EA415" s="99">
        <v>1</v>
      </c>
      <c r="EB415" s="99">
        <v>1</v>
      </c>
      <c r="EC415" s="99"/>
      <c r="ED415" s="99">
        <v>732</v>
      </c>
      <c r="EE415" s="99">
        <v>1083</v>
      </c>
      <c r="EF415" s="99">
        <v>549</v>
      </c>
      <c r="EG415" s="99">
        <v>91</v>
      </c>
      <c r="EH415" s="99">
        <v>25</v>
      </c>
      <c r="EI415" s="99">
        <v>1</v>
      </c>
      <c r="EJ415" s="99">
        <v>67</v>
      </c>
      <c r="EK415" s="99">
        <v>21</v>
      </c>
      <c r="EL415" s="99">
        <v>12</v>
      </c>
      <c r="EM415" s="99">
        <v>7816</v>
      </c>
      <c r="EN415" s="99">
        <v>79</v>
      </c>
      <c r="EO415" s="99">
        <v>1673</v>
      </c>
      <c r="EP415" s="99">
        <v>90</v>
      </c>
      <c r="EQ415" s="99">
        <v>6</v>
      </c>
      <c r="ER415" s="99"/>
      <c r="ES415" s="99">
        <v>66136</v>
      </c>
    </row>
    <row r="416" spans="1:149" ht="14.4" x14ac:dyDescent="0.3">
      <c r="A416" s="98">
        <v>106491076</v>
      </c>
      <c r="B416" s="98" t="s">
        <v>118</v>
      </c>
      <c r="C416" s="98" t="s">
        <v>120</v>
      </c>
      <c r="D416" s="98" t="s">
        <v>119</v>
      </c>
      <c r="E416" s="98" t="s">
        <v>120</v>
      </c>
      <c r="F416" s="98" t="s">
        <v>1237</v>
      </c>
      <c r="G416" s="98" t="s">
        <v>371</v>
      </c>
      <c r="H416" s="98" t="s">
        <v>2114</v>
      </c>
      <c r="I416" s="98" t="s">
        <v>2142</v>
      </c>
      <c r="J416" s="98" t="s">
        <v>2115</v>
      </c>
      <c r="K416" s="98" t="s">
        <v>2534</v>
      </c>
      <c r="L416" s="98" t="s">
        <v>2065</v>
      </c>
      <c r="M416" s="98" t="s">
        <v>2105</v>
      </c>
      <c r="N416" s="98" t="s">
        <v>1971</v>
      </c>
      <c r="O416" s="99">
        <v>1354</v>
      </c>
      <c r="P416" s="99">
        <v>343</v>
      </c>
      <c r="Q416" s="99"/>
      <c r="R416" s="99"/>
      <c r="S416" s="99"/>
      <c r="T416" s="99"/>
      <c r="U416" s="99">
        <v>1069</v>
      </c>
      <c r="V416" s="99">
        <v>628</v>
      </c>
      <c r="W416" s="99"/>
      <c r="X416" s="99"/>
      <c r="Y416" s="99">
        <v>19</v>
      </c>
      <c r="Z416" s="99">
        <v>98</v>
      </c>
      <c r="AA416" s="99">
        <v>128</v>
      </c>
      <c r="AB416" s="99">
        <v>87</v>
      </c>
      <c r="AC416" s="99">
        <v>117</v>
      </c>
      <c r="AD416" s="99">
        <v>268</v>
      </c>
      <c r="AE416" s="99">
        <v>273</v>
      </c>
      <c r="AF416" s="99">
        <v>549</v>
      </c>
      <c r="AG416" s="99"/>
      <c r="AH416" s="99">
        <v>158</v>
      </c>
      <c r="AI416" s="99"/>
      <c r="AJ416" s="99">
        <v>4</v>
      </c>
      <c r="AK416" s="99">
        <v>18</v>
      </c>
      <c r="AL416" s="99">
        <v>313</v>
      </c>
      <c r="AM416" s="99">
        <v>17</v>
      </c>
      <c r="AN416" s="99">
        <v>6</v>
      </c>
      <c r="AO416" s="99">
        <v>21</v>
      </c>
      <c r="AP416" s="99">
        <v>1318</v>
      </c>
      <c r="AQ416" s="99">
        <v>906</v>
      </c>
      <c r="AR416" s="99">
        <v>791</v>
      </c>
      <c r="AS416" s="99"/>
      <c r="AT416" s="99">
        <v>634</v>
      </c>
      <c r="AU416" s="99">
        <v>906</v>
      </c>
      <c r="AV416" s="99">
        <v>157</v>
      </c>
      <c r="AW416" s="99"/>
      <c r="AX416" s="99">
        <v>1439</v>
      </c>
      <c r="AY416" s="99">
        <v>258</v>
      </c>
      <c r="AZ416" s="99"/>
      <c r="BA416" s="99">
        <v>314</v>
      </c>
      <c r="BB416" s="99">
        <v>1</v>
      </c>
      <c r="BC416" s="99">
        <v>1044</v>
      </c>
      <c r="BD416" s="99"/>
      <c r="BE416" s="99">
        <v>91</v>
      </c>
      <c r="BF416" s="99">
        <v>61</v>
      </c>
      <c r="BG416" s="99">
        <v>157</v>
      </c>
      <c r="BH416" s="99"/>
      <c r="BI416" s="99">
        <v>29</v>
      </c>
      <c r="BJ416" s="99"/>
      <c r="BK416" s="99">
        <v>93</v>
      </c>
      <c r="BL416" s="99">
        <v>11</v>
      </c>
      <c r="BM416" s="99"/>
      <c r="BN416" s="99">
        <v>68</v>
      </c>
      <c r="BO416" s="99">
        <v>324</v>
      </c>
      <c r="BP416" s="99">
        <v>34</v>
      </c>
      <c r="BQ416" s="99">
        <v>2</v>
      </c>
      <c r="BR416" s="99">
        <v>4</v>
      </c>
      <c r="BS416" s="99">
        <v>24</v>
      </c>
      <c r="BT416" s="99">
        <v>757</v>
      </c>
      <c r="BU416" s="99">
        <v>352</v>
      </c>
      <c r="BV416" s="99"/>
      <c r="BW416" s="99">
        <v>1</v>
      </c>
      <c r="BX416" s="99"/>
      <c r="BY416" s="99">
        <v>27</v>
      </c>
      <c r="BZ416" s="99"/>
      <c r="CA416" s="99"/>
      <c r="CB416" s="99">
        <v>359</v>
      </c>
      <c r="CC416" s="99">
        <v>859</v>
      </c>
      <c r="CD416" s="99"/>
      <c r="CE416" s="99">
        <v>397</v>
      </c>
      <c r="CF416" s="99">
        <v>44</v>
      </c>
      <c r="CG416" s="99">
        <v>15</v>
      </c>
      <c r="CH416" s="99">
        <v>23</v>
      </c>
      <c r="CI416" s="99"/>
      <c r="CJ416" s="99"/>
      <c r="CK416" s="99"/>
      <c r="CL416" s="99"/>
      <c r="CM416" s="99">
        <v>3</v>
      </c>
      <c r="CN416" s="99">
        <v>43</v>
      </c>
      <c r="CO416" s="99">
        <v>139</v>
      </c>
      <c r="CP416" s="99">
        <v>132</v>
      </c>
      <c r="CQ416" s="99">
        <v>1</v>
      </c>
      <c r="CR416" s="99">
        <v>77</v>
      </c>
      <c r="CS416" s="99">
        <v>1</v>
      </c>
      <c r="CT416" s="99">
        <v>64</v>
      </c>
      <c r="CU416" s="99">
        <v>252</v>
      </c>
      <c r="CV416" s="99">
        <v>196</v>
      </c>
      <c r="CW416" s="99">
        <v>20</v>
      </c>
      <c r="CX416" s="99">
        <v>144</v>
      </c>
      <c r="CY416" s="99">
        <v>30</v>
      </c>
      <c r="CZ416" s="99">
        <v>71</v>
      </c>
      <c r="DA416" s="99">
        <v>152</v>
      </c>
      <c r="DB416" s="99">
        <v>24</v>
      </c>
      <c r="DC416" s="99">
        <v>22</v>
      </c>
      <c r="DD416" s="99">
        <v>168</v>
      </c>
      <c r="DE416" s="99">
        <v>157</v>
      </c>
      <c r="DF416" s="99">
        <v>1</v>
      </c>
      <c r="DG416" s="99">
        <v>34</v>
      </c>
      <c r="DH416" s="99">
        <v>66</v>
      </c>
      <c r="DI416" s="99">
        <v>140</v>
      </c>
      <c r="DJ416" s="99">
        <v>1</v>
      </c>
      <c r="DK416" s="99">
        <v>20</v>
      </c>
      <c r="DL416" s="99">
        <v>29</v>
      </c>
      <c r="DM416" s="99">
        <v>1</v>
      </c>
      <c r="DN416" s="99">
        <v>213</v>
      </c>
      <c r="DO416" s="99">
        <v>9</v>
      </c>
      <c r="DP416" s="99">
        <v>865</v>
      </c>
      <c r="DQ416" s="99">
        <v>12</v>
      </c>
      <c r="DR416" s="99">
        <v>21</v>
      </c>
      <c r="DS416" s="99">
        <v>1</v>
      </c>
      <c r="DT416" s="99">
        <v>10</v>
      </c>
      <c r="DU416" s="99"/>
      <c r="DV416" s="99">
        <v>1</v>
      </c>
      <c r="DW416" s="99">
        <v>104</v>
      </c>
      <c r="DX416" s="99">
        <v>14</v>
      </c>
      <c r="DY416" s="99"/>
      <c r="DZ416" s="99">
        <v>156</v>
      </c>
      <c r="EA416" s="99"/>
      <c r="EB416" s="99"/>
      <c r="EC416" s="99"/>
      <c r="ED416" s="99">
        <v>23</v>
      </c>
      <c r="EE416" s="99">
        <v>160</v>
      </c>
      <c r="EF416" s="99">
        <v>4</v>
      </c>
      <c r="EG416" s="99">
        <v>2</v>
      </c>
      <c r="EH416" s="99"/>
      <c r="EI416" s="99">
        <v>1</v>
      </c>
      <c r="EJ416" s="99">
        <v>7</v>
      </c>
      <c r="EK416" s="99">
        <v>2</v>
      </c>
      <c r="EL416" s="99">
        <v>6</v>
      </c>
      <c r="EM416" s="99">
        <v>1404</v>
      </c>
      <c r="EN416" s="99">
        <v>14</v>
      </c>
      <c r="EO416" s="99">
        <v>67</v>
      </c>
      <c r="EP416" s="99">
        <v>7</v>
      </c>
      <c r="EQ416" s="99"/>
      <c r="ER416" s="99"/>
      <c r="ES416" s="99">
        <v>13082</v>
      </c>
    </row>
    <row r="417" spans="1:149" ht="14.4" x14ac:dyDescent="0.3">
      <c r="A417" s="98">
        <v>106491338</v>
      </c>
      <c r="B417" s="98" t="s">
        <v>2535</v>
      </c>
      <c r="C417" s="98" t="s">
        <v>120</v>
      </c>
      <c r="D417" s="98" t="s">
        <v>121</v>
      </c>
      <c r="E417" s="98" t="s">
        <v>122</v>
      </c>
      <c r="F417" s="98" t="s">
        <v>1238</v>
      </c>
      <c r="G417" s="98" t="s">
        <v>371</v>
      </c>
      <c r="H417" s="98" t="s">
        <v>2122</v>
      </c>
      <c r="I417" s="98" t="s">
        <v>2160</v>
      </c>
      <c r="J417" s="98" t="s">
        <v>2115</v>
      </c>
      <c r="K417" s="98" t="s">
        <v>2533</v>
      </c>
      <c r="L417" s="98" t="s">
        <v>2007</v>
      </c>
      <c r="M417" s="98" t="s">
        <v>2136</v>
      </c>
      <c r="N417" s="98" t="s">
        <v>1972</v>
      </c>
      <c r="O417" s="99">
        <v>997</v>
      </c>
      <c r="P417" s="99"/>
      <c r="Q417" s="99"/>
      <c r="R417" s="99"/>
      <c r="S417" s="99"/>
      <c r="T417" s="99"/>
      <c r="U417" s="99">
        <v>563</v>
      </c>
      <c r="V417" s="99">
        <v>434</v>
      </c>
      <c r="W417" s="99"/>
      <c r="X417" s="99"/>
      <c r="Y417" s="99">
        <v>5</v>
      </c>
      <c r="Z417" s="99">
        <v>18</v>
      </c>
      <c r="AA417" s="99">
        <v>43</v>
      </c>
      <c r="AB417" s="99">
        <v>66</v>
      </c>
      <c r="AC417" s="99">
        <v>120</v>
      </c>
      <c r="AD417" s="99">
        <v>194</v>
      </c>
      <c r="AE417" s="99">
        <v>231</v>
      </c>
      <c r="AF417" s="99">
        <v>319</v>
      </c>
      <c r="AG417" s="99"/>
      <c r="AH417" s="99"/>
      <c r="AI417" s="99">
        <v>1</v>
      </c>
      <c r="AJ417" s="99">
        <v>14</v>
      </c>
      <c r="AK417" s="99">
        <v>1</v>
      </c>
      <c r="AL417" s="99">
        <v>28</v>
      </c>
      <c r="AM417" s="99"/>
      <c r="AN417" s="99">
        <v>265</v>
      </c>
      <c r="AO417" s="99">
        <v>76</v>
      </c>
      <c r="AP417" s="99">
        <v>613</v>
      </c>
      <c r="AQ417" s="99">
        <v>97</v>
      </c>
      <c r="AR417" s="99">
        <v>361</v>
      </c>
      <c r="AS417" s="99">
        <v>539</v>
      </c>
      <c r="AT417" s="99">
        <v>97</v>
      </c>
      <c r="AU417" s="99">
        <v>361</v>
      </c>
      <c r="AV417" s="99"/>
      <c r="AW417" s="99">
        <v>539</v>
      </c>
      <c r="AX417" s="99">
        <v>117</v>
      </c>
      <c r="AY417" s="99">
        <v>341</v>
      </c>
      <c r="AZ417" s="99">
        <v>539</v>
      </c>
      <c r="BA417" s="99">
        <v>72</v>
      </c>
      <c r="BB417" s="99"/>
      <c r="BC417" s="99">
        <v>361</v>
      </c>
      <c r="BD417" s="99"/>
      <c r="BE417" s="99"/>
      <c r="BF417" s="99"/>
      <c r="BG417" s="99"/>
      <c r="BH417" s="99">
        <v>25</v>
      </c>
      <c r="BI417" s="99"/>
      <c r="BJ417" s="99">
        <v>539</v>
      </c>
      <c r="BK417" s="99">
        <v>30</v>
      </c>
      <c r="BL417" s="99">
        <v>12</v>
      </c>
      <c r="BM417" s="99">
        <v>5</v>
      </c>
      <c r="BN417" s="99">
        <v>24</v>
      </c>
      <c r="BO417" s="99">
        <v>16</v>
      </c>
      <c r="BP417" s="99">
        <v>4</v>
      </c>
      <c r="BQ417" s="99">
        <v>3</v>
      </c>
      <c r="BR417" s="99">
        <v>2</v>
      </c>
      <c r="BS417" s="99">
        <v>12</v>
      </c>
      <c r="BT417" s="99">
        <v>732</v>
      </c>
      <c r="BU417" s="99">
        <v>147</v>
      </c>
      <c r="BV417" s="99"/>
      <c r="BW417" s="99">
        <v>9</v>
      </c>
      <c r="BX417" s="99">
        <v>1</v>
      </c>
      <c r="BY417" s="99"/>
      <c r="BZ417" s="99"/>
      <c r="CA417" s="99"/>
      <c r="CB417" s="99">
        <v>78</v>
      </c>
      <c r="CC417" s="99">
        <v>631</v>
      </c>
      <c r="CD417" s="99"/>
      <c r="CE417" s="99">
        <v>115</v>
      </c>
      <c r="CF417" s="99">
        <v>27</v>
      </c>
      <c r="CG417" s="99">
        <v>2</v>
      </c>
      <c r="CH417" s="99"/>
      <c r="CI417" s="99"/>
      <c r="CJ417" s="99"/>
      <c r="CK417" s="99">
        <v>144</v>
      </c>
      <c r="CL417" s="99">
        <v>1</v>
      </c>
      <c r="CM417" s="99">
        <v>15</v>
      </c>
      <c r="CN417" s="99">
        <v>13</v>
      </c>
      <c r="CO417" s="99">
        <v>102</v>
      </c>
      <c r="CP417" s="99">
        <v>125</v>
      </c>
      <c r="CQ417" s="99">
        <v>3</v>
      </c>
      <c r="CR417" s="99">
        <v>51</v>
      </c>
      <c r="CS417" s="99">
        <v>2</v>
      </c>
      <c r="CT417" s="99">
        <v>54</v>
      </c>
      <c r="CU417" s="99">
        <v>59</v>
      </c>
      <c r="CV417" s="99">
        <v>77</v>
      </c>
      <c r="CW417" s="99">
        <v>14</v>
      </c>
      <c r="CX417" s="99">
        <v>110</v>
      </c>
      <c r="CY417" s="99">
        <v>31</v>
      </c>
      <c r="CZ417" s="99">
        <v>5</v>
      </c>
      <c r="DA417" s="99">
        <v>122</v>
      </c>
      <c r="DB417" s="99">
        <v>59</v>
      </c>
      <c r="DC417" s="99">
        <v>154</v>
      </c>
      <c r="DD417" s="99"/>
      <c r="DE417" s="99"/>
      <c r="DF417" s="99"/>
      <c r="DG417" s="99">
        <v>2</v>
      </c>
      <c r="DH417" s="99">
        <v>23</v>
      </c>
      <c r="DI417" s="99">
        <v>59</v>
      </c>
      <c r="DJ417" s="99"/>
      <c r="DK417" s="99"/>
      <c r="DL417" s="99">
        <v>19</v>
      </c>
      <c r="DM417" s="99"/>
      <c r="DN417" s="99">
        <v>128</v>
      </c>
      <c r="DO417" s="99"/>
      <c r="DP417" s="99">
        <v>717</v>
      </c>
      <c r="DQ417" s="99">
        <v>12</v>
      </c>
      <c r="DR417" s="99">
        <v>19</v>
      </c>
      <c r="DS417" s="99">
        <v>7</v>
      </c>
      <c r="DT417" s="99">
        <v>5</v>
      </c>
      <c r="DU417" s="99"/>
      <c r="DV417" s="99">
        <v>1</v>
      </c>
      <c r="DW417" s="99"/>
      <c r="DX417" s="99">
        <v>4</v>
      </c>
      <c r="DY417" s="99">
        <v>1</v>
      </c>
      <c r="DZ417" s="99"/>
      <c r="EA417" s="99"/>
      <c r="EB417" s="99"/>
      <c r="EC417" s="99"/>
      <c r="ED417" s="99">
        <v>1</v>
      </c>
      <c r="EE417" s="99">
        <v>61</v>
      </c>
      <c r="EF417" s="99">
        <v>4</v>
      </c>
      <c r="EG417" s="99"/>
      <c r="EH417" s="99">
        <v>1</v>
      </c>
      <c r="EI417" s="99"/>
      <c r="EJ417" s="99"/>
      <c r="EK417" s="99"/>
      <c r="EL417" s="99"/>
      <c r="EM417" s="99">
        <v>915</v>
      </c>
      <c r="EN417" s="99">
        <v>5</v>
      </c>
      <c r="EO417" s="99">
        <v>4</v>
      </c>
      <c r="EP417" s="99">
        <v>6</v>
      </c>
      <c r="EQ417" s="99"/>
      <c r="ER417" s="99"/>
      <c r="ES417" s="99">
        <v>4203</v>
      </c>
    </row>
    <row r="418" spans="1:149" ht="14.4" x14ac:dyDescent="0.3">
      <c r="A418" s="98">
        <v>106494019</v>
      </c>
      <c r="B418" s="98" t="s">
        <v>2536</v>
      </c>
      <c r="C418" s="98" t="s">
        <v>120</v>
      </c>
      <c r="D418" s="98" t="s">
        <v>123</v>
      </c>
      <c r="E418" s="98" t="s">
        <v>110</v>
      </c>
      <c r="F418" s="98" t="s">
        <v>1239</v>
      </c>
      <c r="G418" s="98" t="s">
        <v>2871</v>
      </c>
      <c r="H418" s="98" t="s">
        <v>2112</v>
      </c>
      <c r="I418" s="98" t="s">
        <v>2160</v>
      </c>
      <c r="J418" s="98" t="s">
        <v>2160</v>
      </c>
      <c r="K418" s="98" t="s">
        <v>110</v>
      </c>
      <c r="L418" s="98" t="s">
        <v>2065</v>
      </c>
      <c r="M418" s="98" t="s">
        <v>2074</v>
      </c>
      <c r="N418" s="98" t="s">
        <v>1973</v>
      </c>
      <c r="O418" s="99">
        <v>11510</v>
      </c>
      <c r="P418" s="99"/>
      <c r="Q418" s="99"/>
      <c r="R418" s="99"/>
      <c r="S418" s="99"/>
      <c r="T418" s="99"/>
      <c r="U418" s="99">
        <v>6983</v>
      </c>
      <c r="V418" s="99">
        <v>4527</v>
      </c>
      <c r="W418" s="99"/>
      <c r="X418" s="99"/>
      <c r="Y418" s="99">
        <v>160</v>
      </c>
      <c r="Z418" s="99">
        <v>1003</v>
      </c>
      <c r="AA418" s="99">
        <v>1533</v>
      </c>
      <c r="AB418" s="99">
        <v>506</v>
      </c>
      <c r="AC418" s="99">
        <v>1030</v>
      </c>
      <c r="AD418" s="99">
        <v>1645</v>
      </c>
      <c r="AE418" s="99">
        <v>1641</v>
      </c>
      <c r="AF418" s="99">
        <v>1708</v>
      </c>
      <c r="AG418" s="99">
        <v>3</v>
      </c>
      <c r="AH418" s="99">
        <v>2196</v>
      </c>
      <c r="AI418" s="99">
        <v>85</v>
      </c>
      <c r="AJ418" s="99">
        <v>438</v>
      </c>
      <c r="AK418" s="99">
        <v>226</v>
      </c>
      <c r="AL418" s="99">
        <v>2113</v>
      </c>
      <c r="AM418" s="99">
        <v>91</v>
      </c>
      <c r="AN418" s="99">
        <v>73</v>
      </c>
      <c r="AO418" s="99">
        <v>105</v>
      </c>
      <c r="AP418" s="99">
        <v>8464</v>
      </c>
      <c r="AQ418" s="99">
        <v>6189</v>
      </c>
      <c r="AR418" s="99">
        <v>5321</v>
      </c>
      <c r="AS418" s="99"/>
      <c r="AT418" s="99">
        <v>1682</v>
      </c>
      <c r="AU418" s="99">
        <v>7756</v>
      </c>
      <c r="AV418" s="99">
        <v>2072</v>
      </c>
      <c r="AW418" s="99"/>
      <c r="AX418" s="99">
        <v>10239</v>
      </c>
      <c r="AY418" s="99">
        <v>1271</v>
      </c>
      <c r="AZ418" s="99"/>
      <c r="BA418" s="99">
        <v>274</v>
      </c>
      <c r="BB418" s="99">
        <v>1</v>
      </c>
      <c r="BC418" s="99">
        <v>8585</v>
      </c>
      <c r="BD418" s="99">
        <v>14</v>
      </c>
      <c r="BE418" s="99">
        <v>168</v>
      </c>
      <c r="BF418" s="99">
        <v>178</v>
      </c>
      <c r="BG418" s="99">
        <v>2066</v>
      </c>
      <c r="BH418" s="99">
        <v>222</v>
      </c>
      <c r="BI418" s="99">
        <v>2</v>
      </c>
      <c r="BJ418" s="99"/>
      <c r="BK418" s="99">
        <v>301</v>
      </c>
      <c r="BL418" s="99">
        <v>43</v>
      </c>
      <c r="BM418" s="99">
        <v>3</v>
      </c>
      <c r="BN418" s="99">
        <v>182</v>
      </c>
      <c r="BO418" s="99">
        <v>1392</v>
      </c>
      <c r="BP418" s="99">
        <v>258</v>
      </c>
      <c r="BQ418" s="99">
        <v>27</v>
      </c>
      <c r="BR418" s="99">
        <v>21</v>
      </c>
      <c r="BS418" s="99">
        <v>56</v>
      </c>
      <c r="BT418" s="99">
        <v>8507</v>
      </c>
      <c r="BU418" s="99">
        <v>701</v>
      </c>
      <c r="BV418" s="99">
        <v>1</v>
      </c>
      <c r="BW418" s="99">
        <v>16</v>
      </c>
      <c r="BX418" s="99"/>
      <c r="BY418" s="99">
        <v>2</v>
      </c>
      <c r="BZ418" s="99"/>
      <c r="CA418" s="99"/>
      <c r="CB418" s="99">
        <v>909</v>
      </c>
      <c r="CC418" s="99">
        <v>4441</v>
      </c>
      <c r="CD418" s="99"/>
      <c r="CE418" s="99">
        <v>6045</v>
      </c>
      <c r="CF418" s="99">
        <v>82</v>
      </c>
      <c r="CG418" s="99">
        <v>28</v>
      </c>
      <c r="CH418" s="99">
        <v>5</v>
      </c>
      <c r="CI418" s="99"/>
      <c r="CJ418" s="99"/>
      <c r="CK418" s="99"/>
      <c r="CL418" s="99">
        <v>10</v>
      </c>
      <c r="CM418" s="99">
        <v>94</v>
      </c>
      <c r="CN418" s="99">
        <v>200</v>
      </c>
      <c r="CO418" s="99">
        <v>952</v>
      </c>
      <c r="CP418" s="99">
        <v>1256</v>
      </c>
      <c r="CQ418" s="99">
        <v>2</v>
      </c>
      <c r="CR418" s="99">
        <v>212</v>
      </c>
      <c r="CS418" s="99">
        <v>4</v>
      </c>
      <c r="CT418" s="99">
        <v>320</v>
      </c>
      <c r="CU418" s="99">
        <v>1257</v>
      </c>
      <c r="CV418" s="99">
        <v>701</v>
      </c>
      <c r="CW418" s="99">
        <v>89</v>
      </c>
      <c r="CX418" s="99">
        <v>1003</v>
      </c>
      <c r="CY418" s="99">
        <v>104</v>
      </c>
      <c r="CZ418" s="99">
        <v>61</v>
      </c>
      <c r="DA418" s="99">
        <v>555</v>
      </c>
      <c r="DB418" s="99">
        <v>172</v>
      </c>
      <c r="DC418" s="99">
        <v>203</v>
      </c>
      <c r="DD418" s="99">
        <v>2166</v>
      </c>
      <c r="DE418" s="99">
        <v>2069</v>
      </c>
      <c r="DF418" s="99">
        <v>80</v>
      </c>
      <c r="DG418" s="99">
        <v>55</v>
      </c>
      <c r="DH418" s="99">
        <v>2255</v>
      </c>
      <c r="DI418" s="99">
        <v>1016</v>
      </c>
      <c r="DJ418" s="99">
        <v>3</v>
      </c>
      <c r="DK418" s="99">
        <v>37</v>
      </c>
      <c r="DL418" s="99">
        <v>284</v>
      </c>
      <c r="DM418" s="99">
        <v>26</v>
      </c>
      <c r="DN418" s="99">
        <v>1324</v>
      </c>
      <c r="DO418" s="99">
        <v>62</v>
      </c>
      <c r="DP418" s="99">
        <v>2808</v>
      </c>
      <c r="DQ418" s="99">
        <v>93</v>
      </c>
      <c r="DR418" s="99">
        <v>180</v>
      </c>
      <c r="DS418" s="99">
        <v>200</v>
      </c>
      <c r="DT418" s="99">
        <v>248</v>
      </c>
      <c r="DU418" s="99">
        <v>1</v>
      </c>
      <c r="DV418" s="99">
        <v>5</v>
      </c>
      <c r="DW418" s="99">
        <v>329</v>
      </c>
      <c r="DX418" s="99">
        <v>533</v>
      </c>
      <c r="DY418" s="99">
        <v>29</v>
      </c>
      <c r="DZ418" s="99">
        <v>2010</v>
      </c>
      <c r="EA418" s="99"/>
      <c r="EB418" s="99">
        <v>12</v>
      </c>
      <c r="EC418" s="99"/>
      <c r="ED418" s="99">
        <v>307</v>
      </c>
      <c r="EE418" s="99">
        <v>448</v>
      </c>
      <c r="EF418" s="99">
        <v>60</v>
      </c>
      <c r="EG418" s="99">
        <v>14</v>
      </c>
      <c r="EH418" s="99">
        <v>6</v>
      </c>
      <c r="EI418" s="99">
        <v>1</v>
      </c>
      <c r="EJ418" s="99">
        <v>21</v>
      </c>
      <c r="EK418" s="99">
        <v>8</v>
      </c>
      <c r="EL418" s="99">
        <v>12</v>
      </c>
      <c r="EM418" s="99">
        <v>10020</v>
      </c>
      <c r="EN418" s="99">
        <v>113</v>
      </c>
      <c r="EO418" s="99">
        <v>463</v>
      </c>
      <c r="EP418" s="99">
        <v>36</v>
      </c>
      <c r="EQ418" s="99">
        <v>1</v>
      </c>
      <c r="ER418" s="99"/>
      <c r="ES418" s="99">
        <v>37385</v>
      </c>
    </row>
    <row r="419" spans="1:149" ht="14.4" x14ac:dyDescent="0.3">
      <c r="A419" s="98">
        <v>106494048</v>
      </c>
      <c r="B419" s="98" t="s">
        <v>1502</v>
      </c>
      <c r="C419" s="98" t="s">
        <v>120</v>
      </c>
      <c r="D419" s="98" t="s">
        <v>1503</v>
      </c>
      <c r="E419" s="98" t="s">
        <v>110</v>
      </c>
      <c r="F419" s="98" t="s">
        <v>1504</v>
      </c>
      <c r="G419" s="98" t="s">
        <v>2873</v>
      </c>
      <c r="H419" s="98" t="s">
        <v>2114</v>
      </c>
      <c r="I419" s="98" t="s">
        <v>2160</v>
      </c>
      <c r="J419" s="98" t="s">
        <v>2115</v>
      </c>
      <c r="K419" s="98" t="s">
        <v>110</v>
      </c>
      <c r="L419" s="98" t="s">
        <v>2065</v>
      </c>
      <c r="M419" s="98" t="s">
        <v>2105</v>
      </c>
      <c r="N419" s="98" t="s">
        <v>1974</v>
      </c>
      <c r="O419" s="99"/>
      <c r="P419" s="99"/>
      <c r="Q419" s="99"/>
      <c r="R419" s="99"/>
      <c r="S419" s="99">
        <v>2167</v>
      </c>
      <c r="T419" s="99"/>
      <c r="U419" s="99">
        <v>1188</v>
      </c>
      <c r="V419" s="99">
        <v>979</v>
      </c>
      <c r="W419" s="99"/>
      <c r="X419" s="99"/>
      <c r="Y419" s="99">
        <v>724</v>
      </c>
      <c r="Z419" s="99">
        <v>423</v>
      </c>
      <c r="AA419" s="99">
        <v>290</v>
      </c>
      <c r="AB419" s="99">
        <v>259</v>
      </c>
      <c r="AC419" s="99">
        <v>279</v>
      </c>
      <c r="AD419" s="99">
        <v>148</v>
      </c>
      <c r="AE419" s="99">
        <v>40</v>
      </c>
      <c r="AF419" s="99">
        <v>4</v>
      </c>
      <c r="AG419" s="99"/>
      <c r="AH419" s="99"/>
      <c r="AI419" s="99"/>
      <c r="AJ419" s="99">
        <v>98</v>
      </c>
      <c r="AK419" s="99">
        <v>131</v>
      </c>
      <c r="AL419" s="99">
        <v>374</v>
      </c>
      <c r="AM419" s="99">
        <v>47</v>
      </c>
      <c r="AN419" s="99">
        <v>155</v>
      </c>
      <c r="AO419" s="99">
        <v>96</v>
      </c>
      <c r="AP419" s="99">
        <v>1266</v>
      </c>
      <c r="AQ419" s="99">
        <v>2167</v>
      </c>
      <c r="AR419" s="99"/>
      <c r="AS419" s="99"/>
      <c r="AT419" s="99">
        <v>108</v>
      </c>
      <c r="AU419" s="99">
        <v>2055</v>
      </c>
      <c r="AV419" s="99"/>
      <c r="AW419" s="99">
        <v>4</v>
      </c>
      <c r="AX419" s="99">
        <v>2167</v>
      </c>
      <c r="AY419" s="99"/>
      <c r="AZ419" s="99"/>
      <c r="BA419" s="99">
        <v>135</v>
      </c>
      <c r="BB419" s="99"/>
      <c r="BC419" s="99">
        <v>510</v>
      </c>
      <c r="BD419" s="99">
        <v>90</v>
      </c>
      <c r="BE419" s="99">
        <v>8</v>
      </c>
      <c r="BF419" s="99">
        <v>1</v>
      </c>
      <c r="BG419" s="99"/>
      <c r="BH419" s="99">
        <v>1417</v>
      </c>
      <c r="BI419" s="99">
        <v>6</v>
      </c>
      <c r="BJ419" s="99"/>
      <c r="BK419" s="99">
        <v>3</v>
      </c>
      <c r="BL419" s="99">
        <v>80</v>
      </c>
      <c r="BM419" s="99"/>
      <c r="BN419" s="99">
        <v>1</v>
      </c>
      <c r="BO419" s="99"/>
      <c r="BP419" s="99"/>
      <c r="BQ419" s="99">
        <v>3</v>
      </c>
      <c r="BR419" s="99">
        <v>1</v>
      </c>
      <c r="BS419" s="99">
        <v>46</v>
      </c>
      <c r="BT419" s="99">
        <v>2020</v>
      </c>
      <c r="BU419" s="99">
        <v>1</v>
      </c>
      <c r="BV419" s="99"/>
      <c r="BW419" s="99">
        <v>2</v>
      </c>
      <c r="BX419" s="99"/>
      <c r="BY419" s="99">
        <v>10</v>
      </c>
      <c r="BZ419" s="99"/>
      <c r="CA419" s="99"/>
      <c r="CB419" s="99">
        <v>549</v>
      </c>
      <c r="CC419" s="99">
        <v>712</v>
      </c>
      <c r="CD419" s="99"/>
      <c r="CE419" s="99">
        <v>717</v>
      </c>
      <c r="CF419" s="99">
        <v>4</v>
      </c>
      <c r="CG419" s="99">
        <v>3</v>
      </c>
      <c r="CH419" s="99">
        <v>5</v>
      </c>
      <c r="CI419" s="99">
        <v>1</v>
      </c>
      <c r="CJ419" s="99">
        <v>176</v>
      </c>
      <c r="CK419" s="99"/>
      <c r="CL419" s="99"/>
      <c r="CM419" s="99"/>
      <c r="CN419" s="99"/>
      <c r="CO419" s="99"/>
      <c r="CP419" s="99">
        <v>1</v>
      </c>
      <c r="CQ419" s="99"/>
      <c r="CR419" s="99"/>
      <c r="CS419" s="99"/>
      <c r="CT419" s="99"/>
      <c r="CU419" s="99"/>
      <c r="CV419" s="99"/>
      <c r="CW419" s="99">
        <v>2159</v>
      </c>
      <c r="CX419" s="99"/>
      <c r="CY419" s="99">
        <v>3</v>
      </c>
      <c r="CZ419" s="99">
        <v>1</v>
      </c>
      <c r="DA419" s="99"/>
      <c r="DB419" s="99"/>
      <c r="DC419" s="99">
        <v>3</v>
      </c>
      <c r="DD419" s="99"/>
      <c r="DE419" s="99"/>
      <c r="DF419" s="99"/>
      <c r="DG419" s="99"/>
      <c r="DH419" s="99">
        <v>60</v>
      </c>
      <c r="DI419" s="99"/>
      <c r="DJ419" s="99"/>
      <c r="DK419" s="99"/>
      <c r="DL419" s="99"/>
      <c r="DM419" s="99"/>
      <c r="DN419" s="99"/>
      <c r="DO419" s="99"/>
      <c r="DP419" s="99">
        <v>2107</v>
      </c>
      <c r="DQ419" s="99"/>
      <c r="DR419" s="99"/>
      <c r="DS419" s="99"/>
      <c r="DT419" s="99"/>
      <c r="DU419" s="99"/>
      <c r="DV419" s="99"/>
      <c r="DW419" s="99"/>
      <c r="DX419" s="99"/>
      <c r="DY419" s="99"/>
      <c r="DZ419" s="99"/>
      <c r="EA419" s="99"/>
      <c r="EB419" s="99"/>
      <c r="EC419" s="99"/>
      <c r="ED419" s="99"/>
      <c r="EE419" s="99"/>
      <c r="EF419" s="99"/>
      <c r="EG419" s="99"/>
      <c r="EH419" s="99"/>
      <c r="EI419" s="99"/>
      <c r="EJ419" s="99"/>
      <c r="EK419" s="99"/>
      <c r="EL419" s="99"/>
      <c r="EM419" s="99">
        <v>2167</v>
      </c>
      <c r="EN419" s="99"/>
      <c r="EO419" s="99"/>
      <c r="EP419" s="99"/>
      <c r="EQ419" s="99"/>
      <c r="ER419" s="99"/>
      <c r="ES419" s="99">
        <v>21210</v>
      </c>
    </row>
    <row r="420" spans="1:149" ht="14.4" x14ac:dyDescent="0.3">
      <c r="A420" s="98">
        <v>106494106</v>
      </c>
      <c r="B420" s="98" t="s">
        <v>1538</v>
      </c>
      <c r="C420" s="98" t="s">
        <v>120</v>
      </c>
      <c r="D420" s="98" t="s">
        <v>1539</v>
      </c>
      <c r="E420" s="98" t="s">
        <v>110</v>
      </c>
      <c r="F420" s="98" t="s">
        <v>1239</v>
      </c>
      <c r="G420" s="98" t="s">
        <v>2871</v>
      </c>
      <c r="H420" s="98" t="s">
        <v>2114</v>
      </c>
      <c r="I420" s="98" t="s">
        <v>2160</v>
      </c>
      <c r="J420" s="98" t="s">
        <v>2160</v>
      </c>
      <c r="K420" s="98" t="s">
        <v>110</v>
      </c>
      <c r="L420" s="98" t="s">
        <v>2065</v>
      </c>
      <c r="M420" s="98" t="s">
        <v>2105</v>
      </c>
      <c r="N420" s="98" t="s">
        <v>1975</v>
      </c>
      <c r="O420" s="99">
        <v>7922</v>
      </c>
      <c r="P420" s="99"/>
      <c r="Q420" s="99"/>
      <c r="R420" s="99"/>
      <c r="S420" s="99"/>
      <c r="T420" s="99"/>
      <c r="U420" s="99">
        <v>4922</v>
      </c>
      <c r="V420" s="99">
        <v>3000</v>
      </c>
      <c r="W420" s="99"/>
      <c r="X420" s="99"/>
      <c r="Y420" s="99">
        <v>109</v>
      </c>
      <c r="Z420" s="99">
        <v>964</v>
      </c>
      <c r="AA420" s="99">
        <v>1130</v>
      </c>
      <c r="AB420" s="99">
        <v>460</v>
      </c>
      <c r="AC420" s="99">
        <v>746</v>
      </c>
      <c r="AD420" s="99">
        <v>1089</v>
      </c>
      <c r="AE420" s="99">
        <v>878</v>
      </c>
      <c r="AF420" s="99">
        <v>719</v>
      </c>
      <c r="AG420" s="99"/>
      <c r="AH420" s="99">
        <v>1827</v>
      </c>
      <c r="AI420" s="99"/>
      <c r="AJ420" s="99">
        <v>205</v>
      </c>
      <c r="AK420" s="99">
        <v>108</v>
      </c>
      <c r="AL420" s="99">
        <v>2270</v>
      </c>
      <c r="AM420" s="99">
        <v>125</v>
      </c>
      <c r="AN420" s="99">
        <v>125</v>
      </c>
      <c r="AO420" s="99">
        <v>397</v>
      </c>
      <c r="AP420" s="99">
        <v>4692</v>
      </c>
      <c r="AQ420" s="99">
        <v>5013</v>
      </c>
      <c r="AR420" s="99">
        <v>2909</v>
      </c>
      <c r="AS420" s="99"/>
      <c r="AT420" s="99">
        <v>1955</v>
      </c>
      <c r="AU420" s="99">
        <v>4198</v>
      </c>
      <c r="AV420" s="99">
        <v>1761</v>
      </c>
      <c r="AW420" s="99">
        <v>8</v>
      </c>
      <c r="AX420" s="99">
        <v>7557</v>
      </c>
      <c r="AY420" s="99">
        <v>365</v>
      </c>
      <c r="AZ420" s="99"/>
      <c r="BA420" s="99">
        <v>195</v>
      </c>
      <c r="BB420" s="99">
        <v>9</v>
      </c>
      <c r="BC420" s="99">
        <v>5700</v>
      </c>
      <c r="BD420" s="99">
        <v>13</v>
      </c>
      <c r="BE420" s="99">
        <v>52</v>
      </c>
      <c r="BF420" s="99">
        <v>40</v>
      </c>
      <c r="BG420" s="99">
        <v>1747</v>
      </c>
      <c r="BH420" s="99">
        <v>133</v>
      </c>
      <c r="BI420" s="99">
        <v>33</v>
      </c>
      <c r="BJ420" s="99"/>
      <c r="BK420" s="99">
        <v>147</v>
      </c>
      <c r="BL420" s="99">
        <v>57</v>
      </c>
      <c r="BM420" s="99"/>
      <c r="BN420" s="99">
        <v>106</v>
      </c>
      <c r="BO420" s="99">
        <v>994</v>
      </c>
      <c r="BP420" s="99">
        <v>105</v>
      </c>
      <c r="BQ420" s="99">
        <v>27</v>
      </c>
      <c r="BR420" s="99">
        <v>11</v>
      </c>
      <c r="BS420" s="99">
        <v>7</v>
      </c>
      <c r="BT420" s="99">
        <v>5933</v>
      </c>
      <c r="BU420" s="99">
        <v>525</v>
      </c>
      <c r="BV420" s="99">
        <v>2</v>
      </c>
      <c r="BW420" s="99">
        <v>6</v>
      </c>
      <c r="BX420" s="99"/>
      <c r="BY420" s="99">
        <v>2</v>
      </c>
      <c r="BZ420" s="99"/>
      <c r="CA420" s="99"/>
      <c r="CB420" s="99">
        <v>3078</v>
      </c>
      <c r="CC420" s="99">
        <v>2061</v>
      </c>
      <c r="CD420" s="99">
        <v>63</v>
      </c>
      <c r="CE420" s="99">
        <v>2303</v>
      </c>
      <c r="CF420" s="99">
        <v>170</v>
      </c>
      <c r="CG420" s="99">
        <v>50</v>
      </c>
      <c r="CH420" s="99">
        <v>181</v>
      </c>
      <c r="CI420" s="99">
        <v>16</v>
      </c>
      <c r="CJ420" s="99"/>
      <c r="CK420" s="99"/>
      <c r="CL420" s="99">
        <v>6</v>
      </c>
      <c r="CM420" s="99">
        <v>34</v>
      </c>
      <c r="CN420" s="99">
        <v>186</v>
      </c>
      <c r="CO420" s="99">
        <v>700</v>
      </c>
      <c r="CP420" s="99">
        <v>724</v>
      </c>
      <c r="CQ420" s="99">
        <v>5</v>
      </c>
      <c r="CR420" s="99">
        <v>268</v>
      </c>
      <c r="CS420" s="99">
        <v>4</v>
      </c>
      <c r="CT420" s="99">
        <v>139</v>
      </c>
      <c r="CU420" s="99">
        <v>509</v>
      </c>
      <c r="CV420" s="99">
        <v>392</v>
      </c>
      <c r="CW420" s="99">
        <v>46</v>
      </c>
      <c r="CX420" s="99">
        <v>703</v>
      </c>
      <c r="CY420" s="99">
        <v>92</v>
      </c>
      <c r="CZ420" s="99">
        <v>18</v>
      </c>
      <c r="DA420" s="99">
        <v>240</v>
      </c>
      <c r="DB420" s="99">
        <v>78</v>
      </c>
      <c r="DC420" s="99">
        <v>104</v>
      </c>
      <c r="DD420" s="99">
        <v>1849</v>
      </c>
      <c r="DE420" s="99">
        <v>1756</v>
      </c>
      <c r="DF420" s="99">
        <v>69</v>
      </c>
      <c r="DG420" s="99">
        <v>357</v>
      </c>
      <c r="DH420" s="99">
        <v>351</v>
      </c>
      <c r="DI420" s="99">
        <v>743</v>
      </c>
      <c r="DJ420" s="99"/>
      <c r="DK420" s="99">
        <v>49</v>
      </c>
      <c r="DL420" s="99">
        <v>186</v>
      </c>
      <c r="DM420" s="99">
        <v>18</v>
      </c>
      <c r="DN420" s="99">
        <v>844</v>
      </c>
      <c r="DO420" s="99">
        <v>57</v>
      </c>
      <c r="DP420" s="99">
        <v>2957</v>
      </c>
      <c r="DQ420" s="99">
        <v>65</v>
      </c>
      <c r="DR420" s="99">
        <v>152</v>
      </c>
      <c r="DS420" s="99">
        <v>49</v>
      </c>
      <c r="DT420" s="99">
        <v>67</v>
      </c>
      <c r="DU420" s="99">
        <v>10</v>
      </c>
      <c r="DV420" s="99"/>
      <c r="DW420" s="99">
        <v>38</v>
      </c>
      <c r="DX420" s="99">
        <v>214</v>
      </c>
      <c r="DY420" s="99">
        <v>51</v>
      </c>
      <c r="DZ420" s="99">
        <v>1712</v>
      </c>
      <c r="EA420" s="99"/>
      <c r="EB420" s="99">
        <v>1</v>
      </c>
      <c r="EC420" s="99">
        <v>1</v>
      </c>
      <c r="ED420" s="99">
        <v>276</v>
      </c>
      <c r="EE420" s="99">
        <v>242</v>
      </c>
      <c r="EF420" s="99">
        <v>19</v>
      </c>
      <c r="EG420" s="99">
        <v>5</v>
      </c>
      <c r="EH420" s="99">
        <v>1</v>
      </c>
      <c r="EI420" s="99">
        <v>1</v>
      </c>
      <c r="EJ420" s="99">
        <v>19</v>
      </c>
      <c r="EK420" s="99">
        <v>2</v>
      </c>
      <c r="EL420" s="99">
        <v>6</v>
      </c>
      <c r="EM420" s="99">
        <v>7063</v>
      </c>
      <c r="EN420" s="99">
        <v>34</v>
      </c>
      <c r="EO420" s="99">
        <v>230</v>
      </c>
      <c r="EP420" s="99">
        <v>20</v>
      </c>
      <c r="EQ420" s="99">
        <v>4</v>
      </c>
      <c r="ER420" s="99"/>
      <c r="ES420" s="99">
        <v>31266</v>
      </c>
    </row>
    <row r="421" spans="1:149" ht="14.4" x14ac:dyDescent="0.3">
      <c r="A421" s="98">
        <v>106500852</v>
      </c>
      <c r="B421" s="98" t="s">
        <v>124</v>
      </c>
      <c r="C421" s="98" t="s">
        <v>1241</v>
      </c>
      <c r="D421" s="98" t="s">
        <v>125</v>
      </c>
      <c r="E421" s="98" t="s">
        <v>126</v>
      </c>
      <c r="F421" s="98" t="s">
        <v>1240</v>
      </c>
      <c r="G421" s="98" t="s">
        <v>2872</v>
      </c>
      <c r="H421" s="98" t="s">
        <v>2108</v>
      </c>
      <c r="I421" s="98" t="s">
        <v>2139</v>
      </c>
      <c r="J421" s="98" t="s">
        <v>2205</v>
      </c>
      <c r="K421" s="98" t="s">
        <v>2537</v>
      </c>
      <c r="L421" s="98" t="s">
        <v>2065</v>
      </c>
      <c r="M421" s="98" t="s">
        <v>2105</v>
      </c>
      <c r="N421" s="98" t="s">
        <v>1976</v>
      </c>
      <c r="O421" s="99">
        <v>25852</v>
      </c>
      <c r="P421" s="99"/>
      <c r="Q421" s="99">
        <v>1</v>
      </c>
      <c r="R421" s="99">
        <v>22</v>
      </c>
      <c r="S421" s="99">
        <v>3311</v>
      </c>
      <c r="T421" s="99"/>
      <c r="U421" s="99">
        <v>15877</v>
      </c>
      <c r="V421" s="99">
        <v>13309</v>
      </c>
      <c r="W421" s="99"/>
      <c r="X421" s="99"/>
      <c r="Y421" s="99">
        <v>738</v>
      </c>
      <c r="Z421" s="99">
        <v>3859</v>
      </c>
      <c r="AA421" s="99">
        <v>3691</v>
      </c>
      <c r="AB421" s="99">
        <v>2737</v>
      </c>
      <c r="AC421" s="99">
        <v>4234</v>
      </c>
      <c r="AD421" s="99">
        <v>4283</v>
      </c>
      <c r="AE421" s="99">
        <v>2807</v>
      </c>
      <c r="AF421" s="99">
        <v>2234</v>
      </c>
      <c r="AG421" s="99"/>
      <c r="AH421" s="99">
        <v>4231</v>
      </c>
      <c r="AI421" s="99">
        <v>372</v>
      </c>
      <c r="AJ421" s="99">
        <v>793</v>
      </c>
      <c r="AK421" s="99">
        <v>1165</v>
      </c>
      <c r="AL421" s="99">
        <v>10001</v>
      </c>
      <c r="AM421" s="99">
        <v>47</v>
      </c>
      <c r="AN421" s="99">
        <v>1737</v>
      </c>
      <c r="AO421" s="99">
        <v>529</v>
      </c>
      <c r="AP421" s="99">
        <v>14914</v>
      </c>
      <c r="AQ421" s="99">
        <v>15036</v>
      </c>
      <c r="AR421" s="99">
        <v>14150</v>
      </c>
      <c r="AS421" s="99"/>
      <c r="AT421" s="99">
        <v>1497</v>
      </c>
      <c r="AU421" s="99">
        <v>23832</v>
      </c>
      <c r="AV421" s="99">
        <v>3857</v>
      </c>
      <c r="AW421" s="99"/>
      <c r="AX421" s="99">
        <v>27993</v>
      </c>
      <c r="AY421" s="99">
        <v>1174</v>
      </c>
      <c r="AZ421" s="99">
        <v>19</v>
      </c>
      <c r="BA421" s="99">
        <v>1688</v>
      </c>
      <c r="BB421" s="99">
        <v>10</v>
      </c>
      <c r="BC421" s="99">
        <v>21231</v>
      </c>
      <c r="BD421" s="99">
        <v>100</v>
      </c>
      <c r="BE421" s="99">
        <v>63</v>
      </c>
      <c r="BF421" s="99">
        <v>405</v>
      </c>
      <c r="BG421" s="99">
        <v>3831</v>
      </c>
      <c r="BH421" s="99">
        <v>1756</v>
      </c>
      <c r="BI421" s="99">
        <v>102</v>
      </c>
      <c r="BJ421" s="99"/>
      <c r="BK421" s="99">
        <v>495</v>
      </c>
      <c r="BL421" s="99">
        <v>447</v>
      </c>
      <c r="BM421" s="99">
        <v>53</v>
      </c>
      <c r="BN421" s="99">
        <v>561</v>
      </c>
      <c r="BO421" s="99">
        <v>1342</v>
      </c>
      <c r="BP421" s="99">
        <v>370</v>
      </c>
      <c r="BQ421" s="99">
        <v>165</v>
      </c>
      <c r="BR421" s="99">
        <v>232</v>
      </c>
      <c r="BS421" s="99">
        <v>146</v>
      </c>
      <c r="BT421" s="99">
        <v>23018</v>
      </c>
      <c r="BU421" s="99">
        <v>2261</v>
      </c>
      <c r="BV421" s="99"/>
      <c r="BW421" s="99">
        <v>17</v>
      </c>
      <c r="BX421" s="99"/>
      <c r="BY421" s="99">
        <v>78</v>
      </c>
      <c r="BZ421" s="99">
        <v>1</v>
      </c>
      <c r="CA421" s="99"/>
      <c r="CB421" s="99">
        <v>15004</v>
      </c>
      <c r="CC421" s="99">
        <v>7292</v>
      </c>
      <c r="CD421" s="99">
        <v>70</v>
      </c>
      <c r="CE421" s="99">
        <v>5829</v>
      </c>
      <c r="CF421" s="99">
        <v>200</v>
      </c>
      <c r="CG421" s="99">
        <v>104</v>
      </c>
      <c r="CH421" s="99">
        <v>592</v>
      </c>
      <c r="CI421" s="99"/>
      <c r="CJ421" s="99">
        <v>95</v>
      </c>
      <c r="CK421" s="99"/>
      <c r="CL421" s="99">
        <v>14</v>
      </c>
      <c r="CM421" s="99">
        <v>185</v>
      </c>
      <c r="CN421" s="99">
        <v>663</v>
      </c>
      <c r="CO421" s="99">
        <v>3015</v>
      </c>
      <c r="CP421" s="99">
        <v>2207</v>
      </c>
      <c r="CQ421" s="99">
        <v>21</v>
      </c>
      <c r="CR421" s="99">
        <v>980</v>
      </c>
      <c r="CS421" s="99">
        <v>12</v>
      </c>
      <c r="CT421" s="99">
        <v>1241</v>
      </c>
      <c r="CU421" s="99">
        <v>1464</v>
      </c>
      <c r="CV421" s="99">
        <v>2569</v>
      </c>
      <c r="CW421" s="99">
        <v>3469</v>
      </c>
      <c r="CX421" s="99">
        <v>1262</v>
      </c>
      <c r="CY421" s="99">
        <v>514</v>
      </c>
      <c r="CZ421" s="99">
        <v>83</v>
      </c>
      <c r="DA421" s="99">
        <v>1894</v>
      </c>
      <c r="DB421" s="99">
        <v>583</v>
      </c>
      <c r="DC421" s="99">
        <v>869</v>
      </c>
      <c r="DD421" s="99">
        <v>4115</v>
      </c>
      <c r="DE421" s="99">
        <v>3835</v>
      </c>
      <c r="DF421" s="99">
        <v>191</v>
      </c>
      <c r="DG421" s="99">
        <v>999</v>
      </c>
      <c r="DH421" s="99">
        <v>2428</v>
      </c>
      <c r="DI421" s="99">
        <v>1656</v>
      </c>
      <c r="DJ421" s="99">
        <v>10</v>
      </c>
      <c r="DK421" s="99">
        <v>201</v>
      </c>
      <c r="DL421" s="99">
        <v>724</v>
      </c>
      <c r="DM421" s="99">
        <v>52</v>
      </c>
      <c r="DN421" s="99">
        <v>2020</v>
      </c>
      <c r="DO421" s="99">
        <v>376</v>
      </c>
      <c r="DP421" s="99">
        <v>14476</v>
      </c>
      <c r="DQ421" s="99">
        <v>417</v>
      </c>
      <c r="DR421" s="99">
        <v>547</v>
      </c>
      <c r="DS421" s="99">
        <v>418</v>
      </c>
      <c r="DT421" s="99">
        <v>668</v>
      </c>
      <c r="DU421" s="99">
        <v>50</v>
      </c>
      <c r="DV421" s="99">
        <v>4</v>
      </c>
      <c r="DW421" s="99">
        <v>241</v>
      </c>
      <c r="DX421" s="99">
        <v>84</v>
      </c>
      <c r="DY421" s="99">
        <v>50</v>
      </c>
      <c r="DZ421" s="99">
        <v>3764</v>
      </c>
      <c r="EA421" s="99"/>
      <c r="EB421" s="99">
        <v>1</v>
      </c>
      <c r="EC421" s="99"/>
      <c r="ED421" s="99">
        <v>900</v>
      </c>
      <c r="EE421" s="99">
        <v>949</v>
      </c>
      <c r="EF421" s="99">
        <v>470</v>
      </c>
      <c r="EG421" s="99">
        <v>193</v>
      </c>
      <c r="EH421" s="99">
        <v>44</v>
      </c>
      <c r="EI421" s="99">
        <v>5</v>
      </c>
      <c r="EJ421" s="99">
        <v>108</v>
      </c>
      <c r="EK421" s="99">
        <v>21</v>
      </c>
      <c r="EL421" s="99">
        <v>15</v>
      </c>
      <c r="EM421" s="99">
        <v>24795</v>
      </c>
      <c r="EN421" s="99">
        <v>105</v>
      </c>
      <c r="EO421" s="99">
        <v>1431</v>
      </c>
      <c r="EP421" s="99">
        <v>140</v>
      </c>
      <c r="EQ421" s="99">
        <v>8</v>
      </c>
      <c r="ER421" s="99">
        <v>2</v>
      </c>
      <c r="ES421" s="99">
        <v>137002</v>
      </c>
    </row>
    <row r="422" spans="1:149" ht="14.4" x14ac:dyDescent="0.3">
      <c r="A422" s="98">
        <v>106500867</v>
      </c>
      <c r="B422" s="98" t="s">
        <v>1540</v>
      </c>
      <c r="C422" s="98" t="s">
        <v>1241</v>
      </c>
      <c r="D422" s="98" t="s">
        <v>127</v>
      </c>
      <c r="E422" s="98" t="s">
        <v>128</v>
      </c>
      <c r="F422" s="98" t="s">
        <v>1505</v>
      </c>
      <c r="G422" s="98" t="s">
        <v>2872</v>
      </c>
      <c r="H422" s="98" t="s">
        <v>2120</v>
      </c>
      <c r="I422" s="98" t="s">
        <v>2138</v>
      </c>
      <c r="J422" s="98" t="s">
        <v>2168</v>
      </c>
      <c r="K422" s="98" t="s">
        <v>2538</v>
      </c>
      <c r="L422" s="98" t="s">
        <v>2065</v>
      </c>
      <c r="M422" s="98" t="s">
        <v>2105</v>
      </c>
      <c r="N422" s="98" t="s">
        <v>1977</v>
      </c>
      <c r="O422" s="99">
        <v>9828</v>
      </c>
      <c r="P422" s="99"/>
      <c r="Q422" s="99"/>
      <c r="R422" s="99"/>
      <c r="S422" s="99"/>
      <c r="T422" s="99"/>
      <c r="U422" s="99">
        <v>5832</v>
      </c>
      <c r="V422" s="99">
        <v>3995</v>
      </c>
      <c r="W422" s="99">
        <v>1</v>
      </c>
      <c r="X422" s="99"/>
      <c r="Y422" s="99">
        <v>218</v>
      </c>
      <c r="Z422" s="99">
        <v>1112</v>
      </c>
      <c r="AA422" s="99">
        <v>948</v>
      </c>
      <c r="AB422" s="99">
        <v>693</v>
      </c>
      <c r="AC422" s="99">
        <v>1175</v>
      </c>
      <c r="AD422" s="99">
        <v>1377</v>
      </c>
      <c r="AE422" s="99">
        <v>1393</v>
      </c>
      <c r="AF422" s="99">
        <v>1433</v>
      </c>
      <c r="AG422" s="99"/>
      <c r="AH422" s="99">
        <v>1414</v>
      </c>
      <c r="AI422" s="99">
        <v>65</v>
      </c>
      <c r="AJ422" s="99">
        <v>111</v>
      </c>
      <c r="AK422" s="99">
        <v>238</v>
      </c>
      <c r="AL422" s="99">
        <v>3836</v>
      </c>
      <c r="AM422" s="99">
        <v>6</v>
      </c>
      <c r="AN422" s="99">
        <v>1115</v>
      </c>
      <c r="AO422" s="99">
        <v>22</v>
      </c>
      <c r="AP422" s="99">
        <v>4500</v>
      </c>
      <c r="AQ422" s="99">
        <v>3656</v>
      </c>
      <c r="AR422" s="99">
        <v>6172</v>
      </c>
      <c r="AS422" s="99"/>
      <c r="AT422" s="99">
        <v>857</v>
      </c>
      <c r="AU422" s="99">
        <v>7586</v>
      </c>
      <c r="AV422" s="99">
        <v>1379</v>
      </c>
      <c r="AW422" s="99">
        <v>6</v>
      </c>
      <c r="AX422" s="99">
        <v>9540</v>
      </c>
      <c r="AY422" s="99">
        <v>288</v>
      </c>
      <c r="AZ422" s="99"/>
      <c r="BA422" s="99">
        <v>86</v>
      </c>
      <c r="BB422" s="99">
        <v>5</v>
      </c>
      <c r="BC422" s="99">
        <v>8119</v>
      </c>
      <c r="BD422" s="99"/>
      <c r="BE422" s="99">
        <v>77</v>
      </c>
      <c r="BF422" s="99">
        <v>155</v>
      </c>
      <c r="BG422" s="99">
        <v>1376</v>
      </c>
      <c r="BH422" s="99">
        <v>2</v>
      </c>
      <c r="BI422" s="99">
        <v>6</v>
      </c>
      <c r="BJ422" s="99">
        <v>2</v>
      </c>
      <c r="BK422" s="99">
        <v>3</v>
      </c>
      <c r="BL422" s="99">
        <v>1124</v>
      </c>
      <c r="BM422" s="99">
        <v>322</v>
      </c>
      <c r="BN422" s="99">
        <v>189</v>
      </c>
      <c r="BO422" s="99">
        <v>894</v>
      </c>
      <c r="BP422" s="99">
        <v>126</v>
      </c>
      <c r="BQ422" s="99"/>
      <c r="BR422" s="99"/>
      <c r="BS422" s="99">
        <v>26</v>
      </c>
      <c r="BT422" s="99">
        <v>7128</v>
      </c>
      <c r="BU422" s="99">
        <v>9</v>
      </c>
      <c r="BV422" s="99"/>
      <c r="BW422" s="99">
        <v>2</v>
      </c>
      <c r="BX422" s="99"/>
      <c r="BY422" s="99">
        <v>5</v>
      </c>
      <c r="BZ422" s="99"/>
      <c r="CA422" s="99"/>
      <c r="CB422" s="99">
        <v>4277</v>
      </c>
      <c r="CC422" s="99">
        <v>3693</v>
      </c>
      <c r="CD422" s="99"/>
      <c r="CE422" s="99">
        <v>1699</v>
      </c>
      <c r="CF422" s="99">
        <v>82</v>
      </c>
      <c r="CG422" s="99">
        <v>23</v>
      </c>
      <c r="CH422" s="99">
        <v>49</v>
      </c>
      <c r="CI422" s="99">
        <v>3</v>
      </c>
      <c r="CJ422" s="99"/>
      <c r="CK422" s="99">
        <v>2</v>
      </c>
      <c r="CL422" s="99">
        <v>2</v>
      </c>
      <c r="CM422" s="99">
        <v>89</v>
      </c>
      <c r="CN422" s="99">
        <v>206</v>
      </c>
      <c r="CO422" s="99">
        <v>1592</v>
      </c>
      <c r="CP422" s="99">
        <v>996</v>
      </c>
      <c r="CQ422" s="99">
        <v>8</v>
      </c>
      <c r="CR422" s="99">
        <v>355</v>
      </c>
      <c r="CS422" s="99">
        <v>2</v>
      </c>
      <c r="CT422" s="99">
        <v>392</v>
      </c>
      <c r="CU422" s="99">
        <v>723</v>
      </c>
      <c r="CV422" s="99">
        <v>317</v>
      </c>
      <c r="CW422" s="99">
        <v>80</v>
      </c>
      <c r="CX422" s="99">
        <v>268</v>
      </c>
      <c r="CY422" s="99">
        <v>131</v>
      </c>
      <c r="CZ422" s="99">
        <v>22</v>
      </c>
      <c r="DA422" s="99">
        <v>835</v>
      </c>
      <c r="DB422" s="99">
        <v>199</v>
      </c>
      <c r="DC422" s="99">
        <v>698</v>
      </c>
      <c r="DD422" s="99">
        <v>1518</v>
      </c>
      <c r="DE422" s="99">
        <v>1380</v>
      </c>
      <c r="DF422" s="99">
        <v>15</v>
      </c>
      <c r="DG422" s="99">
        <v>561</v>
      </c>
      <c r="DH422" s="99">
        <v>1047</v>
      </c>
      <c r="DI422" s="99">
        <v>848</v>
      </c>
      <c r="DJ422" s="99">
        <v>1</v>
      </c>
      <c r="DK422" s="99">
        <v>77</v>
      </c>
      <c r="DL422" s="99">
        <v>262</v>
      </c>
      <c r="DM422" s="99">
        <v>19</v>
      </c>
      <c r="DN422" s="99">
        <v>296</v>
      </c>
      <c r="DO422" s="99">
        <v>65</v>
      </c>
      <c r="DP422" s="99">
        <v>4619</v>
      </c>
      <c r="DQ422" s="99">
        <v>64</v>
      </c>
      <c r="DR422" s="99">
        <v>251</v>
      </c>
      <c r="DS422" s="99">
        <v>12</v>
      </c>
      <c r="DT422" s="99">
        <v>119</v>
      </c>
      <c r="DU422" s="99">
        <v>4</v>
      </c>
      <c r="DV422" s="99"/>
      <c r="DW422" s="99">
        <v>160</v>
      </c>
      <c r="DX422" s="99"/>
      <c r="DY422" s="99">
        <v>7</v>
      </c>
      <c r="DZ422" s="99">
        <v>1415</v>
      </c>
      <c r="EA422" s="99">
        <v>1</v>
      </c>
      <c r="EB422" s="99"/>
      <c r="EC422" s="99"/>
      <c r="ED422" s="99">
        <v>307</v>
      </c>
      <c r="EE422" s="99">
        <v>250</v>
      </c>
      <c r="EF422" s="99">
        <v>18</v>
      </c>
      <c r="EG422" s="99">
        <v>13</v>
      </c>
      <c r="EH422" s="99"/>
      <c r="EI422" s="99">
        <v>1</v>
      </c>
      <c r="EJ422" s="99"/>
      <c r="EK422" s="99">
        <v>1</v>
      </c>
      <c r="EL422" s="99">
        <v>14</v>
      </c>
      <c r="EM422" s="99">
        <v>8738</v>
      </c>
      <c r="EN422" s="99">
        <v>41</v>
      </c>
      <c r="EO422" s="99">
        <v>432</v>
      </c>
      <c r="EP422" s="99">
        <v>12</v>
      </c>
      <c r="EQ422" s="99">
        <v>1</v>
      </c>
      <c r="ER422" s="99"/>
      <c r="ES422" s="99">
        <v>38100</v>
      </c>
    </row>
    <row r="423" spans="1:149" ht="14.4" x14ac:dyDescent="0.3">
      <c r="A423" s="98">
        <v>106500939</v>
      </c>
      <c r="B423" s="98" t="s">
        <v>2780</v>
      </c>
      <c r="C423" s="98" t="s">
        <v>1241</v>
      </c>
      <c r="D423" s="98" t="s">
        <v>129</v>
      </c>
      <c r="E423" s="98" t="s">
        <v>126</v>
      </c>
      <c r="F423" s="98" t="s">
        <v>1242</v>
      </c>
      <c r="G423" s="98" t="s">
        <v>2871</v>
      </c>
      <c r="H423" s="98" t="s">
        <v>2108</v>
      </c>
      <c r="I423" s="98" t="s">
        <v>2139</v>
      </c>
      <c r="J423" s="98" t="s">
        <v>2168</v>
      </c>
      <c r="K423" s="98" t="s">
        <v>2539</v>
      </c>
      <c r="L423" s="98" t="s">
        <v>2065</v>
      </c>
      <c r="M423" s="98" t="s">
        <v>2105</v>
      </c>
      <c r="N423" s="98" t="s">
        <v>1978</v>
      </c>
      <c r="O423" s="99">
        <v>18990</v>
      </c>
      <c r="P423" s="99"/>
      <c r="Q423" s="99"/>
      <c r="R423" s="99"/>
      <c r="S423" s="99"/>
      <c r="T423" s="99"/>
      <c r="U423" s="99">
        <v>10898</v>
      </c>
      <c r="V423" s="99">
        <v>8092</v>
      </c>
      <c r="W423" s="99"/>
      <c r="X423" s="99"/>
      <c r="Y423" s="99">
        <v>335</v>
      </c>
      <c r="Z423" s="99">
        <v>1841</v>
      </c>
      <c r="AA423" s="99">
        <v>2003</v>
      </c>
      <c r="AB423" s="99">
        <v>1425</v>
      </c>
      <c r="AC423" s="99">
        <v>2305</v>
      </c>
      <c r="AD423" s="99">
        <v>2840</v>
      </c>
      <c r="AE423" s="99">
        <v>2999</v>
      </c>
      <c r="AF423" s="99">
        <v>3015</v>
      </c>
      <c r="AG423" s="99"/>
      <c r="AH423" s="99">
        <v>2123</v>
      </c>
      <c r="AI423" s="99">
        <v>104</v>
      </c>
      <c r="AJ423" s="99">
        <v>699</v>
      </c>
      <c r="AK423" s="99">
        <v>699</v>
      </c>
      <c r="AL423" s="99">
        <v>4987</v>
      </c>
      <c r="AM423" s="99">
        <v>76</v>
      </c>
      <c r="AN423" s="99">
        <v>427</v>
      </c>
      <c r="AO423" s="99">
        <v>108</v>
      </c>
      <c r="AP423" s="99">
        <v>11994</v>
      </c>
      <c r="AQ423" s="99">
        <v>7021</v>
      </c>
      <c r="AR423" s="99">
        <v>11969</v>
      </c>
      <c r="AS423" s="99"/>
      <c r="AT423" s="99">
        <v>3039</v>
      </c>
      <c r="AU423" s="99">
        <v>13899</v>
      </c>
      <c r="AV423" s="99">
        <v>2044</v>
      </c>
      <c r="AW423" s="99">
        <v>8</v>
      </c>
      <c r="AX423" s="99">
        <v>18004</v>
      </c>
      <c r="AY423" s="99">
        <v>986</v>
      </c>
      <c r="AZ423" s="99"/>
      <c r="BA423" s="99">
        <v>610</v>
      </c>
      <c r="BB423" s="99">
        <v>28</v>
      </c>
      <c r="BC423" s="99">
        <v>15265</v>
      </c>
      <c r="BD423" s="99">
        <v>72</v>
      </c>
      <c r="BE423" s="99">
        <v>179</v>
      </c>
      <c r="BF423" s="99">
        <v>412</v>
      </c>
      <c r="BG423" s="99">
        <v>2042</v>
      </c>
      <c r="BH423" s="99">
        <v>379</v>
      </c>
      <c r="BI423" s="99">
        <v>3</v>
      </c>
      <c r="BJ423" s="99"/>
      <c r="BK423" s="99">
        <v>375</v>
      </c>
      <c r="BL423" s="99">
        <v>233</v>
      </c>
      <c r="BM423" s="99">
        <v>3</v>
      </c>
      <c r="BN423" s="99">
        <v>462</v>
      </c>
      <c r="BO423" s="99">
        <v>2970</v>
      </c>
      <c r="BP423" s="99">
        <v>416</v>
      </c>
      <c r="BQ423" s="99">
        <v>33</v>
      </c>
      <c r="BR423" s="99">
        <v>166</v>
      </c>
      <c r="BS423" s="99">
        <v>31</v>
      </c>
      <c r="BT423" s="99">
        <v>12323</v>
      </c>
      <c r="BU423" s="99">
        <v>1965</v>
      </c>
      <c r="BV423" s="99">
        <v>4</v>
      </c>
      <c r="BW423" s="99">
        <v>8</v>
      </c>
      <c r="BX423" s="99"/>
      <c r="BY423" s="99">
        <v>1</v>
      </c>
      <c r="BZ423" s="99"/>
      <c r="CA423" s="99"/>
      <c r="CB423" s="99">
        <v>4613</v>
      </c>
      <c r="CC423" s="99">
        <v>8552</v>
      </c>
      <c r="CD423" s="99">
        <v>172</v>
      </c>
      <c r="CE423" s="99">
        <v>5038</v>
      </c>
      <c r="CF423" s="99">
        <v>308</v>
      </c>
      <c r="CG423" s="99">
        <v>39</v>
      </c>
      <c r="CH423" s="99">
        <v>253</v>
      </c>
      <c r="CI423" s="99">
        <v>15</v>
      </c>
      <c r="CJ423" s="99"/>
      <c r="CK423" s="99"/>
      <c r="CL423" s="99">
        <v>7</v>
      </c>
      <c r="CM423" s="99">
        <v>154</v>
      </c>
      <c r="CN423" s="99">
        <v>441</v>
      </c>
      <c r="CO423" s="99">
        <v>2780</v>
      </c>
      <c r="CP423" s="99">
        <v>2292</v>
      </c>
      <c r="CQ423" s="99">
        <v>11</v>
      </c>
      <c r="CR423" s="99">
        <v>1064</v>
      </c>
      <c r="CS423" s="99">
        <v>3</v>
      </c>
      <c r="CT423" s="99">
        <v>842</v>
      </c>
      <c r="CU423" s="99">
        <v>2025</v>
      </c>
      <c r="CV423" s="99">
        <v>1881</v>
      </c>
      <c r="CW423" s="99">
        <v>50</v>
      </c>
      <c r="CX423" s="99">
        <v>730</v>
      </c>
      <c r="CY423" s="99">
        <v>458</v>
      </c>
      <c r="CZ423" s="99">
        <v>63</v>
      </c>
      <c r="DA423" s="99">
        <v>1177</v>
      </c>
      <c r="DB423" s="99">
        <v>291</v>
      </c>
      <c r="DC423" s="99">
        <v>492</v>
      </c>
      <c r="DD423" s="99">
        <v>2143</v>
      </c>
      <c r="DE423" s="99">
        <v>2043</v>
      </c>
      <c r="DF423" s="99">
        <v>43</v>
      </c>
      <c r="DG423" s="99">
        <v>1111</v>
      </c>
      <c r="DH423" s="99">
        <v>1385</v>
      </c>
      <c r="DI423" s="99">
        <v>2454</v>
      </c>
      <c r="DJ423" s="99">
        <v>7</v>
      </c>
      <c r="DK423" s="99">
        <v>136</v>
      </c>
      <c r="DL423" s="99">
        <v>614</v>
      </c>
      <c r="DM423" s="99">
        <v>45</v>
      </c>
      <c r="DN423" s="99">
        <v>1253</v>
      </c>
      <c r="DO423" s="99">
        <v>238</v>
      </c>
      <c r="DP423" s="99">
        <v>7799</v>
      </c>
      <c r="DQ423" s="99">
        <v>346</v>
      </c>
      <c r="DR423" s="99">
        <v>514</v>
      </c>
      <c r="DS423" s="99">
        <v>308</v>
      </c>
      <c r="DT423" s="99">
        <v>547</v>
      </c>
      <c r="DU423" s="99">
        <v>20</v>
      </c>
      <c r="DV423" s="99">
        <v>7</v>
      </c>
      <c r="DW423" s="99">
        <v>98</v>
      </c>
      <c r="DX423" s="99">
        <v>34</v>
      </c>
      <c r="DY423" s="99">
        <v>34</v>
      </c>
      <c r="DZ423" s="99">
        <v>2035</v>
      </c>
      <c r="EA423" s="99">
        <v>4</v>
      </c>
      <c r="EB423" s="99">
        <v>1</v>
      </c>
      <c r="EC423" s="99"/>
      <c r="ED423" s="99">
        <v>942</v>
      </c>
      <c r="EE423" s="99">
        <v>909</v>
      </c>
      <c r="EF423" s="99">
        <v>414</v>
      </c>
      <c r="EG423" s="99">
        <v>109</v>
      </c>
      <c r="EH423" s="99">
        <v>10</v>
      </c>
      <c r="EI423" s="99">
        <v>1</v>
      </c>
      <c r="EJ423" s="99">
        <v>38</v>
      </c>
      <c r="EK423" s="99">
        <v>6</v>
      </c>
      <c r="EL423" s="99">
        <v>13</v>
      </c>
      <c r="EM423" s="99">
        <v>15685</v>
      </c>
      <c r="EN423" s="99">
        <v>116</v>
      </c>
      <c r="EO423" s="99">
        <v>650</v>
      </c>
      <c r="EP423" s="99">
        <v>82</v>
      </c>
      <c r="EQ423" s="99">
        <v>14</v>
      </c>
      <c r="ER423" s="99">
        <v>1</v>
      </c>
      <c r="ES423" s="99">
        <v>85616</v>
      </c>
    </row>
    <row r="424" spans="1:149" ht="14.4" x14ac:dyDescent="0.3">
      <c r="A424" s="98">
        <v>106500954</v>
      </c>
      <c r="B424" s="98" t="s">
        <v>1506</v>
      </c>
      <c r="C424" s="98" t="s">
        <v>1241</v>
      </c>
      <c r="D424" s="98" t="s">
        <v>1507</v>
      </c>
      <c r="E424" s="98" t="s">
        <v>126</v>
      </c>
      <c r="F424" s="98" t="s">
        <v>1508</v>
      </c>
      <c r="G424" s="98" t="s">
        <v>2873</v>
      </c>
      <c r="H424" s="98" t="s">
        <v>2101</v>
      </c>
      <c r="I424" s="98" t="s">
        <v>2139</v>
      </c>
      <c r="J424" s="98" t="s">
        <v>2205</v>
      </c>
      <c r="K424" s="98" t="s">
        <v>2540</v>
      </c>
      <c r="L424" s="98" t="s">
        <v>2065</v>
      </c>
      <c r="M424" s="98" t="s">
        <v>2105</v>
      </c>
      <c r="N424" s="98" t="s">
        <v>1979</v>
      </c>
      <c r="O424" s="99">
        <v>879</v>
      </c>
      <c r="P424" s="99">
        <v>2</v>
      </c>
      <c r="Q424" s="99"/>
      <c r="R424" s="99"/>
      <c r="S424" s="99"/>
      <c r="T424" s="99"/>
      <c r="U424" s="99">
        <v>350</v>
      </c>
      <c r="V424" s="99">
        <v>531</v>
      </c>
      <c r="W424" s="99"/>
      <c r="X424" s="99"/>
      <c r="Y424" s="99">
        <v>3</v>
      </c>
      <c r="Z424" s="99">
        <v>31</v>
      </c>
      <c r="AA424" s="99">
        <v>66</v>
      </c>
      <c r="AB424" s="99">
        <v>117</v>
      </c>
      <c r="AC424" s="99">
        <v>223</v>
      </c>
      <c r="AD424" s="99">
        <v>215</v>
      </c>
      <c r="AE424" s="99">
        <v>150</v>
      </c>
      <c r="AF424" s="99">
        <v>76</v>
      </c>
      <c r="AG424" s="99"/>
      <c r="AH424" s="99"/>
      <c r="AI424" s="99"/>
      <c r="AJ424" s="99">
        <v>23</v>
      </c>
      <c r="AK424" s="99">
        <v>69</v>
      </c>
      <c r="AL424" s="99">
        <v>221</v>
      </c>
      <c r="AM424" s="99">
        <v>2</v>
      </c>
      <c r="AN424" s="99">
        <v>25</v>
      </c>
      <c r="AO424" s="99">
        <v>1</v>
      </c>
      <c r="AP424" s="99">
        <v>540</v>
      </c>
      <c r="AQ424" s="99">
        <v>881</v>
      </c>
      <c r="AR424" s="99"/>
      <c r="AS424" s="99"/>
      <c r="AT424" s="99">
        <v>881</v>
      </c>
      <c r="AU424" s="99"/>
      <c r="AV424" s="99"/>
      <c r="AW424" s="99"/>
      <c r="AX424" s="99">
        <v>309</v>
      </c>
      <c r="AY424" s="99">
        <v>572</v>
      </c>
      <c r="AZ424" s="99"/>
      <c r="BA424" s="99">
        <v>877</v>
      </c>
      <c r="BB424" s="99"/>
      <c r="BC424" s="99">
        <v>2</v>
      </c>
      <c r="BD424" s="99">
        <v>2</v>
      </c>
      <c r="BE424" s="99"/>
      <c r="BF424" s="99"/>
      <c r="BG424" s="99"/>
      <c r="BH424" s="99"/>
      <c r="BI424" s="99"/>
      <c r="BJ424" s="99"/>
      <c r="BK424" s="99">
        <v>128</v>
      </c>
      <c r="BL424" s="99">
        <v>46</v>
      </c>
      <c r="BM424" s="99"/>
      <c r="BN424" s="99">
        <v>61</v>
      </c>
      <c r="BO424" s="99">
        <v>208</v>
      </c>
      <c r="BP424" s="99">
        <v>7</v>
      </c>
      <c r="BQ424" s="99"/>
      <c r="BR424" s="99"/>
      <c r="BS424" s="99">
        <v>10</v>
      </c>
      <c r="BT424" s="99">
        <v>139</v>
      </c>
      <c r="BU424" s="99">
        <v>279</v>
      </c>
      <c r="BV424" s="99"/>
      <c r="BW424" s="99">
        <v>1</v>
      </c>
      <c r="BX424" s="99"/>
      <c r="BY424" s="99">
        <v>2</v>
      </c>
      <c r="BZ424" s="99"/>
      <c r="CA424" s="99"/>
      <c r="CB424" s="99">
        <v>402</v>
      </c>
      <c r="CC424" s="99">
        <v>394</v>
      </c>
      <c r="CD424" s="99"/>
      <c r="CE424" s="99">
        <v>83</v>
      </c>
      <c r="CF424" s="99"/>
      <c r="CG424" s="99"/>
      <c r="CH424" s="99">
        <v>2</v>
      </c>
      <c r="CI424" s="99"/>
      <c r="CJ424" s="99"/>
      <c r="CK424" s="99"/>
      <c r="CL424" s="99"/>
      <c r="CM424" s="99">
        <v>1</v>
      </c>
      <c r="CN424" s="99">
        <v>20</v>
      </c>
      <c r="CO424" s="99">
        <v>108</v>
      </c>
      <c r="CP424" s="99">
        <v>39</v>
      </c>
      <c r="CQ424" s="99"/>
      <c r="CR424" s="99">
        <v>32</v>
      </c>
      <c r="CS424" s="99"/>
      <c r="CT424" s="99">
        <v>21</v>
      </c>
      <c r="CU424" s="99">
        <v>46</v>
      </c>
      <c r="CV424" s="99">
        <v>96</v>
      </c>
      <c r="CW424" s="99"/>
      <c r="CX424" s="99">
        <v>70</v>
      </c>
      <c r="CY424" s="99">
        <v>25</v>
      </c>
      <c r="CZ424" s="99">
        <v>25</v>
      </c>
      <c r="DA424" s="99">
        <v>284</v>
      </c>
      <c r="DB424" s="99">
        <v>109</v>
      </c>
      <c r="DC424" s="99">
        <v>5</v>
      </c>
      <c r="DD424" s="99"/>
      <c r="DE424" s="99"/>
      <c r="DF424" s="99"/>
      <c r="DG424" s="99">
        <v>2</v>
      </c>
      <c r="DH424" s="99">
        <v>567</v>
      </c>
      <c r="DI424" s="99">
        <v>1</v>
      </c>
      <c r="DJ424" s="99"/>
      <c r="DK424" s="99"/>
      <c r="DL424" s="99">
        <v>4</v>
      </c>
      <c r="DM424" s="99"/>
      <c r="DN424" s="99">
        <v>4</v>
      </c>
      <c r="DO424" s="99"/>
      <c r="DP424" s="99">
        <v>78</v>
      </c>
      <c r="DQ424" s="99"/>
      <c r="DR424" s="99">
        <v>11</v>
      </c>
      <c r="DS424" s="99"/>
      <c r="DT424" s="99"/>
      <c r="DU424" s="99"/>
      <c r="DV424" s="99"/>
      <c r="DW424" s="99">
        <v>214</v>
      </c>
      <c r="DX424" s="99"/>
      <c r="DY424" s="99"/>
      <c r="DZ424" s="99"/>
      <c r="EA424" s="99"/>
      <c r="EB424" s="99"/>
      <c r="EC424" s="99"/>
      <c r="ED424" s="99">
        <v>23</v>
      </c>
      <c r="EE424" s="99">
        <v>26</v>
      </c>
      <c r="EF424" s="99">
        <v>32</v>
      </c>
      <c r="EG424" s="99">
        <v>6</v>
      </c>
      <c r="EH424" s="99">
        <v>1</v>
      </c>
      <c r="EI424" s="99"/>
      <c r="EJ424" s="99">
        <v>3</v>
      </c>
      <c r="EK424" s="99">
        <v>4</v>
      </c>
      <c r="EL424" s="99">
        <v>2</v>
      </c>
      <c r="EM424" s="99">
        <v>747</v>
      </c>
      <c r="EN424" s="99">
        <v>11</v>
      </c>
      <c r="EO424" s="99">
        <v>17</v>
      </c>
      <c r="EP424" s="99">
        <v>6</v>
      </c>
      <c r="EQ424" s="99">
        <v>3</v>
      </c>
      <c r="ER424" s="99"/>
      <c r="ES424" s="99">
        <v>28792</v>
      </c>
    </row>
    <row r="425" spans="1:149" ht="14.4" x14ac:dyDescent="0.3">
      <c r="A425" s="98">
        <v>106500967</v>
      </c>
      <c r="B425" s="98" t="s">
        <v>2541</v>
      </c>
      <c r="C425" s="98" t="s">
        <v>1241</v>
      </c>
      <c r="D425" s="98" t="s">
        <v>130</v>
      </c>
      <c r="E425" s="98" t="s">
        <v>131</v>
      </c>
      <c r="F425" s="98" t="s">
        <v>1243</v>
      </c>
      <c r="G425" s="98" t="s">
        <v>371</v>
      </c>
      <c r="H425" s="98" t="s">
        <v>2122</v>
      </c>
      <c r="I425" s="98" t="s">
        <v>2138</v>
      </c>
      <c r="J425" s="98" t="s">
        <v>2168</v>
      </c>
      <c r="K425" s="98" t="s">
        <v>2542</v>
      </c>
      <c r="L425" s="98" t="s">
        <v>2007</v>
      </c>
      <c r="M425" s="98" t="s">
        <v>2136</v>
      </c>
      <c r="N425" s="98" t="s">
        <v>1980</v>
      </c>
      <c r="O425" s="99">
        <v>833</v>
      </c>
      <c r="P425" s="99">
        <v>225</v>
      </c>
      <c r="Q425" s="99"/>
      <c r="R425" s="99"/>
      <c r="S425" s="99"/>
      <c r="T425" s="99"/>
      <c r="U425" s="99">
        <v>582</v>
      </c>
      <c r="V425" s="99">
        <v>476</v>
      </c>
      <c r="W425" s="99"/>
      <c r="X425" s="99"/>
      <c r="Y425" s="99">
        <v>25</v>
      </c>
      <c r="Z425" s="99">
        <v>48</v>
      </c>
      <c r="AA425" s="99">
        <v>62</v>
      </c>
      <c r="AB425" s="99">
        <v>109</v>
      </c>
      <c r="AC425" s="99">
        <v>121</v>
      </c>
      <c r="AD425" s="99">
        <v>170</v>
      </c>
      <c r="AE425" s="99">
        <v>182</v>
      </c>
      <c r="AF425" s="99">
        <v>320</v>
      </c>
      <c r="AG425" s="99"/>
      <c r="AH425" s="99">
        <v>2</v>
      </c>
      <c r="AI425" s="99">
        <v>19</v>
      </c>
      <c r="AJ425" s="99">
        <v>3</v>
      </c>
      <c r="AK425" s="99">
        <v>6</v>
      </c>
      <c r="AL425" s="99">
        <v>143</v>
      </c>
      <c r="AM425" s="99"/>
      <c r="AN425" s="99">
        <v>7</v>
      </c>
      <c r="AO425" s="99">
        <v>14</v>
      </c>
      <c r="AP425" s="99">
        <v>885</v>
      </c>
      <c r="AQ425" s="99">
        <v>283</v>
      </c>
      <c r="AR425" s="99">
        <v>775</v>
      </c>
      <c r="AS425" s="99"/>
      <c r="AT425" s="99">
        <v>245</v>
      </c>
      <c r="AU425" s="99">
        <v>813</v>
      </c>
      <c r="AV425" s="99"/>
      <c r="AW425" s="99"/>
      <c r="AX425" s="99">
        <v>942</v>
      </c>
      <c r="AY425" s="99">
        <v>116</v>
      </c>
      <c r="AZ425" s="99"/>
      <c r="BA425" s="99">
        <v>209</v>
      </c>
      <c r="BB425" s="99"/>
      <c r="BC425" s="99">
        <v>814</v>
      </c>
      <c r="BD425" s="99">
        <v>1</v>
      </c>
      <c r="BE425" s="99">
        <v>2</v>
      </c>
      <c r="BF425" s="99">
        <v>32</v>
      </c>
      <c r="BG425" s="99"/>
      <c r="BH425" s="99"/>
      <c r="BI425" s="99"/>
      <c r="BJ425" s="99"/>
      <c r="BK425" s="99">
        <v>63</v>
      </c>
      <c r="BL425" s="99">
        <v>32</v>
      </c>
      <c r="BM425" s="99"/>
      <c r="BN425" s="99">
        <v>33</v>
      </c>
      <c r="BO425" s="99">
        <v>136</v>
      </c>
      <c r="BP425" s="99">
        <v>11</v>
      </c>
      <c r="BQ425" s="99">
        <v>5</v>
      </c>
      <c r="BR425" s="99">
        <v>3</v>
      </c>
      <c r="BS425" s="99"/>
      <c r="BT425" s="99">
        <v>657</v>
      </c>
      <c r="BU425" s="99">
        <v>115</v>
      </c>
      <c r="BV425" s="99">
        <v>2</v>
      </c>
      <c r="BW425" s="99">
        <v>1</v>
      </c>
      <c r="BX425" s="99"/>
      <c r="BY425" s="99"/>
      <c r="BZ425" s="99"/>
      <c r="CA425" s="99"/>
      <c r="CB425" s="99">
        <v>302</v>
      </c>
      <c r="CC425" s="99">
        <v>599</v>
      </c>
      <c r="CD425" s="99">
        <v>13</v>
      </c>
      <c r="CE425" s="99">
        <v>129</v>
      </c>
      <c r="CF425" s="99">
        <v>11</v>
      </c>
      <c r="CG425" s="99"/>
      <c r="CH425" s="99"/>
      <c r="CI425" s="99"/>
      <c r="CJ425" s="99"/>
      <c r="CK425" s="99">
        <v>4</v>
      </c>
      <c r="CL425" s="99"/>
      <c r="CM425" s="99">
        <v>16</v>
      </c>
      <c r="CN425" s="99">
        <v>19</v>
      </c>
      <c r="CO425" s="99">
        <v>119</v>
      </c>
      <c r="CP425" s="99">
        <v>210</v>
      </c>
      <c r="CQ425" s="99">
        <v>1</v>
      </c>
      <c r="CR425" s="99">
        <v>65</v>
      </c>
      <c r="CS425" s="99"/>
      <c r="CT425" s="99">
        <v>59</v>
      </c>
      <c r="CU425" s="99">
        <v>57</v>
      </c>
      <c r="CV425" s="99">
        <v>102</v>
      </c>
      <c r="CW425" s="99">
        <v>17</v>
      </c>
      <c r="CX425" s="99">
        <v>24</v>
      </c>
      <c r="CY425" s="99">
        <v>47</v>
      </c>
      <c r="CZ425" s="99">
        <v>12</v>
      </c>
      <c r="DA425" s="99">
        <v>213</v>
      </c>
      <c r="DB425" s="99">
        <v>57</v>
      </c>
      <c r="DC425" s="99">
        <v>37</v>
      </c>
      <c r="DD425" s="99">
        <v>3</v>
      </c>
      <c r="DE425" s="99"/>
      <c r="DF425" s="99"/>
      <c r="DG425" s="99">
        <v>9</v>
      </c>
      <c r="DH425" s="99">
        <v>272</v>
      </c>
      <c r="DI425" s="99">
        <v>135</v>
      </c>
      <c r="DJ425" s="99">
        <v>1</v>
      </c>
      <c r="DK425" s="99">
        <v>5</v>
      </c>
      <c r="DL425" s="99">
        <v>19</v>
      </c>
      <c r="DM425" s="99"/>
      <c r="DN425" s="99">
        <v>15</v>
      </c>
      <c r="DO425" s="99">
        <v>1</v>
      </c>
      <c r="DP425" s="99">
        <v>551</v>
      </c>
      <c r="DQ425" s="99">
        <v>6</v>
      </c>
      <c r="DR425" s="99">
        <v>16</v>
      </c>
      <c r="DS425" s="99">
        <v>2</v>
      </c>
      <c r="DT425" s="99">
        <v>10</v>
      </c>
      <c r="DU425" s="99"/>
      <c r="DV425" s="99"/>
      <c r="DW425" s="99">
        <v>15</v>
      </c>
      <c r="DX425" s="99">
        <v>1</v>
      </c>
      <c r="DY425" s="99"/>
      <c r="DZ425" s="99"/>
      <c r="EA425" s="99"/>
      <c r="EB425" s="99"/>
      <c r="EC425" s="99"/>
      <c r="ED425" s="99">
        <v>7</v>
      </c>
      <c r="EE425" s="99">
        <v>28</v>
      </c>
      <c r="EF425" s="99">
        <v>2</v>
      </c>
      <c r="EG425" s="99"/>
      <c r="EH425" s="99"/>
      <c r="EI425" s="99"/>
      <c r="EJ425" s="99"/>
      <c r="EK425" s="99"/>
      <c r="EL425" s="99"/>
      <c r="EM425" s="99">
        <v>956</v>
      </c>
      <c r="EN425" s="99">
        <v>9</v>
      </c>
      <c r="EO425" s="99">
        <v>52</v>
      </c>
      <c r="EP425" s="99">
        <v>4</v>
      </c>
      <c r="EQ425" s="99"/>
      <c r="ER425" s="99"/>
      <c r="ES425" s="99">
        <v>10597</v>
      </c>
    </row>
    <row r="426" spans="1:149" ht="14.4" x14ac:dyDescent="0.3">
      <c r="A426" s="98">
        <v>106504038</v>
      </c>
      <c r="B426" s="98" t="s">
        <v>132</v>
      </c>
      <c r="C426" s="98" t="s">
        <v>1241</v>
      </c>
      <c r="D426" s="98" t="s">
        <v>133</v>
      </c>
      <c r="E426" s="98" t="s">
        <v>126</v>
      </c>
      <c r="F426" s="98" t="s">
        <v>1242</v>
      </c>
      <c r="G426" s="98" t="s">
        <v>2873</v>
      </c>
      <c r="H426" s="98" t="s">
        <v>2122</v>
      </c>
      <c r="I426" s="98" t="s">
        <v>2139</v>
      </c>
      <c r="J426" s="98" t="s">
        <v>2205</v>
      </c>
      <c r="K426" s="98" t="s">
        <v>2539</v>
      </c>
      <c r="L426" s="98" t="s">
        <v>2065</v>
      </c>
      <c r="M426" s="98" t="s">
        <v>2105</v>
      </c>
      <c r="N426" s="98" t="s">
        <v>1981</v>
      </c>
      <c r="O426" s="99">
        <v>504</v>
      </c>
      <c r="P426" s="99"/>
      <c r="Q426" s="99"/>
      <c r="R426" s="99"/>
      <c r="S426" s="99"/>
      <c r="T426" s="99"/>
      <c r="U426" s="99">
        <v>320</v>
      </c>
      <c r="V426" s="99">
        <v>184</v>
      </c>
      <c r="W426" s="99"/>
      <c r="X426" s="99"/>
      <c r="Y426" s="99">
        <v>1</v>
      </c>
      <c r="Z426" s="99">
        <v>7</v>
      </c>
      <c r="AA426" s="99">
        <v>5</v>
      </c>
      <c r="AB426" s="99">
        <v>37</v>
      </c>
      <c r="AC426" s="99">
        <v>87</v>
      </c>
      <c r="AD426" s="99">
        <v>192</v>
      </c>
      <c r="AE426" s="99">
        <v>130</v>
      </c>
      <c r="AF426" s="99">
        <v>45</v>
      </c>
      <c r="AG426" s="99"/>
      <c r="AH426" s="99"/>
      <c r="AI426" s="99"/>
      <c r="AJ426" s="99">
        <v>11</v>
      </c>
      <c r="AK426" s="99">
        <v>9</v>
      </c>
      <c r="AL426" s="99">
        <v>72</v>
      </c>
      <c r="AM426" s="99"/>
      <c r="AN426" s="99">
        <v>28</v>
      </c>
      <c r="AO426" s="99">
        <v>1</v>
      </c>
      <c r="AP426" s="99">
        <v>383</v>
      </c>
      <c r="AQ426" s="99">
        <v>504</v>
      </c>
      <c r="AR426" s="99"/>
      <c r="AS426" s="99"/>
      <c r="AT426" s="99">
        <v>504</v>
      </c>
      <c r="AU426" s="99"/>
      <c r="AV426" s="99"/>
      <c r="AW426" s="99"/>
      <c r="AX426" s="99">
        <v>458</v>
      </c>
      <c r="AY426" s="99">
        <v>42</v>
      </c>
      <c r="AZ426" s="99">
        <v>4</v>
      </c>
      <c r="BA426" s="99"/>
      <c r="BB426" s="99"/>
      <c r="BC426" s="99">
        <v>504</v>
      </c>
      <c r="BD426" s="99"/>
      <c r="BE426" s="99"/>
      <c r="BF426" s="99"/>
      <c r="BG426" s="99"/>
      <c r="BH426" s="99"/>
      <c r="BI426" s="99"/>
      <c r="BJ426" s="99"/>
      <c r="BK426" s="99">
        <v>8</v>
      </c>
      <c r="BL426" s="99"/>
      <c r="BM426" s="99"/>
      <c r="BN426" s="99"/>
      <c r="BO426" s="99">
        <v>210</v>
      </c>
      <c r="BP426" s="99"/>
      <c r="BQ426" s="99"/>
      <c r="BR426" s="99">
        <v>45</v>
      </c>
      <c r="BS426" s="99"/>
      <c r="BT426" s="99">
        <v>241</v>
      </c>
      <c r="BU426" s="99"/>
      <c r="BV426" s="99"/>
      <c r="BW426" s="99"/>
      <c r="BX426" s="99"/>
      <c r="BY426" s="99"/>
      <c r="BZ426" s="99"/>
      <c r="CA426" s="99"/>
      <c r="CB426" s="99"/>
      <c r="CC426" s="99">
        <v>271</v>
      </c>
      <c r="CD426" s="99"/>
      <c r="CE426" s="99">
        <v>209</v>
      </c>
      <c r="CF426" s="99">
        <v>2</v>
      </c>
      <c r="CG426" s="99">
        <v>22</v>
      </c>
      <c r="CH426" s="99"/>
      <c r="CI426" s="99"/>
      <c r="CJ426" s="99"/>
      <c r="CK426" s="99"/>
      <c r="CL426" s="99"/>
      <c r="CM426" s="99"/>
      <c r="CN426" s="99">
        <v>25</v>
      </c>
      <c r="CO426" s="99"/>
      <c r="CP426" s="99">
        <v>3</v>
      </c>
      <c r="CQ426" s="99"/>
      <c r="CR426" s="99"/>
      <c r="CS426" s="99"/>
      <c r="CT426" s="99">
        <v>43</v>
      </c>
      <c r="CU426" s="99"/>
      <c r="CV426" s="99">
        <v>33</v>
      </c>
      <c r="CW426" s="99"/>
      <c r="CX426" s="99">
        <v>394</v>
      </c>
      <c r="CY426" s="99"/>
      <c r="CZ426" s="99">
        <v>1</v>
      </c>
      <c r="DA426" s="99"/>
      <c r="DB426" s="99">
        <v>3</v>
      </c>
      <c r="DC426" s="99">
        <v>2</v>
      </c>
      <c r="DD426" s="99"/>
      <c r="DE426" s="99"/>
      <c r="DF426" s="99"/>
      <c r="DG426" s="99"/>
      <c r="DH426" s="99">
        <v>1</v>
      </c>
      <c r="DI426" s="99">
        <v>3</v>
      </c>
      <c r="DJ426" s="99"/>
      <c r="DK426" s="99">
        <v>59</v>
      </c>
      <c r="DL426" s="99">
        <v>3</v>
      </c>
      <c r="DM426" s="99"/>
      <c r="DN426" s="99">
        <v>420</v>
      </c>
      <c r="DO426" s="99">
        <v>3</v>
      </c>
      <c r="DP426" s="99">
        <v>1</v>
      </c>
      <c r="DQ426" s="99"/>
      <c r="DR426" s="99">
        <v>8</v>
      </c>
      <c r="DS426" s="99"/>
      <c r="DT426" s="99"/>
      <c r="DU426" s="99"/>
      <c r="DV426" s="99"/>
      <c r="DW426" s="99">
        <v>1</v>
      </c>
      <c r="DX426" s="99">
        <v>5</v>
      </c>
      <c r="DY426" s="99"/>
      <c r="DZ426" s="99"/>
      <c r="EA426" s="99"/>
      <c r="EB426" s="99"/>
      <c r="EC426" s="99"/>
      <c r="ED426" s="99"/>
      <c r="EE426" s="99">
        <v>5</v>
      </c>
      <c r="EF426" s="99"/>
      <c r="EG426" s="99"/>
      <c r="EH426" s="99"/>
      <c r="EI426" s="99"/>
      <c r="EJ426" s="99"/>
      <c r="EK426" s="99"/>
      <c r="EL426" s="99"/>
      <c r="EM426" s="99">
        <v>477</v>
      </c>
      <c r="EN426" s="99">
        <v>10</v>
      </c>
      <c r="EO426" s="99">
        <v>12</v>
      </c>
      <c r="EP426" s="99"/>
      <c r="EQ426" s="99"/>
      <c r="ER426" s="99"/>
      <c r="ES426" s="99">
        <v>1037</v>
      </c>
    </row>
    <row r="427" spans="1:149" ht="14.4" x14ac:dyDescent="0.3">
      <c r="A427" s="98">
        <v>106504079</v>
      </c>
      <c r="B427" s="98" t="s">
        <v>2733</v>
      </c>
      <c r="C427" s="98" t="s">
        <v>1241</v>
      </c>
      <c r="D427" s="98" t="s">
        <v>2734</v>
      </c>
      <c r="E427" s="98" t="s">
        <v>126</v>
      </c>
      <c r="F427" s="98" t="s">
        <v>1242</v>
      </c>
      <c r="G427" s="98" t="s">
        <v>2873</v>
      </c>
      <c r="H427" s="98" t="s">
        <v>2114</v>
      </c>
      <c r="I427" s="98" t="s">
        <v>2139</v>
      </c>
      <c r="J427" s="98" t="s">
        <v>2168</v>
      </c>
      <c r="K427" s="98" t="s">
        <v>2539</v>
      </c>
      <c r="L427" s="98" t="s">
        <v>2065</v>
      </c>
      <c r="M427" s="98" t="s">
        <v>2105</v>
      </c>
      <c r="N427" s="98" t="s">
        <v>2735</v>
      </c>
      <c r="O427" s="99"/>
      <c r="P427" s="99"/>
      <c r="Q427" s="99">
        <v>59</v>
      </c>
      <c r="R427" s="99"/>
      <c r="S427" s="99"/>
      <c r="T427" s="99"/>
      <c r="U427" s="99">
        <v>28</v>
      </c>
      <c r="V427" s="99">
        <v>31</v>
      </c>
      <c r="W427" s="99"/>
      <c r="X427" s="99"/>
      <c r="Y427" s="99">
        <v>1</v>
      </c>
      <c r="Z427" s="99">
        <v>2</v>
      </c>
      <c r="AA427" s="99">
        <v>3</v>
      </c>
      <c r="AB427" s="99">
        <v>4</v>
      </c>
      <c r="AC427" s="99">
        <v>4</v>
      </c>
      <c r="AD427" s="99">
        <v>12</v>
      </c>
      <c r="AE427" s="99">
        <v>13</v>
      </c>
      <c r="AF427" s="99">
        <v>20</v>
      </c>
      <c r="AG427" s="99"/>
      <c r="AH427" s="99"/>
      <c r="AI427" s="99"/>
      <c r="AJ427" s="99">
        <v>3</v>
      </c>
      <c r="AK427" s="99">
        <v>2</v>
      </c>
      <c r="AL427" s="99">
        <v>12</v>
      </c>
      <c r="AM427" s="99"/>
      <c r="AN427" s="99">
        <v>3</v>
      </c>
      <c r="AO427" s="99"/>
      <c r="AP427" s="99">
        <v>39</v>
      </c>
      <c r="AQ427" s="99">
        <v>59</v>
      </c>
      <c r="AR427" s="99"/>
      <c r="AS427" s="99"/>
      <c r="AT427" s="99">
        <v>59</v>
      </c>
      <c r="AU427" s="99"/>
      <c r="AV427" s="99"/>
      <c r="AW427" s="99"/>
      <c r="AX427" s="99">
        <v>59</v>
      </c>
      <c r="AY427" s="99"/>
      <c r="AZ427" s="99"/>
      <c r="BA427" s="99">
        <v>42</v>
      </c>
      <c r="BB427" s="99"/>
      <c r="BC427" s="99">
        <v>14</v>
      </c>
      <c r="BD427" s="99"/>
      <c r="BE427" s="99"/>
      <c r="BF427" s="99">
        <v>3</v>
      </c>
      <c r="BG427" s="99"/>
      <c r="BH427" s="99"/>
      <c r="BI427" s="99"/>
      <c r="BJ427" s="99"/>
      <c r="BK427" s="99">
        <v>4</v>
      </c>
      <c r="BL427" s="99">
        <v>1</v>
      </c>
      <c r="BM427" s="99"/>
      <c r="BN427" s="99"/>
      <c r="BO427" s="99">
        <v>27</v>
      </c>
      <c r="BP427" s="99">
        <v>1</v>
      </c>
      <c r="BQ427" s="99"/>
      <c r="BR427" s="99"/>
      <c r="BS427" s="99"/>
      <c r="BT427" s="99">
        <v>24</v>
      </c>
      <c r="BU427" s="99">
        <v>1</v>
      </c>
      <c r="BV427" s="99"/>
      <c r="BW427" s="99"/>
      <c r="BX427" s="99"/>
      <c r="BY427" s="99">
        <v>1</v>
      </c>
      <c r="BZ427" s="99"/>
      <c r="CA427" s="99"/>
      <c r="CB427" s="99">
        <v>5</v>
      </c>
      <c r="CC427" s="99">
        <v>36</v>
      </c>
      <c r="CD427" s="99"/>
      <c r="CE427" s="99">
        <v>12</v>
      </c>
      <c r="CF427" s="99">
        <v>6</v>
      </c>
      <c r="CG427" s="99"/>
      <c r="CH427" s="99"/>
      <c r="CI427" s="99"/>
      <c r="CJ427" s="99"/>
      <c r="CK427" s="99"/>
      <c r="CL427" s="99"/>
      <c r="CM427" s="99"/>
      <c r="CN427" s="99">
        <v>3</v>
      </c>
      <c r="CO427" s="99">
        <v>27</v>
      </c>
      <c r="CP427" s="99"/>
      <c r="CQ427" s="99"/>
      <c r="CR427" s="99">
        <v>1</v>
      </c>
      <c r="CS427" s="99"/>
      <c r="CT427" s="99"/>
      <c r="CU427" s="99">
        <v>1</v>
      </c>
      <c r="CV427" s="99">
        <v>16</v>
      </c>
      <c r="CW427" s="99"/>
      <c r="CX427" s="99">
        <v>3</v>
      </c>
      <c r="CY427" s="99">
        <v>2</v>
      </c>
      <c r="CZ427" s="99">
        <v>6</v>
      </c>
      <c r="DA427" s="99"/>
      <c r="DB427" s="99"/>
      <c r="DC427" s="99"/>
      <c r="DD427" s="99"/>
      <c r="DE427" s="99"/>
      <c r="DF427" s="99"/>
      <c r="DG427" s="99"/>
      <c r="DH427" s="99"/>
      <c r="DI427" s="99"/>
      <c r="DJ427" s="99"/>
      <c r="DK427" s="99"/>
      <c r="DL427" s="99"/>
      <c r="DM427" s="99"/>
      <c r="DN427" s="99"/>
      <c r="DO427" s="99"/>
      <c r="DP427" s="99">
        <v>59</v>
      </c>
      <c r="DQ427" s="99"/>
      <c r="DR427" s="99"/>
      <c r="DS427" s="99"/>
      <c r="DT427" s="99"/>
      <c r="DU427" s="99"/>
      <c r="DV427" s="99"/>
      <c r="DW427" s="99"/>
      <c r="DX427" s="99"/>
      <c r="DY427" s="99"/>
      <c r="DZ427" s="99"/>
      <c r="EA427" s="99"/>
      <c r="EB427" s="99"/>
      <c r="EC427" s="99"/>
      <c r="ED427" s="99"/>
      <c r="EE427" s="99">
        <v>1</v>
      </c>
      <c r="EF427" s="99"/>
      <c r="EG427" s="99"/>
      <c r="EH427" s="99"/>
      <c r="EI427" s="99"/>
      <c r="EJ427" s="99"/>
      <c r="EK427" s="99"/>
      <c r="EL427" s="99"/>
      <c r="EM427" s="99">
        <v>57</v>
      </c>
      <c r="EN427" s="99">
        <v>1</v>
      </c>
      <c r="EO427" s="99"/>
      <c r="EP427" s="99"/>
      <c r="EQ427" s="99"/>
      <c r="ER427" s="99"/>
      <c r="ES427" s="99">
        <v>724</v>
      </c>
    </row>
    <row r="428" spans="1:149" ht="14.4" x14ac:dyDescent="0.3">
      <c r="A428" s="98">
        <v>106504081</v>
      </c>
      <c r="B428" s="98" t="s">
        <v>1983</v>
      </c>
      <c r="C428" s="98" t="s">
        <v>1241</v>
      </c>
      <c r="D428" s="98" t="s">
        <v>1984</v>
      </c>
      <c r="E428" s="98" t="s">
        <v>1985</v>
      </c>
      <c r="F428" s="98" t="s">
        <v>1986</v>
      </c>
      <c r="G428" s="98" t="s">
        <v>2872</v>
      </c>
      <c r="H428" s="98" t="s">
        <v>2122</v>
      </c>
      <c r="I428" s="98" t="s">
        <v>2168</v>
      </c>
      <c r="J428" s="98" t="s">
        <v>2205</v>
      </c>
      <c r="K428" s="98" t="s">
        <v>2540</v>
      </c>
      <c r="L428" s="98" t="s">
        <v>2065</v>
      </c>
      <c r="M428" s="98" t="s">
        <v>2105</v>
      </c>
      <c r="N428" s="98" t="s">
        <v>1982</v>
      </c>
      <c r="O428" s="99"/>
      <c r="P428" s="99"/>
      <c r="Q428" s="99"/>
      <c r="R428" s="99"/>
      <c r="S428" s="99">
        <v>1108</v>
      </c>
      <c r="T428" s="99"/>
      <c r="U428" s="99">
        <v>433</v>
      </c>
      <c r="V428" s="99">
        <v>675</v>
      </c>
      <c r="W428" s="99"/>
      <c r="X428" s="99"/>
      <c r="Y428" s="99">
        <v>41</v>
      </c>
      <c r="Z428" s="99">
        <v>364</v>
      </c>
      <c r="AA428" s="99">
        <v>324</v>
      </c>
      <c r="AB428" s="99">
        <v>214</v>
      </c>
      <c r="AC428" s="99">
        <v>144</v>
      </c>
      <c r="AD428" s="99">
        <v>21</v>
      </c>
      <c r="AE428" s="99"/>
      <c r="AF428" s="99"/>
      <c r="AG428" s="99"/>
      <c r="AH428" s="99"/>
      <c r="AI428" s="99"/>
      <c r="AJ428" s="99">
        <v>45</v>
      </c>
      <c r="AK428" s="99">
        <v>84</v>
      </c>
      <c r="AL428" s="99">
        <v>358</v>
      </c>
      <c r="AM428" s="99">
        <v>22</v>
      </c>
      <c r="AN428" s="99">
        <v>31</v>
      </c>
      <c r="AO428" s="99">
        <v>9</v>
      </c>
      <c r="AP428" s="99">
        <v>559</v>
      </c>
      <c r="AQ428" s="99">
        <v>1108</v>
      </c>
      <c r="AR428" s="99"/>
      <c r="AS428" s="99"/>
      <c r="AT428" s="99">
        <v>5</v>
      </c>
      <c r="AU428" s="99">
        <v>1101</v>
      </c>
      <c r="AV428" s="99"/>
      <c r="AW428" s="99">
        <v>2</v>
      </c>
      <c r="AX428" s="99">
        <v>1108</v>
      </c>
      <c r="AY428" s="99"/>
      <c r="AZ428" s="99"/>
      <c r="BA428" s="99"/>
      <c r="BB428" s="99"/>
      <c r="BC428" s="99">
        <v>1089</v>
      </c>
      <c r="BD428" s="99"/>
      <c r="BE428" s="99">
        <v>2</v>
      </c>
      <c r="BF428" s="99"/>
      <c r="BG428" s="99"/>
      <c r="BH428" s="99">
        <v>17</v>
      </c>
      <c r="BI428" s="99"/>
      <c r="BJ428" s="99"/>
      <c r="BK428" s="99"/>
      <c r="BL428" s="99"/>
      <c r="BM428" s="99">
        <v>3</v>
      </c>
      <c r="BN428" s="99"/>
      <c r="BO428" s="99"/>
      <c r="BP428" s="99"/>
      <c r="BQ428" s="99"/>
      <c r="BR428" s="99"/>
      <c r="BS428" s="99"/>
      <c r="BT428" s="99">
        <v>1099</v>
      </c>
      <c r="BU428" s="99"/>
      <c r="BV428" s="99"/>
      <c r="BW428" s="99"/>
      <c r="BX428" s="99">
        <v>6</v>
      </c>
      <c r="BY428" s="99"/>
      <c r="BZ428" s="99"/>
      <c r="CA428" s="99"/>
      <c r="CB428" s="99">
        <v>1035</v>
      </c>
      <c r="CC428" s="99">
        <v>17</v>
      </c>
      <c r="CD428" s="99">
        <v>10</v>
      </c>
      <c r="CE428" s="99">
        <v>43</v>
      </c>
      <c r="CF428" s="99">
        <v>3</v>
      </c>
      <c r="CG428" s="99"/>
      <c r="CH428" s="99"/>
      <c r="CI428" s="99"/>
      <c r="CJ428" s="99"/>
      <c r="CK428" s="99"/>
      <c r="CL428" s="99"/>
      <c r="CM428" s="99"/>
      <c r="CN428" s="99"/>
      <c r="CO428" s="99"/>
      <c r="CP428" s="99"/>
      <c r="CQ428" s="99"/>
      <c r="CR428" s="99"/>
      <c r="CS428" s="99"/>
      <c r="CT428" s="99"/>
      <c r="CU428" s="99"/>
      <c r="CV428" s="99"/>
      <c r="CW428" s="99">
        <v>1108</v>
      </c>
      <c r="CX428" s="99"/>
      <c r="CY428" s="99"/>
      <c r="CZ428" s="99"/>
      <c r="DA428" s="99"/>
      <c r="DB428" s="99"/>
      <c r="DC428" s="99"/>
      <c r="DD428" s="99"/>
      <c r="DE428" s="99"/>
      <c r="DF428" s="99"/>
      <c r="DG428" s="99"/>
      <c r="DH428" s="99"/>
      <c r="DI428" s="99"/>
      <c r="DJ428" s="99"/>
      <c r="DK428" s="99"/>
      <c r="DL428" s="99"/>
      <c r="DM428" s="99"/>
      <c r="DN428" s="99"/>
      <c r="DO428" s="99"/>
      <c r="DP428" s="99">
        <v>1108</v>
      </c>
      <c r="DQ428" s="99"/>
      <c r="DR428" s="99"/>
      <c r="DS428" s="99"/>
      <c r="DT428" s="99"/>
      <c r="DU428" s="99"/>
      <c r="DV428" s="99"/>
      <c r="DW428" s="99"/>
      <c r="DX428" s="99"/>
      <c r="DY428" s="99"/>
      <c r="DZ428" s="99"/>
      <c r="EA428" s="99"/>
      <c r="EB428" s="99"/>
      <c r="EC428" s="99"/>
      <c r="ED428" s="99"/>
      <c r="EE428" s="99"/>
      <c r="EF428" s="99"/>
      <c r="EG428" s="99"/>
      <c r="EH428" s="99"/>
      <c r="EI428" s="99"/>
      <c r="EJ428" s="99"/>
      <c r="EK428" s="99"/>
      <c r="EL428" s="99"/>
      <c r="EM428" s="99">
        <v>1108</v>
      </c>
      <c r="EN428" s="99"/>
      <c r="EO428" s="99"/>
      <c r="EP428" s="99"/>
      <c r="EQ428" s="99"/>
      <c r="ER428" s="99"/>
      <c r="ES428" s="99">
        <v>4673</v>
      </c>
    </row>
    <row r="429" spans="1:149" ht="14.4" x14ac:dyDescent="0.3">
      <c r="A429" s="98">
        <v>106514001</v>
      </c>
      <c r="B429" s="98" t="s">
        <v>135</v>
      </c>
      <c r="C429" s="98" t="s">
        <v>1245</v>
      </c>
      <c r="D429" s="98" t="s">
        <v>136</v>
      </c>
      <c r="E429" s="98" t="s">
        <v>134</v>
      </c>
      <c r="F429" s="98" t="s">
        <v>1244</v>
      </c>
      <c r="G429" s="98" t="s">
        <v>2870</v>
      </c>
      <c r="H429" s="98" t="s">
        <v>2122</v>
      </c>
      <c r="I429" s="98" t="s">
        <v>2141</v>
      </c>
      <c r="J429" s="98" t="s">
        <v>2142</v>
      </c>
      <c r="K429" s="98" t="s">
        <v>2543</v>
      </c>
      <c r="L429" s="98" t="s">
        <v>2007</v>
      </c>
      <c r="M429" s="98" t="s">
        <v>2105</v>
      </c>
      <c r="N429" s="98" t="s">
        <v>1987</v>
      </c>
      <c r="O429" s="99"/>
      <c r="P429" s="99"/>
      <c r="Q429" s="99"/>
      <c r="R429" s="99"/>
      <c r="S429" s="99">
        <v>295</v>
      </c>
      <c r="T429" s="99"/>
      <c r="U429" s="99">
        <v>156</v>
      </c>
      <c r="V429" s="99">
        <v>139</v>
      </c>
      <c r="W429" s="99"/>
      <c r="X429" s="99"/>
      <c r="Y429" s="99">
        <v>11</v>
      </c>
      <c r="Z429" s="99">
        <v>79</v>
      </c>
      <c r="AA429" s="99">
        <v>65</v>
      </c>
      <c r="AB429" s="99">
        <v>53</v>
      </c>
      <c r="AC429" s="99">
        <v>58</v>
      </c>
      <c r="AD429" s="99">
        <v>27</v>
      </c>
      <c r="AE429" s="99">
        <v>2</v>
      </c>
      <c r="AF429" s="99"/>
      <c r="AG429" s="99"/>
      <c r="AH429" s="99"/>
      <c r="AI429" s="99"/>
      <c r="AJ429" s="99">
        <v>26</v>
      </c>
      <c r="AK429" s="99">
        <v>17</v>
      </c>
      <c r="AL429" s="99">
        <v>62</v>
      </c>
      <c r="AM429" s="99">
        <v>5</v>
      </c>
      <c r="AN429" s="99"/>
      <c r="AO429" s="99">
        <v>3</v>
      </c>
      <c r="AP429" s="99">
        <v>182</v>
      </c>
      <c r="AQ429" s="99">
        <v>295</v>
      </c>
      <c r="AR429" s="99"/>
      <c r="AS429" s="99"/>
      <c r="AT429" s="99">
        <v>2</v>
      </c>
      <c r="AU429" s="99">
        <v>293</v>
      </c>
      <c r="AV429" s="99"/>
      <c r="AW429" s="99"/>
      <c r="AX429" s="99">
        <v>295</v>
      </c>
      <c r="AY429" s="99"/>
      <c r="AZ429" s="99"/>
      <c r="BA429" s="99">
        <v>7</v>
      </c>
      <c r="BB429" s="99"/>
      <c r="BC429" s="99">
        <v>10</v>
      </c>
      <c r="BD429" s="99">
        <v>1</v>
      </c>
      <c r="BE429" s="99">
        <v>3</v>
      </c>
      <c r="BF429" s="99">
        <v>4</v>
      </c>
      <c r="BG429" s="99"/>
      <c r="BH429" s="99">
        <v>270</v>
      </c>
      <c r="BI429" s="99"/>
      <c r="BJ429" s="99"/>
      <c r="BK429" s="99">
        <v>3</v>
      </c>
      <c r="BL429" s="99"/>
      <c r="BM429" s="99"/>
      <c r="BN429" s="99"/>
      <c r="BO429" s="99"/>
      <c r="BP429" s="99"/>
      <c r="BQ429" s="99"/>
      <c r="BR429" s="99">
        <v>3</v>
      </c>
      <c r="BS429" s="99">
        <v>11</v>
      </c>
      <c r="BT429" s="99">
        <v>262</v>
      </c>
      <c r="BU429" s="99">
        <v>9</v>
      </c>
      <c r="BV429" s="99"/>
      <c r="BW429" s="99">
        <v>2</v>
      </c>
      <c r="BX429" s="99"/>
      <c r="BY429" s="99">
        <v>5</v>
      </c>
      <c r="BZ429" s="99"/>
      <c r="CA429" s="99"/>
      <c r="CB429" s="99">
        <v>258</v>
      </c>
      <c r="CC429" s="99"/>
      <c r="CD429" s="99">
        <v>2</v>
      </c>
      <c r="CE429" s="99">
        <v>11</v>
      </c>
      <c r="CF429" s="99">
        <v>12</v>
      </c>
      <c r="CG429" s="99"/>
      <c r="CH429" s="99">
        <v>12</v>
      </c>
      <c r="CI429" s="99"/>
      <c r="CJ429" s="99"/>
      <c r="CK429" s="99"/>
      <c r="CL429" s="99"/>
      <c r="CM429" s="99"/>
      <c r="CN429" s="99"/>
      <c r="CO429" s="99"/>
      <c r="CP429" s="99"/>
      <c r="CQ429" s="99"/>
      <c r="CR429" s="99"/>
      <c r="CS429" s="99"/>
      <c r="CT429" s="99"/>
      <c r="CU429" s="99"/>
      <c r="CV429" s="99"/>
      <c r="CW429" s="99">
        <v>295</v>
      </c>
      <c r="CX429" s="99"/>
      <c r="CY429" s="99"/>
      <c r="CZ429" s="99"/>
      <c r="DA429" s="99"/>
      <c r="DB429" s="99"/>
      <c r="DC429" s="99"/>
      <c r="DD429" s="99"/>
      <c r="DE429" s="99"/>
      <c r="DF429" s="99"/>
      <c r="DG429" s="99"/>
      <c r="DH429" s="99"/>
      <c r="DI429" s="99"/>
      <c r="DJ429" s="99"/>
      <c r="DK429" s="99"/>
      <c r="DL429" s="99"/>
      <c r="DM429" s="99"/>
      <c r="DN429" s="99"/>
      <c r="DO429" s="99"/>
      <c r="DP429" s="99">
        <v>295</v>
      </c>
      <c r="DQ429" s="99"/>
      <c r="DR429" s="99"/>
      <c r="DS429" s="99"/>
      <c r="DT429" s="99"/>
      <c r="DU429" s="99"/>
      <c r="DV429" s="99"/>
      <c r="DW429" s="99"/>
      <c r="DX429" s="99"/>
      <c r="DY429" s="99"/>
      <c r="DZ429" s="99"/>
      <c r="EA429" s="99"/>
      <c r="EB429" s="99"/>
      <c r="EC429" s="99"/>
      <c r="ED429" s="99"/>
      <c r="EE429" s="99"/>
      <c r="EF429" s="99"/>
      <c r="EG429" s="99"/>
      <c r="EH429" s="99"/>
      <c r="EI429" s="99"/>
      <c r="EJ429" s="99"/>
      <c r="EK429" s="99"/>
      <c r="EL429" s="99"/>
      <c r="EM429" s="99">
        <v>295</v>
      </c>
      <c r="EN429" s="99"/>
      <c r="EO429" s="99"/>
      <c r="EP429" s="99"/>
      <c r="EQ429" s="99"/>
      <c r="ER429" s="99"/>
      <c r="ES429" s="99">
        <v>3915</v>
      </c>
    </row>
    <row r="430" spans="1:149" ht="14.4" x14ac:dyDescent="0.3">
      <c r="A430" s="98">
        <v>106514030</v>
      </c>
      <c r="B430" s="98" t="s">
        <v>1246</v>
      </c>
      <c r="C430" s="98" t="s">
        <v>1245</v>
      </c>
      <c r="D430" s="98" t="s">
        <v>1247</v>
      </c>
      <c r="E430" s="98" t="s">
        <v>134</v>
      </c>
      <c r="F430" s="98" t="s">
        <v>1244</v>
      </c>
      <c r="G430" s="98" t="s">
        <v>2873</v>
      </c>
      <c r="H430" s="98" t="s">
        <v>2122</v>
      </c>
      <c r="I430" s="98" t="s">
        <v>2141</v>
      </c>
      <c r="J430" s="98" t="s">
        <v>2142</v>
      </c>
      <c r="K430" s="98" t="s">
        <v>2543</v>
      </c>
      <c r="L430" s="98" t="s">
        <v>2007</v>
      </c>
      <c r="M430" s="98" t="s">
        <v>2105</v>
      </c>
      <c r="N430" s="98" t="s">
        <v>1988</v>
      </c>
      <c r="O430" s="99">
        <v>491</v>
      </c>
      <c r="P430" s="99"/>
      <c r="Q430" s="99"/>
      <c r="R430" s="99"/>
      <c r="S430" s="99"/>
      <c r="T430" s="99"/>
      <c r="U430" s="99">
        <v>319</v>
      </c>
      <c r="V430" s="99">
        <v>172</v>
      </c>
      <c r="W430" s="99"/>
      <c r="X430" s="99"/>
      <c r="Y430" s="99">
        <v>1</v>
      </c>
      <c r="Z430" s="99">
        <v>8</v>
      </c>
      <c r="AA430" s="99">
        <v>44</v>
      </c>
      <c r="AB430" s="99">
        <v>71</v>
      </c>
      <c r="AC430" s="99">
        <v>83</v>
      </c>
      <c r="AD430" s="99">
        <v>140</v>
      </c>
      <c r="AE430" s="99">
        <v>119</v>
      </c>
      <c r="AF430" s="99">
        <v>25</v>
      </c>
      <c r="AG430" s="99"/>
      <c r="AH430" s="99"/>
      <c r="AI430" s="99"/>
      <c r="AJ430" s="99">
        <v>36</v>
      </c>
      <c r="AK430" s="99">
        <v>9</v>
      </c>
      <c r="AL430" s="99">
        <v>80</v>
      </c>
      <c r="AM430" s="99">
        <v>2</v>
      </c>
      <c r="AN430" s="99">
        <v>13</v>
      </c>
      <c r="AO430" s="99">
        <v>1</v>
      </c>
      <c r="AP430" s="99">
        <v>350</v>
      </c>
      <c r="AQ430" s="99">
        <v>491</v>
      </c>
      <c r="AR430" s="99"/>
      <c r="AS430" s="99"/>
      <c r="AT430" s="99">
        <v>487</v>
      </c>
      <c r="AU430" s="99">
        <v>4</v>
      </c>
      <c r="AV430" s="99"/>
      <c r="AW430" s="99"/>
      <c r="AX430" s="99">
        <v>483</v>
      </c>
      <c r="AY430" s="99">
        <v>8</v>
      </c>
      <c r="AZ430" s="99"/>
      <c r="BA430" s="99"/>
      <c r="BB430" s="99">
        <v>1</v>
      </c>
      <c r="BC430" s="99">
        <v>489</v>
      </c>
      <c r="BD430" s="99">
        <v>1</v>
      </c>
      <c r="BE430" s="99"/>
      <c r="BF430" s="99"/>
      <c r="BG430" s="99"/>
      <c r="BH430" s="99"/>
      <c r="BI430" s="99"/>
      <c r="BJ430" s="99"/>
      <c r="BK430" s="99">
        <v>10</v>
      </c>
      <c r="BL430" s="99">
        <v>1</v>
      </c>
      <c r="BM430" s="99"/>
      <c r="BN430" s="99"/>
      <c r="BO430" s="99">
        <v>54</v>
      </c>
      <c r="BP430" s="99">
        <v>1</v>
      </c>
      <c r="BQ430" s="99"/>
      <c r="BR430" s="99"/>
      <c r="BS430" s="99"/>
      <c r="BT430" s="99">
        <v>382</v>
      </c>
      <c r="BU430" s="99">
        <v>43</v>
      </c>
      <c r="BV430" s="99"/>
      <c r="BW430" s="99"/>
      <c r="BX430" s="99"/>
      <c r="BY430" s="99"/>
      <c r="BZ430" s="99"/>
      <c r="CA430" s="99"/>
      <c r="CB430" s="99">
        <v>56</v>
      </c>
      <c r="CC430" s="99">
        <v>259</v>
      </c>
      <c r="CD430" s="99"/>
      <c r="CE430" s="99">
        <v>141</v>
      </c>
      <c r="CF430" s="99">
        <v>7</v>
      </c>
      <c r="CG430" s="99">
        <v>10</v>
      </c>
      <c r="CH430" s="99">
        <v>18</v>
      </c>
      <c r="CI430" s="99"/>
      <c r="CJ430" s="99"/>
      <c r="CK430" s="99"/>
      <c r="CL430" s="99"/>
      <c r="CM430" s="99"/>
      <c r="CN430" s="99">
        <v>81</v>
      </c>
      <c r="CO430" s="99"/>
      <c r="CP430" s="99">
        <v>51</v>
      </c>
      <c r="CQ430" s="99"/>
      <c r="CR430" s="99">
        <v>3</v>
      </c>
      <c r="CS430" s="99">
        <v>1</v>
      </c>
      <c r="CT430" s="99">
        <v>35</v>
      </c>
      <c r="CU430" s="99"/>
      <c r="CV430" s="99">
        <v>35</v>
      </c>
      <c r="CW430" s="99"/>
      <c r="CX430" s="99">
        <v>270</v>
      </c>
      <c r="CY430" s="99">
        <v>2</v>
      </c>
      <c r="CZ430" s="99">
        <v>8</v>
      </c>
      <c r="DA430" s="99"/>
      <c r="DB430" s="99">
        <v>3</v>
      </c>
      <c r="DC430" s="99">
        <v>1</v>
      </c>
      <c r="DD430" s="99">
        <v>1</v>
      </c>
      <c r="DE430" s="99"/>
      <c r="DF430" s="99"/>
      <c r="DG430" s="99"/>
      <c r="DH430" s="99"/>
      <c r="DI430" s="99">
        <v>47</v>
      </c>
      <c r="DJ430" s="99">
        <v>1</v>
      </c>
      <c r="DK430" s="99">
        <v>74</v>
      </c>
      <c r="DL430" s="99">
        <v>27</v>
      </c>
      <c r="DM430" s="99">
        <v>2</v>
      </c>
      <c r="DN430" s="99">
        <v>289</v>
      </c>
      <c r="DO430" s="99">
        <v>8</v>
      </c>
      <c r="DP430" s="99">
        <v>6</v>
      </c>
      <c r="DQ430" s="99">
        <v>8</v>
      </c>
      <c r="DR430" s="99">
        <v>26</v>
      </c>
      <c r="DS430" s="99">
        <v>1</v>
      </c>
      <c r="DT430" s="99"/>
      <c r="DU430" s="99">
        <v>1</v>
      </c>
      <c r="DV430" s="99"/>
      <c r="DW430" s="99"/>
      <c r="DX430" s="99"/>
      <c r="DY430" s="99">
        <v>1</v>
      </c>
      <c r="DZ430" s="99"/>
      <c r="EA430" s="99"/>
      <c r="EB430" s="99"/>
      <c r="EC430" s="99"/>
      <c r="ED430" s="99">
        <v>57</v>
      </c>
      <c r="EE430" s="99">
        <v>4</v>
      </c>
      <c r="EF430" s="99">
        <v>1</v>
      </c>
      <c r="EG430" s="99"/>
      <c r="EH430" s="99"/>
      <c r="EI430" s="99"/>
      <c r="EJ430" s="99">
        <v>2</v>
      </c>
      <c r="EK430" s="99">
        <v>2</v>
      </c>
      <c r="EL430" s="99"/>
      <c r="EM430" s="99">
        <v>397</v>
      </c>
      <c r="EN430" s="99">
        <v>17</v>
      </c>
      <c r="EO430" s="99">
        <v>11</v>
      </c>
      <c r="EP430" s="99"/>
      <c r="EQ430" s="99"/>
      <c r="ER430" s="99"/>
      <c r="ES430" s="99">
        <v>1171</v>
      </c>
    </row>
    <row r="431" spans="1:149" ht="14.4" x14ac:dyDescent="0.3">
      <c r="A431" s="98">
        <v>106514033</v>
      </c>
      <c r="B431" s="98" t="s">
        <v>137</v>
      </c>
      <c r="C431" s="98" t="s">
        <v>1245</v>
      </c>
      <c r="D431" s="98" t="s">
        <v>2544</v>
      </c>
      <c r="E431" s="98" t="s">
        <v>134</v>
      </c>
      <c r="F431" s="98" t="s">
        <v>1248</v>
      </c>
      <c r="G431" s="98" t="s">
        <v>2873</v>
      </c>
      <c r="H431" s="98" t="s">
        <v>2122</v>
      </c>
      <c r="I431" s="98" t="s">
        <v>2141</v>
      </c>
      <c r="J431" s="98" t="s">
        <v>2142</v>
      </c>
      <c r="K431" s="98" t="s">
        <v>2543</v>
      </c>
      <c r="L431" s="98" t="s">
        <v>2007</v>
      </c>
      <c r="M431" s="98" t="s">
        <v>2105</v>
      </c>
      <c r="N431" s="98" t="s">
        <v>1989</v>
      </c>
      <c r="O431" s="99"/>
      <c r="P431" s="99"/>
      <c r="Q431" s="99"/>
      <c r="R431" s="99"/>
      <c r="S431" s="99">
        <v>525</v>
      </c>
      <c r="T431" s="99"/>
      <c r="U431" s="99">
        <v>280</v>
      </c>
      <c r="V431" s="99">
        <v>245</v>
      </c>
      <c r="W431" s="99"/>
      <c r="X431" s="99"/>
      <c r="Y431" s="99">
        <v>20</v>
      </c>
      <c r="Z431" s="99">
        <v>177</v>
      </c>
      <c r="AA431" s="99">
        <v>150</v>
      </c>
      <c r="AB431" s="99">
        <v>95</v>
      </c>
      <c r="AC431" s="99">
        <v>69</v>
      </c>
      <c r="AD431" s="99">
        <v>13</v>
      </c>
      <c r="AE431" s="99">
        <v>1</v>
      </c>
      <c r="AF431" s="99"/>
      <c r="AG431" s="99"/>
      <c r="AH431" s="99"/>
      <c r="AI431" s="99"/>
      <c r="AJ431" s="99">
        <v>9</v>
      </c>
      <c r="AK431" s="99">
        <v>20</v>
      </c>
      <c r="AL431" s="99">
        <v>61</v>
      </c>
      <c r="AM431" s="99">
        <v>15</v>
      </c>
      <c r="AN431" s="99">
        <v>4</v>
      </c>
      <c r="AO431" s="99"/>
      <c r="AP431" s="99">
        <v>416</v>
      </c>
      <c r="AQ431" s="99">
        <v>525</v>
      </c>
      <c r="AR431" s="99"/>
      <c r="AS431" s="99"/>
      <c r="AT431" s="99"/>
      <c r="AU431" s="99">
        <v>525</v>
      </c>
      <c r="AV431" s="99"/>
      <c r="AW431" s="99"/>
      <c r="AX431" s="99">
        <v>525</v>
      </c>
      <c r="AY431" s="99"/>
      <c r="AZ431" s="99"/>
      <c r="BA431" s="99"/>
      <c r="BB431" s="99"/>
      <c r="BC431" s="99">
        <v>502</v>
      </c>
      <c r="BD431" s="99">
        <v>1</v>
      </c>
      <c r="BE431" s="99">
        <v>21</v>
      </c>
      <c r="BF431" s="99"/>
      <c r="BG431" s="99"/>
      <c r="BH431" s="99"/>
      <c r="BI431" s="99">
        <v>1</v>
      </c>
      <c r="BJ431" s="99"/>
      <c r="BK431" s="99">
        <v>15</v>
      </c>
      <c r="BL431" s="99">
        <v>2</v>
      </c>
      <c r="BM431" s="99"/>
      <c r="BN431" s="99"/>
      <c r="BO431" s="99"/>
      <c r="BP431" s="99"/>
      <c r="BQ431" s="99">
        <v>8</v>
      </c>
      <c r="BR431" s="99">
        <v>46</v>
      </c>
      <c r="BS431" s="99"/>
      <c r="BT431" s="99">
        <v>451</v>
      </c>
      <c r="BU431" s="99"/>
      <c r="BV431" s="99"/>
      <c r="BW431" s="99"/>
      <c r="BX431" s="99"/>
      <c r="BY431" s="99">
        <v>3</v>
      </c>
      <c r="BZ431" s="99"/>
      <c r="CA431" s="99"/>
      <c r="CB431" s="99"/>
      <c r="CC431" s="99"/>
      <c r="CD431" s="99"/>
      <c r="CE431" s="99"/>
      <c r="CF431" s="99"/>
      <c r="CG431" s="99"/>
      <c r="CH431" s="99">
        <v>525</v>
      </c>
      <c r="CI431" s="99"/>
      <c r="CJ431" s="99"/>
      <c r="CK431" s="99"/>
      <c r="CL431" s="99"/>
      <c r="CM431" s="99"/>
      <c r="CN431" s="99"/>
      <c r="CO431" s="99"/>
      <c r="CP431" s="99"/>
      <c r="CQ431" s="99"/>
      <c r="CR431" s="99"/>
      <c r="CS431" s="99"/>
      <c r="CT431" s="99"/>
      <c r="CU431" s="99"/>
      <c r="CV431" s="99"/>
      <c r="CW431" s="99">
        <v>525</v>
      </c>
      <c r="CX431" s="99"/>
      <c r="CY431" s="99"/>
      <c r="CZ431" s="99"/>
      <c r="DA431" s="99"/>
      <c r="DB431" s="99"/>
      <c r="DC431" s="99"/>
      <c r="DD431" s="99"/>
      <c r="DE431" s="99"/>
      <c r="DF431" s="99"/>
      <c r="DG431" s="99"/>
      <c r="DH431" s="99"/>
      <c r="DI431" s="99"/>
      <c r="DJ431" s="99"/>
      <c r="DK431" s="99"/>
      <c r="DL431" s="99"/>
      <c r="DM431" s="99"/>
      <c r="DN431" s="99"/>
      <c r="DO431" s="99"/>
      <c r="DP431" s="99">
        <v>525</v>
      </c>
      <c r="DQ431" s="99"/>
      <c r="DR431" s="99"/>
      <c r="DS431" s="99"/>
      <c r="DT431" s="99"/>
      <c r="DU431" s="99"/>
      <c r="DV431" s="99"/>
      <c r="DW431" s="99"/>
      <c r="DX431" s="99"/>
      <c r="DY431" s="99"/>
      <c r="DZ431" s="99"/>
      <c r="EA431" s="99"/>
      <c r="EB431" s="99"/>
      <c r="EC431" s="99"/>
      <c r="ED431" s="99"/>
      <c r="EE431" s="99"/>
      <c r="EF431" s="99"/>
      <c r="EG431" s="99"/>
      <c r="EH431" s="99"/>
      <c r="EI431" s="99"/>
      <c r="EJ431" s="99"/>
      <c r="EK431" s="99"/>
      <c r="EL431" s="99"/>
      <c r="EM431" s="99">
        <v>525</v>
      </c>
      <c r="EN431" s="99"/>
      <c r="EO431" s="99"/>
      <c r="EP431" s="99"/>
      <c r="EQ431" s="99"/>
      <c r="ER431" s="99"/>
      <c r="ES431" s="99">
        <v>5261</v>
      </c>
    </row>
    <row r="432" spans="1:149" ht="14.4" x14ac:dyDescent="0.3">
      <c r="A432" s="98">
        <v>106521041</v>
      </c>
      <c r="B432" s="98" t="s">
        <v>138</v>
      </c>
      <c r="C432" s="98" t="s">
        <v>1250</v>
      </c>
      <c r="D432" s="98" t="s">
        <v>139</v>
      </c>
      <c r="E432" s="98" t="s">
        <v>140</v>
      </c>
      <c r="F432" s="98" t="s">
        <v>1249</v>
      </c>
      <c r="G432" s="98" t="s">
        <v>2871</v>
      </c>
      <c r="H432" s="98" t="s">
        <v>2114</v>
      </c>
      <c r="I432" s="98" t="s">
        <v>2141</v>
      </c>
      <c r="J432" s="98" t="s">
        <v>2142</v>
      </c>
      <c r="K432" s="98" t="s">
        <v>2545</v>
      </c>
      <c r="L432" s="98" t="s">
        <v>2007</v>
      </c>
      <c r="M432" s="98" t="s">
        <v>2136</v>
      </c>
      <c r="N432" s="98" t="s">
        <v>1990</v>
      </c>
      <c r="O432" s="99">
        <v>3399</v>
      </c>
      <c r="P432" s="99"/>
      <c r="Q432" s="99"/>
      <c r="R432" s="99"/>
      <c r="S432" s="99"/>
      <c r="T432" s="99"/>
      <c r="U432" s="99">
        <v>2138</v>
      </c>
      <c r="V432" s="99">
        <v>1261</v>
      </c>
      <c r="W432" s="99"/>
      <c r="X432" s="99"/>
      <c r="Y432" s="99">
        <v>71</v>
      </c>
      <c r="Z432" s="99">
        <v>456</v>
      </c>
      <c r="AA432" s="99">
        <v>351</v>
      </c>
      <c r="AB432" s="99">
        <v>168</v>
      </c>
      <c r="AC432" s="99">
        <v>345</v>
      </c>
      <c r="AD432" s="99">
        <v>479</v>
      </c>
      <c r="AE432" s="99">
        <v>438</v>
      </c>
      <c r="AF432" s="99">
        <v>470</v>
      </c>
      <c r="AG432" s="99"/>
      <c r="AH432" s="99">
        <v>586</v>
      </c>
      <c r="AI432" s="99">
        <v>35</v>
      </c>
      <c r="AJ432" s="99">
        <v>28</v>
      </c>
      <c r="AK432" s="99">
        <v>14</v>
      </c>
      <c r="AL432" s="99">
        <v>487</v>
      </c>
      <c r="AM432" s="99">
        <v>30</v>
      </c>
      <c r="AN432" s="99">
        <v>24</v>
      </c>
      <c r="AO432" s="99">
        <v>37</v>
      </c>
      <c r="AP432" s="99">
        <v>2779</v>
      </c>
      <c r="AQ432" s="99">
        <v>1379</v>
      </c>
      <c r="AR432" s="99">
        <v>2020</v>
      </c>
      <c r="AS432" s="99"/>
      <c r="AT432" s="99">
        <v>438</v>
      </c>
      <c r="AU432" s="99">
        <v>2417</v>
      </c>
      <c r="AV432" s="99">
        <v>544</v>
      </c>
      <c r="AW432" s="99"/>
      <c r="AX432" s="99">
        <v>3002</v>
      </c>
      <c r="AY432" s="99">
        <v>397</v>
      </c>
      <c r="AZ432" s="99"/>
      <c r="BA432" s="99">
        <v>5</v>
      </c>
      <c r="BB432" s="99">
        <v>6</v>
      </c>
      <c r="BC432" s="99">
        <v>2751</v>
      </c>
      <c r="BD432" s="99"/>
      <c r="BE432" s="99">
        <v>32</v>
      </c>
      <c r="BF432" s="99">
        <v>62</v>
      </c>
      <c r="BG432" s="99">
        <v>543</v>
      </c>
      <c r="BH432" s="99"/>
      <c r="BI432" s="99"/>
      <c r="BJ432" s="99"/>
      <c r="BK432" s="99">
        <v>120</v>
      </c>
      <c r="BL432" s="99">
        <v>56</v>
      </c>
      <c r="BM432" s="99"/>
      <c r="BN432" s="99">
        <v>82</v>
      </c>
      <c r="BO432" s="99">
        <v>287</v>
      </c>
      <c r="BP432" s="99">
        <v>38</v>
      </c>
      <c r="BQ432" s="99">
        <v>25</v>
      </c>
      <c r="BR432" s="99">
        <v>10</v>
      </c>
      <c r="BS432" s="99">
        <v>1</v>
      </c>
      <c r="BT432" s="99">
        <v>2462</v>
      </c>
      <c r="BU432" s="99">
        <v>317</v>
      </c>
      <c r="BV432" s="99"/>
      <c r="BW432" s="99"/>
      <c r="BX432" s="99"/>
      <c r="BY432" s="99">
        <v>1</v>
      </c>
      <c r="BZ432" s="99"/>
      <c r="CA432" s="99"/>
      <c r="CB432" s="99">
        <v>1359</v>
      </c>
      <c r="CC432" s="99">
        <v>1368</v>
      </c>
      <c r="CD432" s="99"/>
      <c r="CE432" s="99">
        <v>589</v>
      </c>
      <c r="CF432" s="99">
        <v>25</v>
      </c>
      <c r="CG432" s="99">
        <v>7</v>
      </c>
      <c r="CH432" s="99">
        <v>51</v>
      </c>
      <c r="CI432" s="99"/>
      <c r="CJ432" s="99"/>
      <c r="CK432" s="99"/>
      <c r="CL432" s="99"/>
      <c r="CM432" s="99">
        <v>21</v>
      </c>
      <c r="CN432" s="99">
        <v>69</v>
      </c>
      <c r="CO432" s="99">
        <v>253</v>
      </c>
      <c r="CP432" s="99">
        <v>365</v>
      </c>
      <c r="CQ432" s="99">
        <v>3</v>
      </c>
      <c r="CR432" s="99">
        <v>127</v>
      </c>
      <c r="CS432" s="99">
        <v>1</v>
      </c>
      <c r="CT432" s="99">
        <v>133</v>
      </c>
      <c r="CU432" s="99">
        <v>392</v>
      </c>
      <c r="CV432" s="99">
        <v>280</v>
      </c>
      <c r="CW432" s="99">
        <v>35</v>
      </c>
      <c r="CX432" s="99">
        <v>106</v>
      </c>
      <c r="CY432" s="99">
        <v>36</v>
      </c>
      <c r="CZ432" s="99">
        <v>6</v>
      </c>
      <c r="DA432" s="99">
        <v>315</v>
      </c>
      <c r="DB432" s="99">
        <v>85</v>
      </c>
      <c r="DC432" s="99">
        <v>36</v>
      </c>
      <c r="DD432" s="99">
        <v>574</v>
      </c>
      <c r="DE432" s="99">
        <v>545</v>
      </c>
      <c r="DF432" s="99">
        <v>17</v>
      </c>
      <c r="DG432" s="99">
        <v>35</v>
      </c>
      <c r="DH432" s="99">
        <v>303</v>
      </c>
      <c r="DI432" s="99">
        <v>224</v>
      </c>
      <c r="DJ432" s="99"/>
      <c r="DK432" s="99">
        <v>81</v>
      </c>
      <c r="DL432" s="99">
        <v>70</v>
      </c>
      <c r="DM432" s="99"/>
      <c r="DN432" s="99">
        <v>205</v>
      </c>
      <c r="DO432" s="99">
        <v>14</v>
      </c>
      <c r="DP432" s="99">
        <v>1802</v>
      </c>
      <c r="DQ432" s="99">
        <v>33</v>
      </c>
      <c r="DR432" s="99">
        <v>74</v>
      </c>
      <c r="DS432" s="99"/>
      <c r="DT432" s="99">
        <v>14</v>
      </c>
      <c r="DU432" s="99"/>
      <c r="DV432" s="99"/>
      <c r="DW432" s="99"/>
      <c r="DX432" s="99">
        <v>2</v>
      </c>
      <c r="DY432" s="99"/>
      <c r="DZ432" s="99">
        <v>542</v>
      </c>
      <c r="EA432" s="99"/>
      <c r="EB432" s="99"/>
      <c r="EC432" s="99"/>
      <c r="ED432" s="99">
        <v>101</v>
      </c>
      <c r="EE432" s="99">
        <v>178</v>
      </c>
      <c r="EF432" s="99">
        <v>22</v>
      </c>
      <c r="EG432" s="99">
        <v>10</v>
      </c>
      <c r="EH432" s="99">
        <v>1</v>
      </c>
      <c r="EI432" s="99">
        <v>2</v>
      </c>
      <c r="EJ432" s="99">
        <v>3</v>
      </c>
      <c r="EK432" s="99"/>
      <c r="EL432" s="99">
        <v>6</v>
      </c>
      <c r="EM432" s="99">
        <v>2890</v>
      </c>
      <c r="EN432" s="99">
        <v>31</v>
      </c>
      <c r="EO432" s="99">
        <v>129</v>
      </c>
      <c r="EP432" s="99">
        <v>25</v>
      </c>
      <c r="EQ432" s="99">
        <v>1</v>
      </c>
      <c r="ER432" s="99"/>
      <c r="ES432" s="99">
        <v>9897</v>
      </c>
    </row>
    <row r="433" spans="1:149" ht="14.4" x14ac:dyDescent="0.3">
      <c r="A433" s="98">
        <v>106531059</v>
      </c>
      <c r="B433" s="98" t="s">
        <v>141</v>
      </c>
      <c r="C433" s="98" t="s">
        <v>1252</v>
      </c>
      <c r="D433" s="98" t="s">
        <v>1459</v>
      </c>
      <c r="E433" s="98" t="s">
        <v>142</v>
      </c>
      <c r="F433" s="98" t="s">
        <v>1251</v>
      </c>
      <c r="G433" s="98" t="s">
        <v>371</v>
      </c>
      <c r="H433" s="98" t="s">
        <v>2114</v>
      </c>
      <c r="I433" s="98" t="s">
        <v>2160</v>
      </c>
      <c r="J433" s="98" t="s">
        <v>2160</v>
      </c>
      <c r="K433" s="98" t="s">
        <v>2546</v>
      </c>
      <c r="L433" s="98" t="s">
        <v>2066</v>
      </c>
      <c r="M433" s="98" t="s">
        <v>2136</v>
      </c>
      <c r="N433" s="98" t="s">
        <v>1991</v>
      </c>
      <c r="O433" s="99">
        <v>286</v>
      </c>
      <c r="P433" s="99">
        <v>73</v>
      </c>
      <c r="Q433" s="99"/>
      <c r="R433" s="99"/>
      <c r="S433" s="99"/>
      <c r="T433" s="99"/>
      <c r="U433" s="99">
        <v>163</v>
      </c>
      <c r="V433" s="99">
        <v>196</v>
      </c>
      <c r="W433" s="99"/>
      <c r="X433" s="99"/>
      <c r="Y433" s="99">
        <v>2</v>
      </c>
      <c r="Z433" s="99">
        <v>6</v>
      </c>
      <c r="AA433" s="99">
        <v>11</v>
      </c>
      <c r="AB433" s="99">
        <v>13</v>
      </c>
      <c r="AC433" s="99">
        <v>55</v>
      </c>
      <c r="AD433" s="99">
        <v>83</v>
      </c>
      <c r="AE433" s="99">
        <v>99</v>
      </c>
      <c r="AF433" s="99">
        <v>90</v>
      </c>
      <c r="AG433" s="99"/>
      <c r="AH433" s="99"/>
      <c r="AI433" s="99"/>
      <c r="AJ433" s="99">
        <v>3</v>
      </c>
      <c r="AK433" s="99"/>
      <c r="AL433" s="99">
        <v>2</v>
      </c>
      <c r="AM433" s="99">
        <v>14</v>
      </c>
      <c r="AN433" s="99">
        <v>1</v>
      </c>
      <c r="AO433" s="99">
        <v>2</v>
      </c>
      <c r="AP433" s="99">
        <v>337</v>
      </c>
      <c r="AQ433" s="99">
        <v>70</v>
      </c>
      <c r="AR433" s="99">
        <v>289</v>
      </c>
      <c r="AS433" s="99"/>
      <c r="AT433" s="99">
        <v>48</v>
      </c>
      <c r="AU433" s="99">
        <v>311</v>
      </c>
      <c r="AV433" s="99"/>
      <c r="AW433" s="99"/>
      <c r="AX433" s="99">
        <v>329</v>
      </c>
      <c r="AY433" s="99">
        <v>30</v>
      </c>
      <c r="AZ433" s="99"/>
      <c r="BA433" s="99">
        <v>58</v>
      </c>
      <c r="BB433" s="99"/>
      <c r="BC433" s="99">
        <v>299</v>
      </c>
      <c r="BD433" s="99"/>
      <c r="BE433" s="99"/>
      <c r="BF433" s="99">
        <v>2</v>
      </c>
      <c r="BG433" s="99"/>
      <c r="BH433" s="99"/>
      <c r="BI433" s="99"/>
      <c r="BJ433" s="99"/>
      <c r="BK433" s="99">
        <v>38</v>
      </c>
      <c r="BL433" s="99">
        <v>9</v>
      </c>
      <c r="BM433" s="99"/>
      <c r="BN433" s="99">
        <v>17</v>
      </c>
      <c r="BO433" s="99"/>
      <c r="BP433" s="99"/>
      <c r="BQ433" s="99"/>
      <c r="BR433" s="99">
        <v>2</v>
      </c>
      <c r="BS433" s="99"/>
      <c r="BT433" s="99">
        <v>230</v>
      </c>
      <c r="BU433" s="99">
        <v>61</v>
      </c>
      <c r="BV433" s="99">
        <v>2</v>
      </c>
      <c r="BW433" s="99"/>
      <c r="BX433" s="99"/>
      <c r="BY433" s="99"/>
      <c r="BZ433" s="99"/>
      <c r="CA433" s="99"/>
      <c r="CB433" s="99">
        <v>15</v>
      </c>
      <c r="CC433" s="99">
        <v>261</v>
      </c>
      <c r="CD433" s="99">
        <v>3</v>
      </c>
      <c r="CE433" s="99">
        <v>26</v>
      </c>
      <c r="CF433" s="99">
        <v>51</v>
      </c>
      <c r="CG433" s="99"/>
      <c r="CH433" s="99">
        <v>3</v>
      </c>
      <c r="CI433" s="99"/>
      <c r="CJ433" s="99"/>
      <c r="CK433" s="99"/>
      <c r="CL433" s="99"/>
      <c r="CM433" s="99">
        <v>12</v>
      </c>
      <c r="CN433" s="99">
        <v>18</v>
      </c>
      <c r="CO433" s="99">
        <v>54</v>
      </c>
      <c r="CP433" s="99">
        <v>45</v>
      </c>
      <c r="CQ433" s="99"/>
      <c r="CR433" s="99">
        <v>27</v>
      </c>
      <c r="CS433" s="99"/>
      <c r="CT433" s="99">
        <v>24</v>
      </c>
      <c r="CU433" s="99">
        <v>5</v>
      </c>
      <c r="CV433" s="99">
        <v>24</v>
      </c>
      <c r="CW433" s="99">
        <v>7</v>
      </c>
      <c r="CX433" s="99">
        <v>4</v>
      </c>
      <c r="CY433" s="99">
        <v>8</v>
      </c>
      <c r="CZ433" s="99"/>
      <c r="DA433" s="99">
        <v>81</v>
      </c>
      <c r="DB433" s="99">
        <v>27</v>
      </c>
      <c r="DC433" s="99">
        <v>23</v>
      </c>
      <c r="DD433" s="99"/>
      <c r="DE433" s="99"/>
      <c r="DF433" s="99"/>
      <c r="DG433" s="99"/>
      <c r="DH433" s="99">
        <v>98</v>
      </c>
      <c r="DI433" s="99">
        <v>10</v>
      </c>
      <c r="DJ433" s="99"/>
      <c r="DK433" s="99"/>
      <c r="DL433" s="99">
        <v>6</v>
      </c>
      <c r="DM433" s="99"/>
      <c r="DN433" s="99">
        <v>2</v>
      </c>
      <c r="DO433" s="99"/>
      <c r="DP433" s="99">
        <v>218</v>
      </c>
      <c r="DQ433" s="99"/>
      <c r="DR433" s="99">
        <v>3</v>
      </c>
      <c r="DS433" s="99">
        <v>21</v>
      </c>
      <c r="DT433" s="99">
        <v>1</v>
      </c>
      <c r="DU433" s="99"/>
      <c r="DV433" s="99"/>
      <c r="DW433" s="99"/>
      <c r="DX433" s="99"/>
      <c r="DY433" s="99"/>
      <c r="DZ433" s="99"/>
      <c r="EA433" s="99"/>
      <c r="EB433" s="99"/>
      <c r="EC433" s="99"/>
      <c r="ED433" s="99"/>
      <c r="EE433" s="99">
        <v>6</v>
      </c>
      <c r="EF433" s="99">
        <v>2</v>
      </c>
      <c r="EG433" s="99"/>
      <c r="EH433" s="99"/>
      <c r="EI433" s="99"/>
      <c r="EJ433" s="99"/>
      <c r="EK433" s="99">
        <v>1</v>
      </c>
      <c r="EL433" s="99">
        <v>3</v>
      </c>
      <c r="EM433" s="99">
        <v>346</v>
      </c>
      <c r="EN433" s="99"/>
      <c r="EO433" s="99">
        <v>1</v>
      </c>
      <c r="EP433" s="99"/>
      <c r="EQ433" s="99"/>
      <c r="ER433" s="99"/>
      <c r="ES433" s="99">
        <v>2852</v>
      </c>
    </row>
    <row r="434" spans="1:149" ht="14.4" x14ac:dyDescent="0.3">
      <c r="A434" s="98">
        <v>106540734</v>
      </c>
      <c r="B434" s="98" t="s">
        <v>1253</v>
      </c>
      <c r="C434" s="98" t="s">
        <v>147</v>
      </c>
      <c r="D434" s="98" t="s">
        <v>143</v>
      </c>
      <c r="E434" s="98" t="s">
        <v>144</v>
      </c>
      <c r="F434" s="98" t="s">
        <v>1254</v>
      </c>
      <c r="G434" s="98" t="s">
        <v>371</v>
      </c>
      <c r="H434" s="98" t="s">
        <v>2108</v>
      </c>
      <c r="I434" s="98" t="s">
        <v>2126</v>
      </c>
      <c r="J434" s="98" t="s">
        <v>2185</v>
      </c>
      <c r="K434" s="98" t="s">
        <v>2547</v>
      </c>
      <c r="L434" s="98" t="s">
        <v>2065</v>
      </c>
      <c r="M434" s="98" t="s">
        <v>2105</v>
      </c>
      <c r="N434" s="98" t="s">
        <v>1992</v>
      </c>
      <c r="O434" s="99">
        <v>25817</v>
      </c>
      <c r="P434" s="99">
        <v>612</v>
      </c>
      <c r="Q434" s="99">
        <v>593</v>
      </c>
      <c r="R434" s="99"/>
      <c r="S434" s="99">
        <v>2213</v>
      </c>
      <c r="T434" s="99"/>
      <c r="U434" s="99">
        <v>16757</v>
      </c>
      <c r="V434" s="99">
        <v>12478</v>
      </c>
      <c r="W434" s="99"/>
      <c r="X434" s="99"/>
      <c r="Y434" s="99">
        <v>729</v>
      </c>
      <c r="Z434" s="99">
        <v>4260</v>
      </c>
      <c r="AA434" s="99">
        <v>3548</v>
      </c>
      <c r="AB434" s="99">
        <v>2287</v>
      </c>
      <c r="AC434" s="99">
        <v>3368</v>
      </c>
      <c r="AD434" s="99">
        <v>3592</v>
      </c>
      <c r="AE434" s="99">
        <v>3374</v>
      </c>
      <c r="AF434" s="99">
        <v>3104</v>
      </c>
      <c r="AG434" s="99"/>
      <c r="AH434" s="99">
        <v>4797</v>
      </c>
      <c r="AI434" s="99">
        <v>176</v>
      </c>
      <c r="AJ434" s="99">
        <v>607</v>
      </c>
      <c r="AK434" s="99">
        <v>710</v>
      </c>
      <c r="AL434" s="99">
        <v>13882</v>
      </c>
      <c r="AM434" s="99">
        <v>58</v>
      </c>
      <c r="AN434" s="99">
        <v>1886</v>
      </c>
      <c r="AO434" s="99">
        <v>290</v>
      </c>
      <c r="AP434" s="99">
        <v>11802</v>
      </c>
      <c r="AQ434" s="99">
        <v>14756</v>
      </c>
      <c r="AR434" s="99">
        <v>14479</v>
      </c>
      <c r="AS434" s="99"/>
      <c r="AT434" s="99">
        <v>5065</v>
      </c>
      <c r="AU434" s="99">
        <v>19562</v>
      </c>
      <c r="AV434" s="99">
        <v>4559</v>
      </c>
      <c r="AW434" s="99">
        <v>49</v>
      </c>
      <c r="AX434" s="99">
        <v>28139</v>
      </c>
      <c r="AY434" s="99">
        <v>1096</v>
      </c>
      <c r="AZ434" s="99"/>
      <c r="BA434" s="99">
        <v>1803</v>
      </c>
      <c r="BB434" s="99">
        <v>6</v>
      </c>
      <c r="BC434" s="99">
        <v>21958</v>
      </c>
      <c r="BD434" s="99">
        <v>113</v>
      </c>
      <c r="BE434" s="99">
        <v>165</v>
      </c>
      <c r="BF434" s="99">
        <v>580</v>
      </c>
      <c r="BG434" s="99">
        <v>4545</v>
      </c>
      <c r="BH434" s="99">
        <v>5</v>
      </c>
      <c r="BI434" s="99">
        <v>60</v>
      </c>
      <c r="BJ434" s="99"/>
      <c r="BK434" s="99">
        <v>396</v>
      </c>
      <c r="BL434" s="99">
        <v>241</v>
      </c>
      <c r="BM434" s="99">
        <v>71</v>
      </c>
      <c r="BN434" s="99">
        <v>708</v>
      </c>
      <c r="BO434" s="99">
        <v>2575</v>
      </c>
      <c r="BP434" s="99">
        <v>203</v>
      </c>
      <c r="BQ434" s="99">
        <v>95</v>
      </c>
      <c r="BR434" s="99">
        <v>486</v>
      </c>
      <c r="BS434" s="99">
        <v>4</v>
      </c>
      <c r="BT434" s="99">
        <v>22102</v>
      </c>
      <c r="BU434" s="99">
        <v>2215</v>
      </c>
      <c r="BV434" s="99"/>
      <c r="BW434" s="99">
        <v>39</v>
      </c>
      <c r="BX434" s="99"/>
      <c r="BY434" s="99">
        <v>100</v>
      </c>
      <c r="BZ434" s="99"/>
      <c r="CA434" s="99"/>
      <c r="CB434" s="99">
        <v>12246</v>
      </c>
      <c r="CC434" s="99">
        <v>9760</v>
      </c>
      <c r="CD434" s="99"/>
      <c r="CE434" s="99">
        <v>6857</v>
      </c>
      <c r="CF434" s="99">
        <v>105</v>
      </c>
      <c r="CG434" s="99">
        <v>99</v>
      </c>
      <c r="CH434" s="99"/>
      <c r="CI434" s="99"/>
      <c r="CJ434" s="99">
        <v>168</v>
      </c>
      <c r="CK434" s="99"/>
      <c r="CL434" s="99">
        <v>18</v>
      </c>
      <c r="CM434" s="99">
        <v>168</v>
      </c>
      <c r="CN434" s="99">
        <v>570</v>
      </c>
      <c r="CO434" s="99">
        <v>3716</v>
      </c>
      <c r="CP434" s="99">
        <v>2157</v>
      </c>
      <c r="CQ434" s="99">
        <v>10</v>
      </c>
      <c r="CR434" s="99">
        <v>987</v>
      </c>
      <c r="CS434" s="99">
        <v>3</v>
      </c>
      <c r="CT434" s="99">
        <v>932</v>
      </c>
      <c r="CU434" s="99">
        <v>1534</v>
      </c>
      <c r="CV434" s="99">
        <v>2007</v>
      </c>
      <c r="CW434" s="99">
        <v>2378</v>
      </c>
      <c r="CX434" s="99">
        <v>1019</v>
      </c>
      <c r="CY434" s="99">
        <v>537</v>
      </c>
      <c r="CZ434" s="99">
        <v>915</v>
      </c>
      <c r="DA434" s="99">
        <v>1636</v>
      </c>
      <c r="DB434" s="99">
        <v>432</v>
      </c>
      <c r="DC434" s="99">
        <v>745</v>
      </c>
      <c r="DD434" s="99">
        <v>4815</v>
      </c>
      <c r="DE434" s="99">
        <v>4548</v>
      </c>
      <c r="DF434" s="99">
        <v>108</v>
      </c>
      <c r="DG434" s="99">
        <v>1052</v>
      </c>
      <c r="DH434" s="99">
        <v>2145</v>
      </c>
      <c r="DI434" s="99">
        <v>1308</v>
      </c>
      <c r="DJ434" s="99">
        <v>1</v>
      </c>
      <c r="DK434" s="99">
        <v>200</v>
      </c>
      <c r="DL434" s="99">
        <v>731</v>
      </c>
      <c r="DM434" s="99">
        <v>46</v>
      </c>
      <c r="DN434" s="99">
        <v>1392</v>
      </c>
      <c r="DO434" s="99">
        <v>318</v>
      </c>
      <c r="DP434" s="99">
        <v>13031</v>
      </c>
      <c r="DQ434" s="99">
        <v>268</v>
      </c>
      <c r="DR434" s="99">
        <v>578</v>
      </c>
      <c r="DS434" s="99">
        <v>159</v>
      </c>
      <c r="DT434" s="99">
        <v>727</v>
      </c>
      <c r="DU434" s="99">
        <v>14</v>
      </c>
      <c r="DV434" s="99">
        <v>1</v>
      </c>
      <c r="DW434" s="99">
        <v>2626</v>
      </c>
      <c r="DX434" s="99">
        <v>45</v>
      </c>
      <c r="DY434" s="99">
        <v>61</v>
      </c>
      <c r="DZ434" s="99">
        <v>4486</v>
      </c>
      <c r="EA434" s="99">
        <v>22</v>
      </c>
      <c r="EB434" s="99">
        <v>24</v>
      </c>
      <c r="EC434" s="99"/>
      <c r="ED434" s="99">
        <v>787</v>
      </c>
      <c r="EE434" s="99">
        <v>880</v>
      </c>
      <c r="EF434" s="99">
        <v>460</v>
      </c>
      <c r="EG434" s="99">
        <v>121</v>
      </c>
      <c r="EH434" s="99">
        <v>59</v>
      </c>
      <c r="EI434" s="99">
        <v>4</v>
      </c>
      <c r="EJ434" s="99">
        <v>7</v>
      </c>
      <c r="EK434" s="99">
        <v>9</v>
      </c>
      <c r="EL434" s="99">
        <v>33</v>
      </c>
      <c r="EM434" s="99">
        <v>25159</v>
      </c>
      <c r="EN434" s="99">
        <v>251</v>
      </c>
      <c r="EO434" s="99">
        <v>1329</v>
      </c>
      <c r="EP434" s="99">
        <v>128</v>
      </c>
      <c r="EQ434" s="99">
        <v>7</v>
      </c>
      <c r="ER434" s="99">
        <v>1</v>
      </c>
      <c r="ES434" s="99">
        <v>144862</v>
      </c>
    </row>
    <row r="435" spans="1:149" ht="14.4" x14ac:dyDescent="0.3">
      <c r="A435" s="98">
        <v>106540798</v>
      </c>
      <c r="B435" s="98" t="s">
        <v>1541</v>
      </c>
      <c r="C435" s="98" t="s">
        <v>147</v>
      </c>
      <c r="D435" s="98" t="s">
        <v>145</v>
      </c>
      <c r="E435" s="98" t="s">
        <v>146</v>
      </c>
      <c r="F435" s="98" t="s">
        <v>1255</v>
      </c>
      <c r="G435" s="98" t="s">
        <v>371</v>
      </c>
      <c r="H435" s="98" t="s">
        <v>2112</v>
      </c>
      <c r="I435" s="98" t="s">
        <v>2148</v>
      </c>
      <c r="J435" s="98" t="s">
        <v>2185</v>
      </c>
      <c r="K435" s="98" t="s">
        <v>2548</v>
      </c>
      <c r="L435" s="98" t="s">
        <v>2007</v>
      </c>
      <c r="M435" s="98" t="s">
        <v>2105</v>
      </c>
      <c r="N435" s="98" t="s">
        <v>1993</v>
      </c>
      <c r="O435" s="99">
        <v>6857</v>
      </c>
      <c r="P435" s="99">
        <v>11</v>
      </c>
      <c r="Q435" s="99"/>
      <c r="R435" s="99"/>
      <c r="S435" s="99"/>
      <c r="T435" s="99"/>
      <c r="U435" s="99">
        <v>4224</v>
      </c>
      <c r="V435" s="99">
        <v>2644</v>
      </c>
      <c r="W435" s="99"/>
      <c r="X435" s="99"/>
      <c r="Y435" s="99">
        <v>249</v>
      </c>
      <c r="Z435" s="99">
        <v>1058</v>
      </c>
      <c r="AA435" s="99">
        <v>704</v>
      </c>
      <c r="AB435" s="99">
        <v>416</v>
      </c>
      <c r="AC435" s="99">
        <v>602</v>
      </c>
      <c r="AD435" s="99">
        <v>799</v>
      </c>
      <c r="AE435" s="99">
        <v>724</v>
      </c>
      <c r="AF435" s="99">
        <v>674</v>
      </c>
      <c r="AG435" s="99"/>
      <c r="AH435" s="99">
        <v>1565</v>
      </c>
      <c r="AI435" s="99">
        <v>77</v>
      </c>
      <c r="AJ435" s="99">
        <v>140</v>
      </c>
      <c r="AK435" s="99">
        <v>42</v>
      </c>
      <c r="AL435" s="99">
        <v>4066</v>
      </c>
      <c r="AM435" s="99">
        <v>139</v>
      </c>
      <c r="AN435" s="99">
        <v>61</v>
      </c>
      <c r="AO435" s="99">
        <v>2</v>
      </c>
      <c r="AP435" s="99">
        <v>2418</v>
      </c>
      <c r="AQ435" s="99">
        <v>3442</v>
      </c>
      <c r="AR435" s="99">
        <v>3426</v>
      </c>
      <c r="AS435" s="99"/>
      <c r="AT435" s="99">
        <v>1835</v>
      </c>
      <c r="AU435" s="99">
        <v>3556</v>
      </c>
      <c r="AV435" s="99">
        <v>1477</v>
      </c>
      <c r="AW435" s="99"/>
      <c r="AX435" s="99">
        <v>6666</v>
      </c>
      <c r="AY435" s="99">
        <v>202</v>
      </c>
      <c r="AZ435" s="99"/>
      <c r="BA435" s="99">
        <v>16</v>
      </c>
      <c r="BB435" s="99"/>
      <c r="BC435" s="99">
        <v>5209</v>
      </c>
      <c r="BD435" s="99">
        <v>2</v>
      </c>
      <c r="BE435" s="99">
        <v>69</v>
      </c>
      <c r="BF435" s="99">
        <v>91</v>
      </c>
      <c r="BG435" s="99">
        <v>1468</v>
      </c>
      <c r="BH435" s="99">
        <v>13</v>
      </c>
      <c r="BI435" s="99"/>
      <c r="BJ435" s="99"/>
      <c r="BK435" s="99">
        <v>178</v>
      </c>
      <c r="BL435" s="99">
        <v>71</v>
      </c>
      <c r="BM435" s="99">
        <v>12</v>
      </c>
      <c r="BN435" s="99">
        <v>158</v>
      </c>
      <c r="BO435" s="99">
        <v>200</v>
      </c>
      <c r="BP435" s="99">
        <v>35</v>
      </c>
      <c r="BQ435" s="99"/>
      <c r="BR435" s="99"/>
      <c r="BS435" s="99">
        <v>3</v>
      </c>
      <c r="BT435" s="99">
        <v>5396</v>
      </c>
      <c r="BU435" s="99">
        <v>778</v>
      </c>
      <c r="BV435" s="99"/>
      <c r="BW435" s="99">
        <v>37</v>
      </c>
      <c r="BX435" s="99"/>
      <c r="BY435" s="99"/>
      <c r="BZ435" s="99"/>
      <c r="CA435" s="99"/>
      <c r="CB435" s="99">
        <v>3784</v>
      </c>
      <c r="CC435" s="99">
        <v>2141</v>
      </c>
      <c r="CD435" s="99"/>
      <c r="CE435" s="99">
        <v>890</v>
      </c>
      <c r="CF435" s="99">
        <v>12</v>
      </c>
      <c r="CG435" s="99">
        <v>8</v>
      </c>
      <c r="CH435" s="99">
        <v>33</v>
      </c>
      <c r="CI435" s="99"/>
      <c r="CJ435" s="99"/>
      <c r="CK435" s="99"/>
      <c r="CL435" s="99"/>
      <c r="CM435" s="99">
        <v>43</v>
      </c>
      <c r="CN435" s="99">
        <v>138</v>
      </c>
      <c r="CO435" s="99">
        <v>663</v>
      </c>
      <c r="CP435" s="99">
        <v>610</v>
      </c>
      <c r="CQ435" s="99">
        <v>2</v>
      </c>
      <c r="CR435" s="99">
        <v>277</v>
      </c>
      <c r="CS435" s="99">
        <v>2</v>
      </c>
      <c r="CT435" s="99">
        <v>322</v>
      </c>
      <c r="CU435" s="99">
        <v>372</v>
      </c>
      <c r="CV435" s="99">
        <v>251</v>
      </c>
      <c r="CW435" s="99">
        <v>31</v>
      </c>
      <c r="CX435" s="99">
        <v>122</v>
      </c>
      <c r="CY435" s="99">
        <v>91</v>
      </c>
      <c r="CZ435" s="99">
        <v>11</v>
      </c>
      <c r="DA435" s="99">
        <v>643</v>
      </c>
      <c r="DB435" s="99">
        <v>121</v>
      </c>
      <c r="DC435" s="99">
        <v>110</v>
      </c>
      <c r="DD435" s="99">
        <v>1544</v>
      </c>
      <c r="DE435" s="99">
        <v>1471</v>
      </c>
      <c r="DF435" s="99">
        <v>44</v>
      </c>
      <c r="DG435" s="99">
        <v>60</v>
      </c>
      <c r="DH435" s="99">
        <v>2377</v>
      </c>
      <c r="DI435" s="99">
        <v>449</v>
      </c>
      <c r="DJ435" s="99">
        <v>4</v>
      </c>
      <c r="DK435" s="99">
        <v>101</v>
      </c>
      <c r="DL435" s="99">
        <v>179</v>
      </c>
      <c r="DM435" s="99">
        <v>7</v>
      </c>
      <c r="DN435" s="99">
        <v>197</v>
      </c>
      <c r="DO435" s="99">
        <v>33</v>
      </c>
      <c r="DP435" s="99">
        <v>1543</v>
      </c>
      <c r="DQ435" s="99">
        <v>41</v>
      </c>
      <c r="DR435" s="99">
        <v>76</v>
      </c>
      <c r="DS435" s="99">
        <v>292</v>
      </c>
      <c r="DT435" s="99">
        <v>60</v>
      </c>
      <c r="DU435" s="99">
        <v>2</v>
      </c>
      <c r="DV435" s="99"/>
      <c r="DW435" s="99">
        <v>17</v>
      </c>
      <c r="DX435" s="99"/>
      <c r="DY435" s="99">
        <v>4</v>
      </c>
      <c r="DZ435" s="99">
        <v>1426</v>
      </c>
      <c r="EA435" s="99"/>
      <c r="EB435" s="99"/>
      <c r="EC435" s="99"/>
      <c r="ED435" s="99">
        <v>105</v>
      </c>
      <c r="EE435" s="99">
        <v>218</v>
      </c>
      <c r="EF435" s="99">
        <v>14</v>
      </c>
      <c r="EG435" s="99">
        <v>3</v>
      </c>
      <c r="EH435" s="99">
        <v>3</v>
      </c>
      <c r="EI435" s="99"/>
      <c r="EJ435" s="99">
        <v>14</v>
      </c>
      <c r="EK435" s="99">
        <v>8</v>
      </c>
      <c r="EL435" s="99">
        <v>2</v>
      </c>
      <c r="EM435" s="99">
        <v>6129</v>
      </c>
      <c r="EN435" s="99">
        <v>66</v>
      </c>
      <c r="EO435" s="99">
        <v>284</v>
      </c>
      <c r="EP435" s="99">
        <v>21</v>
      </c>
      <c r="EQ435" s="99">
        <v>1</v>
      </c>
      <c r="ER435" s="99"/>
      <c r="ES435" s="99">
        <v>34659</v>
      </c>
    </row>
    <row r="436" spans="1:149" ht="14.4" x14ac:dyDescent="0.3">
      <c r="A436" s="98">
        <v>106540816</v>
      </c>
      <c r="B436" s="98" t="s">
        <v>1256</v>
      </c>
      <c r="C436" s="98" t="s">
        <v>147</v>
      </c>
      <c r="D436" s="98" t="s">
        <v>2549</v>
      </c>
      <c r="E436" s="98" t="s">
        <v>147</v>
      </c>
      <c r="F436" s="98" t="s">
        <v>1257</v>
      </c>
      <c r="G436" s="98" t="s">
        <v>371</v>
      </c>
      <c r="H436" s="98" t="s">
        <v>2101</v>
      </c>
      <c r="I436" s="98" t="s">
        <v>2126</v>
      </c>
      <c r="J436" s="98" t="s">
        <v>2185</v>
      </c>
      <c r="K436" s="98" t="s">
        <v>2550</v>
      </c>
      <c r="L436" s="98" t="s">
        <v>2007</v>
      </c>
      <c r="M436" s="98" t="s">
        <v>2105</v>
      </c>
      <c r="N436" s="98" t="s">
        <v>1994</v>
      </c>
      <c r="O436" s="99">
        <v>3546</v>
      </c>
      <c r="P436" s="99"/>
      <c r="Q436" s="99"/>
      <c r="R436" s="99"/>
      <c r="S436" s="99"/>
      <c r="T436" s="99"/>
      <c r="U436" s="99">
        <v>2206</v>
      </c>
      <c r="V436" s="99">
        <v>1340</v>
      </c>
      <c r="W436" s="99"/>
      <c r="X436" s="99"/>
      <c r="Y436" s="99">
        <v>95</v>
      </c>
      <c r="Z436" s="99">
        <v>483</v>
      </c>
      <c r="AA436" s="99">
        <v>413</v>
      </c>
      <c r="AB436" s="99">
        <v>298</v>
      </c>
      <c r="AC436" s="99">
        <v>437</v>
      </c>
      <c r="AD436" s="99">
        <v>449</v>
      </c>
      <c r="AE436" s="99">
        <v>347</v>
      </c>
      <c r="AF436" s="99">
        <v>454</v>
      </c>
      <c r="AG436" s="99">
        <v>1</v>
      </c>
      <c r="AH436" s="99">
        <v>565</v>
      </c>
      <c r="AI436" s="99">
        <v>4</v>
      </c>
      <c r="AJ436" s="99">
        <v>58</v>
      </c>
      <c r="AK436" s="99">
        <v>112</v>
      </c>
      <c r="AL436" s="99">
        <v>1895</v>
      </c>
      <c r="AM436" s="99">
        <v>57</v>
      </c>
      <c r="AN436" s="99">
        <v>97</v>
      </c>
      <c r="AO436" s="99">
        <v>16</v>
      </c>
      <c r="AP436" s="99">
        <v>1311</v>
      </c>
      <c r="AQ436" s="99">
        <v>1478</v>
      </c>
      <c r="AR436" s="99">
        <v>2068</v>
      </c>
      <c r="AS436" s="99"/>
      <c r="AT436" s="99">
        <v>493</v>
      </c>
      <c r="AU436" s="99">
        <v>2494</v>
      </c>
      <c r="AV436" s="99">
        <v>558</v>
      </c>
      <c r="AW436" s="99">
        <v>1</v>
      </c>
      <c r="AX436" s="99">
        <v>3401</v>
      </c>
      <c r="AY436" s="99">
        <v>145</v>
      </c>
      <c r="AZ436" s="99"/>
      <c r="BA436" s="99">
        <v>7</v>
      </c>
      <c r="BB436" s="99">
        <v>1</v>
      </c>
      <c r="BC436" s="99">
        <v>2893</v>
      </c>
      <c r="BD436" s="99"/>
      <c r="BE436" s="99"/>
      <c r="BF436" s="99">
        <v>85</v>
      </c>
      <c r="BG436" s="99">
        <v>559</v>
      </c>
      <c r="BH436" s="99"/>
      <c r="BI436" s="99">
        <v>1</v>
      </c>
      <c r="BJ436" s="99"/>
      <c r="BK436" s="99">
        <v>115</v>
      </c>
      <c r="BL436" s="99">
        <v>75</v>
      </c>
      <c r="BM436" s="99"/>
      <c r="BN436" s="99">
        <v>97</v>
      </c>
      <c r="BO436" s="99">
        <v>119</v>
      </c>
      <c r="BP436" s="99">
        <v>33</v>
      </c>
      <c r="BQ436" s="99">
        <v>4</v>
      </c>
      <c r="BR436" s="99">
        <v>3</v>
      </c>
      <c r="BS436" s="99">
        <v>2</v>
      </c>
      <c r="BT436" s="99">
        <v>2720</v>
      </c>
      <c r="BU436" s="99">
        <v>363</v>
      </c>
      <c r="BV436" s="99"/>
      <c r="BW436" s="99">
        <v>14</v>
      </c>
      <c r="BX436" s="99">
        <v>1</v>
      </c>
      <c r="BY436" s="99"/>
      <c r="BZ436" s="99"/>
      <c r="CA436" s="99"/>
      <c r="CB436" s="99">
        <v>1829</v>
      </c>
      <c r="CC436" s="99">
        <v>1179</v>
      </c>
      <c r="CD436" s="99"/>
      <c r="CE436" s="99">
        <v>471</v>
      </c>
      <c r="CF436" s="99">
        <v>43</v>
      </c>
      <c r="CG436" s="99">
        <v>1</v>
      </c>
      <c r="CH436" s="99">
        <v>20</v>
      </c>
      <c r="CI436" s="99">
        <v>3</v>
      </c>
      <c r="CJ436" s="99"/>
      <c r="CK436" s="99"/>
      <c r="CL436" s="99">
        <v>1</v>
      </c>
      <c r="CM436" s="99">
        <v>46</v>
      </c>
      <c r="CN436" s="99">
        <v>62</v>
      </c>
      <c r="CO436" s="99">
        <v>316</v>
      </c>
      <c r="CP436" s="99">
        <v>562</v>
      </c>
      <c r="CQ436" s="99"/>
      <c r="CR436" s="99">
        <v>147</v>
      </c>
      <c r="CS436" s="99">
        <v>1</v>
      </c>
      <c r="CT436" s="99">
        <v>202</v>
      </c>
      <c r="CU436" s="99">
        <v>213</v>
      </c>
      <c r="CV436" s="99">
        <v>133</v>
      </c>
      <c r="CW436" s="99">
        <v>11</v>
      </c>
      <c r="CX436" s="99">
        <v>47</v>
      </c>
      <c r="CY436" s="99">
        <v>29</v>
      </c>
      <c r="CZ436" s="99">
        <v>6</v>
      </c>
      <c r="DA436" s="99">
        <v>328</v>
      </c>
      <c r="DB436" s="99">
        <v>117</v>
      </c>
      <c r="DC436" s="99">
        <v>160</v>
      </c>
      <c r="DD436" s="99">
        <v>606</v>
      </c>
      <c r="DE436" s="99">
        <v>559</v>
      </c>
      <c r="DF436" s="99"/>
      <c r="DG436" s="99">
        <v>4</v>
      </c>
      <c r="DH436" s="99">
        <v>297</v>
      </c>
      <c r="DI436" s="99">
        <v>427</v>
      </c>
      <c r="DJ436" s="99"/>
      <c r="DK436" s="99">
        <v>39</v>
      </c>
      <c r="DL436" s="99">
        <v>89</v>
      </c>
      <c r="DM436" s="99">
        <v>7</v>
      </c>
      <c r="DN436" s="99">
        <v>86</v>
      </c>
      <c r="DO436" s="99">
        <v>9</v>
      </c>
      <c r="DP436" s="99">
        <v>1682</v>
      </c>
      <c r="DQ436" s="99">
        <v>13</v>
      </c>
      <c r="DR436" s="99">
        <v>59</v>
      </c>
      <c r="DS436" s="99">
        <v>171</v>
      </c>
      <c r="DT436" s="99">
        <v>111</v>
      </c>
      <c r="DU436" s="99">
        <v>1</v>
      </c>
      <c r="DV436" s="99">
        <v>3</v>
      </c>
      <c r="DW436" s="99">
        <v>1</v>
      </c>
      <c r="DX436" s="99">
        <v>2</v>
      </c>
      <c r="DY436" s="99">
        <v>3</v>
      </c>
      <c r="DZ436" s="99">
        <v>542</v>
      </c>
      <c r="EA436" s="99"/>
      <c r="EB436" s="99"/>
      <c r="EC436" s="99"/>
      <c r="ED436" s="99">
        <v>99</v>
      </c>
      <c r="EE436" s="99">
        <v>119</v>
      </c>
      <c r="EF436" s="99">
        <v>6</v>
      </c>
      <c r="EG436" s="99">
        <v>1</v>
      </c>
      <c r="EH436" s="99">
        <v>2</v>
      </c>
      <c r="EI436" s="99"/>
      <c r="EJ436" s="99">
        <v>2</v>
      </c>
      <c r="EK436" s="99">
        <v>2</v>
      </c>
      <c r="EL436" s="99">
        <v>1</v>
      </c>
      <c r="EM436" s="99">
        <v>3165</v>
      </c>
      <c r="EN436" s="99">
        <v>28</v>
      </c>
      <c r="EO436" s="99">
        <v>114</v>
      </c>
      <c r="EP436" s="99">
        <v>7</v>
      </c>
      <c r="EQ436" s="99"/>
      <c r="ER436" s="99"/>
      <c r="ES436" s="99">
        <v>15034</v>
      </c>
    </row>
    <row r="437" spans="1:149" ht="14.4" x14ac:dyDescent="0.3">
      <c r="A437" s="98">
        <v>106554011</v>
      </c>
      <c r="B437" s="98" t="s">
        <v>2781</v>
      </c>
      <c r="C437" s="98" t="s">
        <v>1259</v>
      </c>
      <c r="D437" s="98" t="s">
        <v>2782</v>
      </c>
      <c r="E437" s="98" t="s">
        <v>2551</v>
      </c>
      <c r="F437" s="98" t="s">
        <v>1258</v>
      </c>
      <c r="G437" s="98" t="s">
        <v>2871</v>
      </c>
      <c r="H437" s="98" t="s">
        <v>2114</v>
      </c>
      <c r="I437" s="98" t="s">
        <v>2138</v>
      </c>
      <c r="J437" s="98" t="s">
        <v>2139</v>
      </c>
      <c r="K437" s="98" t="s">
        <v>2552</v>
      </c>
      <c r="L437" s="98" t="s">
        <v>2007</v>
      </c>
      <c r="M437" s="98" t="s">
        <v>2136</v>
      </c>
      <c r="N437" s="98" t="s">
        <v>1995</v>
      </c>
      <c r="O437" s="99">
        <v>5007</v>
      </c>
      <c r="P437" s="99">
        <v>260</v>
      </c>
      <c r="Q437" s="99"/>
      <c r="R437" s="99"/>
      <c r="S437" s="99"/>
      <c r="T437" s="99"/>
      <c r="U437" s="99">
        <v>3016</v>
      </c>
      <c r="V437" s="99">
        <v>2251</v>
      </c>
      <c r="W437" s="99"/>
      <c r="X437" s="99"/>
      <c r="Y437" s="99">
        <v>58</v>
      </c>
      <c r="Z437" s="99">
        <v>464</v>
      </c>
      <c r="AA437" s="99">
        <v>362</v>
      </c>
      <c r="AB437" s="99">
        <v>223</v>
      </c>
      <c r="AC437" s="99">
        <v>574</v>
      </c>
      <c r="AD437" s="99">
        <v>1006</v>
      </c>
      <c r="AE437" s="99">
        <v>966</v>
      </c>
      <c r="AF437" s="99">
        <v>1030</v>
      </c>
      <c r="AG437" s="99"/>
      <c r="AH437" s="99">
        <v>570</v>
      </c>
      <c r="AI437" s="99">
        <v>14</v>
      </c>
      <c r="AJ437" s="99">
        <v>40</v>
      </c>
      <c r="AK437" s="99">
        <v>46</v>
      </c>
      <c r="AL437" s="99">
        <v>301</v>
      </c>
      <c r="AM437" s="99">
        <v>17</v>
      </c>
      <c r="AN437" s="99">
        <v>58</v>
      </c>
      <c r="AO437" s="99">
        <v>27</v>
      </c>
      <c r="AP437" s="99">
        <v>4778</v>
      </c>
      <c r="AQ437" s="99">
        <v>1985</v>
      </c>
      <c r="AR437" s="99">
        <v>3268</v>
      </c>
      <c r="AS437" s="99">
        <v>14</v>
      </c>
      <c r="AT437" s="99">
        <v>1266</v>
      </c>
      <c r="AU437" s="99">
        <v>3448</v>
      </c>
      <c r="AV437" s="99">
        <v>553</v>
      </c>
      <c r="AW437" s="99"/>
      <c r="AX437" s="99">
        <v>4463</v>
      </c>
      <c r="AY437" s="99">
        <v>804</v>
      </c>
      <c r="AZ437" s="99"/>
      <c r="BA437" s="99">
        <v>228</v>
      </c>
      <c r="BB437" s="99"/>
      <c r="BC437" s="99">
        <v>4301</v>
      </c>
      <c r="BD437" s="99">
        <v>22</v>
      </c>
      <c r="BE437" s="99">
        <v>10</v>
      </c>
      <c r="BF437" s="99">
        <v>130</v>
      </c>
      <c r="BG437" s="99">
        <v>551</v>
      </c>
      <c r="BH437" s="99">
        <v>5</v>
      </c>
      <c r="BI437" s="99">
        <v>20</v>
      </c>
      <c r="BJ437" s="99"/>
      <c r="BK437" s="99">
        <v>277</v>
      </c>
      <c r="BL437" s="99">
        <v>67</v>
      </c>
      <c r="BM437" s="99"/>
      <c r="BN437" s="99">
        <v>157</v>
      </c>
      <c r="BO437" s="99">
        <v>1125</v>
      </c>
      <c r="BP437" s="99">
        <v>8</v>
      </c>
      <c r="BQ437" s="99">
        <v>2</v>
      </c>
      <c r="BR437" s="99">
        <v>1</v>
      </c>
      <c r="BS437" s="99"/>
      <c r="BT437" s="99">
        <v>3045</v>
      </c>
      <c r="BU437" s="99">
        <v>564</v>
      </c>
      <c r="BV437" s="99"/>
      <c r="BW437" s="99"/>
      <c r="BX437" s="99"/>
      <c r="BY437" s="99">
        <v>15</v>
      </c>
      <c r="BZ437" s="99">
        <v>6</v>
      </c>
      <c r="CA437" s="99"/>
      <c r="CB437" s="99">
        <v>1298</v>
      </c>
      <c r="CC437" s="99">
        <v>2783</v>
      </c>
      <c r="CD437" s="99"/>
      <c r="CE437" s="99">
        <v>1059</v>
      </c>
      <c r="CF437" s="99">
        <v>13</v>
      </c>
      <c r="CG437" s="99">
        <v>17</v>
      </c>
      <c r="CH437" s="99">
        <v>96</v>
      </c>
      <c r="CI437" s="99"/>
      <c r="CJ437" s="99"/>
      <c r="CK437" s="99">
        <v>1</v>
      </c>
      <c r="CL437" s="99">
        <v>7</v>
      </c>
      <c r="CM437" s="99">
        <v>33</v>
      </c>
      <c r="CN437" s="99">
        <v>115</v>
      </c>
      <c r="CO437" s="99">
        <v>646</v>
      </c>
      <c r="CP437" s="99">
        <v>556</v>
      </c>
      <c r="CQ437" s="99">
        <v>4</v>
      </c>
      <c r="CR437" s="99">
        <v>169</v>
      </c>
      <c r="CS437" s="99">
        <v>2</v>
      </c>
      <c r="CT437" s="99">
        <v>213</v>
      </c>
      <c r="CU437" s="99">
        <v>501</v>
      </c>
      <c r="CV437" s="99">
        <v>499</v>
      </c>
      <c r="CW437" s="99">
        <v>36</v>
      </c>
      <c r="CX437" s="99">
        <v>514</v>
      </c>
      <c r="CY437" s="99">
        <v>74</v>
      </c>
      <c r="CZ437" s="99">
        <v>60</v>
      </c>
      <c r="DA437" s="99">
        <v>487</v>
      </c>
      <c r="DB437" s="99">
        <v>127</v>
      </c>
      <c r="DC437" s="99">
        <v>71</v>
      </c>
      <c r="DD437" s="99">
        <v>583</v>
      </c>
      <c r="DE437" s="99">
        <v>552</v>
      </c>
      <c r="DF437" s="99">
        <v>18</v>
      </c>
      <c r="DG437" s="99">
        <v>49</v>
      </c>
      <c r="DH437" s="99">
        <v>714</v>
      </c>
      <c r="DI437" s="99">
        <v>396</v>
      </c>
      <c r="DJ437" s="99">
        <v>2</v>
      </c>
      <c r="DK437" s="99">
        <v>37</v>
      </c>
      <c r="DL437" s="99">
        <v>167</v>
      </c>
      <c r="DM437" s="99">
        <v>7</v>
      </c>
      <c r="DN437" s="99">
        <v>654</v>
      </c>
      <c r="DO437" s="99">
        <v>29</v>
      </c>
      <c r="DP437" s="99">
        <v>2141</v>
      </c>
      <c r="DQ437" s="99">
        <v>38</v>
      </c>
      <c r="DR437" s="99">
        <v>100</v>
      </c>
      <c r="DS437" s="99">
        <v>97</v>
      </c>
      <c r="DT437" s="99">
        <v>253</v>
      </c>
      <c r="DU437" s="99">
        <v>1</v>
      </c>
      <c r="DV437" s="99"/>
      <c r="DW437" s="99">
        <v>24</v>
      </c>
      <c r="DX437" s="99">
        <v>7</v>
      </c>
      <c r="DY437" s="99">
        <v>3</v>
      </c>
      <c r="DZ437" s="99">
        <v>548</v>
      </c>
      <c r="EA437" s="99"/>
      <c r="EB437" s="99"/>
      <c r="EC437" s="99"/>
      <c r="ED437" s="99">
        <v>61</v>
      </c>
      <c r="EE437" s="99">
        <v>285</v>
      </c>
      <c r="EF437" s="99">
        <v>29</v>
      </c>
      <c r="EG437" s="99">
        <v>4</v>
      </c>
      <c r="EH437" s="99"/>
      <c r="EI437" s="99"/>
      <c r="EJ437" s="99">
        <v>2</v>
      </c>
      <c r="EK437" s="99"/>
      <c r="EL437" s="99">
        <v>12</v>
      </c>
      <c r="EM437" s="99">
        <v>4473</v>
      </c>
      <c r="EN437" s="99">
        <v>52</v>
      </c>
      <c r="EO437" s="99">
        <v>306</v>
      </c>
      <c r="EP437" s="99">
        <v>43</v>
      </c>
      <c r="EQ437" s="99"/>
      <c r="ER437" s="99"/>
      <c r="ES437" s="99">
        <v>45108</v>
      </c>
    </row>
    <row r="438" spans="1:149" ht="14.4" x14ac:dyDescent="0.3">
      <c r="A438" s="98">
        <v>106560203</v>
      </c>
      <c r="B438" s="98" t="s">
        <v>148</v>
      </c>
      <c r="C438" s="98" t="s">
        <v>150</v>
      </c>
      <c r="D438" s="98" t="s">
        <v>149</v>
      </c>
      <c r="E438" s="98" t="s">
        <v>150</v>
      </c>
      <c r="F438" s="98" t="s">
        <v>1260</v>
      </c>
      <c r="G438" s="98" t="s">
        <v>2873</v>
      </c>
      <c r="H438" s="98" t="s">
        <v>2114</v>
      </c>
      <c r="I438" s="98" t="s">
        <v>2475</v>
      </c>
      <c r="J438" s="98" t="s">
        <v>2346</v>
      </c>
      <c r="K438" s="98" t="s">
        <v>150</v>
      </c>
      <c r="L438" s="98" t="s">
        <v>2065</v>
      </c>
      <c r="M438" s="98" t="s">
        <v>2105</v>
      </c>
      <c r="N438" s="98" t="s">
        <v>1996</v>
      </c>
      <c r="O438" s="99"/>
      <c r="P438" s="99"/>
      <c r="Q438" s="99"/>
      <c r="R438" s="99"/>
      <c r="S438" s="99">
        <v>3173</v>
      </c>
      <c r="T438" s="99"/>
      <c r="U438" s="99">
        <v>1646</v>
      </c>
      <c r="V438" s="99">
        <v>1527</v>
      </c>
      <c r="W438" s="99"/>
      <c r="X438" s="99"/>
      <c r="Y438" s="99">
        <v>1138</v>
      </c>
      <c r="Z438" s="99">
        <v>678</v>
      </c>
      <c r="AA438" s="99">
        <v>437</v>
      </c>
      <c r="AB438" s="99">
        <v>375</v>
      </c>
      <c r="AC438" s="99">
        <v>380</v>
      </c>
      <c r="AD438" s="99">
        <v>152</v>
      </c>
      <c r="AE438" s="99">
        <v>12</v>
      </c>
      <c r="AF438" s="99">
        <v>1</v>
      </c>
      <c r="AG438" s="99"/>
      <c r="AH438" s="99"/>
      <c r="AI438" s="99"/>
      <c r="AJ438" s="99">
        <v>72</v>
      </c>
      <c r="AK438" s="99">
        <v>108</v>
      </c>
      <c r="AL438" s="99">
        <v>810</v>
      </c>
      <c r="AM438" s="99">
        <v>15</v>
      </c>
      <c r="AN438" s="99">
        <v>75</v>
      </c>
      <c r="AO438" s="99">
        <v>199</v>
      </c>
      <c r="AP438" s="99">
        <v>1894</v>
      </c>
      <c r="AQ438" s="99">
        <v>3173</v>
      </c>
      <c r="AR438" s="99"/>
      <c r="AS438" s="99"/>
      <c r="AT438" s="99">
        <v>1001</v>
      </c>
      <c r="AU438" s="99">
        <v>2171</v>
      </c>
      <c r="AV438" s="99"/>
      <c r="AW438" s="99">
        <v>1</v>
      </c>
      <c r="AX438" s="99">
        <v>3173</v>
      </c>
      <c r="AY438" s="99"/>
      <c r="AZ438" s="99"/>
      <c r="BA438" s="99">
        <v>86</v>
      </c>
      <c r="BB438" s="99"/>
      <c r="BC438" s="99">
        <v>1074</v>
      </c>
      <c r="BD438" s="99">
        <v>59</v>
      </c>
      <c r="BE438" s="99">
        <v>5</v>
      </c>
      <c r="BF438" s="99"/>
      <c r="BG438" s="99"/>
      <c r="BH438" s="99">
        <v>1947</v>
      </c>
      <c r="BI438" s="99">
        <v>2</v>
      </c>
      <c r="BJ438" s="99"/>
      <c r="BK438" s="99">
        <v>12</v>
      </c>
      <c r="BL438" s="99">
        <v>261</v>
      </c>
      <c r="BM438" s="99"/>
      <c r="BN438" s="99"/>
      <c r="BO438" s="99"/>
      <c r="BP438" s="99"/>
      <c r="BQ438" s="99">
        <v>33</v>
      </c>
      <c r="BR438" s="99">
        <v>9</v>
      </c>
      <c r="BS438" s="99">
        <v>345</v>
      </c>
      <c r="BT438" s="99">
        <v>2473</v>
      </c>
      <c r="BU438" s="99">
        <v>3</v>
      </c>
      <c r="BV438" s="99"/>
      <c r="BW438" s="99">
        <v>21</v>
      </c>
      <c r="BX438" s="99"/>
      <c r="BY438" s="99">
        <v>16</v>
      </c>
      <c r="BZ438" s="99"/>
      <c r="CA438" s="99"/>
      <c r="CB438" s="99">
        <v>637</v>
      </c>
      <c r="CC438" s="99">
        <v>584</v>
      </c>
      <c r="CD438" s="99"/>
      <c r="CE438" s="99">
        <v>1308</v>
      </c>
      <c r="CF438" s="99">
        <v>12</v>
      </c>
      <c r="CG438" s="99"/>
      <c r="CH438" s="99">
        <v>161</v>
      </c>
      <c r="CI438" s="99">
        <v>7</v>
      </c>
      <c r="CJ438" s="99">
        <v>464</v>
      </c>
      <c r="CK438" s="99"/>
      <c r="CL438" s="99"/>
      <c r="CM438" s="99"/>
      <c r="CN438" s="99"/>
      <c r="CO438" s="99"/>
      <c r="CP438" s="99"/>
      <c r="CQ438" s="99"/>
      <c r="CR438" s="99"/>
      <c r="CS438" s="99"/>
      <c r="CT438" s="99"/>
      <c r="CU438" s="99"/>
      <c r="CV438" s="99"/>
      <c r="CW438" s="99">
        <v>3173</v>
      </c>
      <c r="CX438" s="99"/>
      <c r="CY438" s="99"/>
      <c r="CZ438" s="99"/>
      <c r="DA438" s="99"/>
      <c r="DB438" s="99"/>
      <c r="DC438" s="99"/>
      <c r="DD438" s="99"/>
      <c r="DE438" s="99"/>
      <c r="DF438" s="99"/>
      <c r="DG438" s="99"/>
      <c r="DH438" s="99">
        <v>445</v>
      </c>
      <c r="DI438" s="99"/>
      <c r="DJ438" s="99"/>
      <c r="DK438" s="99"/>
      <c r="DL438" s="99"/>
      <c r="DM438" s="99"/>
      <c r="DN438" s="99"/>
      <c r="DO438" s="99"/>
      <c r="DP438" s="99">
        <v>2728</v>
      </c>
      <c r="DQ438" s="99"/>
      <c r="DR438" s="99"/>
      <c r="DS438" s="99"/>
      <c r="DT438" s="99"/>
      <c r="DU438" s="99"/>
      <c r="DV438" s="99"/>
      <c r="DW438" s="99"/>
      <c r="DX438" s="99"/>
      <c r="DY438" s="99"/>
      <c r="DZ438" s="99"/>
      <c r="EA438" s="99"/>
      <c r="EB438" s="99"/>
      <c r="EC438" s="99"/>
      <c r="ED438" s="99"/>
      <c r="EE438" s="99"/>
      <c r="EF438" s="99"/>
      <c r="EG438" s="99"/>
      <c r="EH438" s="99"/>
      <c r="EI438" s="99"/>
      <c r="EJ438" s="99"/>
      <c r="EK438" s="99"/>
      <c r="EL438" s="99"/>
      <c r="EM438" s="99">
        <v>3173</v>
      </c>
      <c r="EN438" s="99"/>
      <c r="EO438" s="99"/>
      <c r="EP438" s="99"/>
      <c r="EQ438" s="99"/>
      <c r="ER438" s="99"/>
      <c r="ES438" s="99">
        <v>22176</v>
      </c>
    </row>
    <row r="439" spans="1:149" ht="14.4" x14ac:dyDescent="0.3">
      <c r="A439" s="98">
        <v>106560473</v>
      </c>
      <c r="B439" s="98" t="s">
        <v>151</v>
      </c>
      <c r="C439" s="98" t="s">
        <v>150</v>
      </c>
      <c r="D439" s="98" t="s">
        <v>1261</v>
      </c>
      <c r="E439" s="98" t="s">
        <v>150</v>
      </c>
      <c r="F439" s="98" t="s">
        <v>1262</v>
      </c>
      <c r="G439" s="98" t="s">
        <v>2871</v>
      </c>
      <c r="H439" s="98" t="s">
        <v>2120</v>
      </c>
      <c r="I439" s="98" t="s">
        <v>2475</v>
      </c>
      <c r="J439" s="98" t="s">
        <v>2346</v>
      </c>
      <c r="K439" s="98" t="s">
        <v>150</v>
      </c>
      <c r="L439" s="98" t="s">
        <v>2065</v>
      </c>
      <c r="M439" s="98" t="s">
        <v>2105</v>
      </c>
      <c r="N439" s="98" t="s">
        <v>1997</v>
      </c>
      <c r="O439" s="99">
        <v>14674</v>
      </c>
      <c r="P439" s="99"/>
      <c r="Q439" s="99"/>
      <c r="R439" s="99"/>
      <c r="S439" s="99"/>
      <c r="T439" s="99"/>
      <c r="U439" s="99">
        <v>8877</v>
      </c>
      <c r="V439" s="99">
        <v>5797</v>
      </c>
      <c r="W439" s="99"/>
      <c r="X439" s="99"/>
      <c r="Y439" s="99">
        <v>216</v>
      </c>
      <c r="Z439" s="99">
        <v>1630</v>
      </c>
      <c r="AA439" s="99">
        <v>1726</v>
      </c>
      <c r="AB439" s="99">
        <v>870</v>
      </c>
      <c r="AC439" s="99">
        <v>1313</v>
      </c>
      <c r="AD439" s="99">
        <v>1962</v>
      </c>
      <c r="AE439" s="99">
        <v>1875</v>
      </c>
      <c r="AF439" s="99">
        <v>2176</v>
      </c>
      <c r="AG439" s="99"/>
      <c r="AH439" s="99">
        <v>2842</v>
      </c>
      <c r="AI439" s="99">
        <v>64</v>
      </c>
      <c r="AJ439" s="99">
        <v>278</v>
      </c>
      <c r="AK439" s="99">
        <v>236</v>
      </c>
      <c r="AL439" s="99">
        <v>4746</v>
      </c>
      <c r="AM439" s="99">
        <v>9</v>
      </c>
      <c r="AN439" s="99">
        <v>62</v>
      </c>
      <c r="AO439" s="99">
        <v>17</v>
      </c>
      <c r="AP439" s="99">
        <v>9326</v>
      </c>
      <c r="AQ439" s="99">
        <v>8625</v>
      </c>
      <c r="AR439" s="99">
        <v>6049</v>
      </c>
      <c r="AS439" s="99"/>
      <c r="AT439" s="99">
        <v>2774</v>
      </c>
      <c r="AU439" s="99">
        <v>9121</v>
      </c>
      <c r="AV439" s="99">
        <v>2779</v>
      </c>
      <c r="AW439" s="99"/>
      <c r="AX439" s="99">
        <v>13581</v>
      </c>
      <c r="AY439" s="99">
        <v>1093</v>
      </c>
      <c r="AZ439" s="99"/>
      <c r="BA439" s="99">
        <v>192</v>
      </c>
      <c r="BB439" s="99">
        <v>459</v>
      </c>
      <c r="BC439" s="99">
        <v>11022</v>
      </c>
      <c r="BD439" s="99">
        <v>8</v>
      </c>
      <c r="BE439" s="99">
        <v>33</v>
      </c>
      <c r="BF439" s="99">
        <v>175</v>
      </c>
      <c r="BG439" s="99">
        <v>2773</v>
      </c>
      <c r="BH439" s="99">
        <v>6</v>
      </c>
      <c r="BI439" s="99">
        <v>1</v>
      </c>
      <c r="BJ439" s="99">
        <v>5</v>
      </c>
      <c r="BK439" s="99">
        <v>151</v>
      </c>
      <c r="BL439" s="99">
        <v>1377</v>
      </c>
      <c r="BM439" s="99"/>
      <c r="BN439" s="99">
        <v>281</v>
      </c>
      <c r="BO439" s="99">
        <v>2612</v>
      </c>
      <c r="BP439" s="99"/>
      <c r="BQ439" s="99"/>
      <c r="BR439" s="99"/>
      <c r="BS439" s="99">
        <v>10</v>
      </c>
      <c r="BT439" s="99">
        <v>10243</v>
      </c>
      <c r="BU439" s="99"/>
      <c r="BV439" s="99"/>
      <c r="BW439" s="99"/>
      <c r="BX439" s="99"/>
      <c r="BY439" s="99"/>
      <c r="BZ439" s="99"/>
      <c r="CA439" s="99"/>
      <c r="CB439" s="99">
        <v>3423</v>
      </c>
      <c r="CC439" s="99">
        <v>5406</v>
      </c>
      <c r="CD439" s="99">
        <v>11</v>
      </c>
      <c r="CE439" s="99">
        <v>5695</v>
      </c>
      <c r="CF439" s="99">
        <v>96</v>
      </c>
      <c r="CG439" s="99">
        <v>43</v>
      </c>
      <c r="CH439" s="99"/>
      <c r="CI439" s="99"/>
      <c r="CJ439" s="99"/>
      <c r="CK439" s="99"/>
      <c r="CL439" s="99">
        <v>10</v>
      </c>
      <c r="CM439" s="99">
        <v>112</v>
      </c>
      <c r="CN439" s="99">
        <v>620</v>
      </c>
      <c r="CO439" s="99">
        <v>1650</v>
      </c>
      <c r="CP439" s="99">
        <v>1246</v>
      </c>
      <c r="CQ439" s="99">
        <v>6</v>
      </c>
      <c r="CR439" s="99">
        <v>371</v>
      </c>
      <c r="CS439" s="99">
        <v>7</v>
      </c>
      <c r="CT439" s="99">
        <v>554</v>
      </c>
      <c r="CU439" s="99">
        <v>1033</v>
      </c>
      <c r="CV439" s="99">
        <v>707</v>
      </c>
      <c r="CW439" s="99">
        <v>63</v>
      </c>
      <c r="CX439" s="99">
        <v>1178</v>
      </c>
      <c r="CY439" s="99">
        <v>143</v>
      </c>
      <c r="CZ439" s="99">
        <v>51</v>
      </c>
      <c r="DA439" s="99">
        <v>753</v>
      </c>
      <c r="DB439" s="99">
        <v>207</v>
      </c>
      <c r="DC439" s="99">
        <v>270</v>
      </c>
      <c r="DD439" s="99">
        <v>2886</v>
      </c>
      <c r="DE439" s="99">
        <v>2780</v>
      </c>
      <c r="DF439" s="99">
        <v>27</v>
      </c>
      <c r="DG439" s="99">
        <v>523</v>
      </c>
      <c r="DH439" s="99">
        <v>1239</v>
      </c>
      <c r="DI439" s="99">
        <v>1056</v>
      </c>
      <c r="DJ439" s="99">
        <v>1</v>
      </c>
      <c r="DK439" s="99">
        <v>324</v>
      </c>
      <c r="DL439" s="99">
        <v>419</v>
      </c>
      <c r="DM439" s="99">
        <v>28</v>
      </c>
      <c r="DN439" s="99">
        <v>1479</v>
      </c>
      <c r="DO439" s="99">
        <v>180</v>
      </c>
      <c r="DP439" s="99">
        <v>5396</v>
      </c>
      <c r="DQ439" s="99">
        <v>208</v>
      </c>
      <c r="DR439" s="99">
        <v>312</v>
      </c>
      <c r="DS439" s="99">
        <v>162</v>
      </c>
      <c r="DT439" s="99">
        <v>240</v>
      </c>
      <c r="DU439" s="99">
        <v>4</v>
      </c>
      <c r="DV439" s="99">
        <v>1</v>
      </c>
      <c r="DW439" s="99">
        <v>35</v>
      </c>
      <c r="DX439" s="99">
        <v>516</v>
      </c>
      <c r="DY439" s="99">
        <v>8</v>
      </c>
      <c r="DZ439" s="99">
        <v>2538</v>
      </c>
      <c r="EA439" s="99">
        <v>5</v>
      </c>
      <c r="EB439" s="99"/>
      <c r="EC439" s="99"/>
      <c r="ED439" s="99">
        <v>453</v>
      </c>
      <c r="EE439" s="99">
        <v>462</v>
      </c>
      <c r="EF439" s="99">
        <v>45</v>
      </c>
      <c r="EG439" s="99">
        <v>11</v>
      </c>
      <c r="EH439" s="99">
        <v>4</v>
      </c>
      <c r="EI439" s="99"/>
      <c r="EJ439" s="99">
        <v>19</v>
      </c>
      <c r="EK439" s="99">
        <v>5</v>
      </c>
      <c r="EL439" s="99">
        <v>3</v>
      </c>
      <c r="EM439" s="99">
        <v>12969</v>
      </c>
      <c r="EN439" s="99">
        <v>83</v>
      </c>
      <c r="EO439" s="99">
        <v>597</v>
      </c>
      <c r="EP439" s="99">
        <v>22</v>
      </c>
      <c r="EQ439" s="99">
        <v>1</v>
      </c>
      <c r="ER439" s="99"/>
      <c r="ES439" s="99">
        <v>53179</v>
      </c>
    </row>
    <row r="440" spans="1:149" ht="14.4" x14ac:dyDescent="0.3">
      <c r="A440" s="98">
        <v>106560481</v>
      </c>
      <c r="B440" s="98" t="s">
        <v>152</v>
      </c>
      <c r="C440" s="98" t="s">
        <v>150</v>
      </c>
      <c r="D440" s="98" t="s">
        <v>153</v>
      </c>
      <c r="E440" s="98" t="s">
        <v>150</v>
      </c>
      <c r="F440" s="98" t="s">
        <v>1262</v>
      </c>
      <c r="G440" s="98" t="s">
        <v>2870</v>
      </c>
      <c r="H440" s="98" t="s">
        <v>2120</v>
      </c>
      <c r="I440" s="98" t="s">
        <v>2475</v>
      </c>
      <c r="J440" s="98" t="s">
        <v>2346</v>
      </c>
      <c r="K440" s="98" t="s">
        <v>150</v>
      </c>
      <c r="L440" s="98" t="s">
        <v>2065</v>
      </c>
      <c r="M440" s="98" t="s">
        <v>2105</v>
      </c>
      <c r="N440" s="98" t="s">
        <v>1998</v>
      </c>
      <c r="O440" s="99">
        <v>9891</v>
      </c>
      <c r="P440" s="99"/>
      <c r="Q440" s="99"/>
      <c r="R440" s="99"/>
      <c r="S440" s="99">
        <v>1129</v>
      </c>
      <c r="T440" s="99"/>
      <c r="U440" s="99">
        <v>6176</v>
      </c>
      <c r="V440" s="99">
        <v>4841</v>
      </c>
      <c r="W440" s="99"/>
      <c r="X440" s="99">
        <v>3</v>
      </c>
      <c r="Y440" s="99">
        <v>399</v>
      </c>
      <c r="Z440" s="99">
        <v>1807</v>
      </c>
      <c r="AA440" s="99">
        <v>1612</v>
      </c>
      <c r="AB440" s="99">
        <v>1193</v>
      </c>
      <c r="AC440" s="99">
        <v>1458</v>
      </c>
      <c r="AD440" s="99">
        <v>1145</v>
      </c>
      <c r="AE440" s="99">
        <v>649</v>
      </c>
      <c r="AF440" s="99">
        <v>629</v>
      </c>
      <c r="AG440" s="99"/>
      <c r="AH440" s="99">
        <v>1906</v>
      </c>
      <c r="AI440" s="99">
        <v>222</v>
      </c>
      <c r="AJ440" s="99">
        <v>237</v>
      </c>
      <c r="AK440" s="99">
        <v>229</v>
      </c>
      <c r="AL440" s="99">
        <v>6557</v>
      </c>
      <c r="AM440" s="99">
        <v>37</v>
      </c>
      <c r="AN440" s="99">
        <v>163</v>
      </c>
      <c r="AO440" s="99">
        <v>25</v>
      </c>
      <c r="AP440" s="99">
        <v>3772</v>
      </c>
      <c r="AQ440" s="99">
        <v>6811</v>
      </c>
      <c r="AR440" s="99">
        <v>4207</v>
      </c>
      <c r="AS440" s="99">
        <v>2</v>
      </c>
      <c r="AT440" s="99"/>
      <c r="AU440" s="99">
        <v>9246</v>
      </c>
      <c r="AV440" s="99">
        <v>1774</v>
      </c>
      <c r="AW440" s="99"/>
      <c r="AX440" s="99">
        <v>10780</v>
      </c>
      <c r="AY440" s="99">
        <v>240</v>
      </c>
      <c r="AZ440" s="99"/>
      <c r="BA440" s="99">
        <v>44</v>
      </c>
      <c r="BB440" s="99">
        <v>769</v>
      </c>
      <c r="BC440" s="99">
        <v>8421</v>
      </c>
      <c r="BD440" s="99"/>
      <c r="BE440" s="99"/>
      <c r="BF440" s="99"/>
      <c r="BG440" s="99">
        <v>1774</v>
      </c>
      <c r="BH440" s="99">
        <v>8</v>
      </c>
      <c r="BI440" s="99">
        <v>4</v>
      </c>
      <c r="BJ440" s="99"/>
      <c r="BK440" s="99">
        <v>38</v>
      </c>
      <c r="BL440" s="99">
        <v>186</v>
      </c>
      <c r="BM440" s="99"/>
      <c r="BN440" s="99">
        <v>139</v>
      </c>
      <c r="BO440" s="99">
        <v>175</v>
      </c>
      <c r="BP440" s="99">
        <v>68</v>
      </c>
      <c r="BQ440" s="99">
        <v>94</v>
      </c>
      <c r="BR440" s="99">
        <v>74</v>
      </c>
      <c r="BS440" s="99">
        <v>61</v>
      </c>
      <c r="BT440" s="99">
        <v>9046</v>
      </c>
      <c r="BU440" s="99">
        <v>740</v>
      </c>
      <c r="BV440" s="99">
        <v>17</v>
      </c>
      <c r="BW440" s="99">
        <v>326</v>
      </c>
      <c r="BX440" s="99"/>
      <c r="BY440" s="99">
        <v>56</v>
      </c>
      <c r="BZ440" s="99"/>
      <c r="CA440" s="99"/>
      <c r="CB440" s="99">
        <v>6741</v>
      </c>
      <c r="CC440" s="99">
        <v>1989</v>
      </c>
      <c r="CD440" s="99">
        <v>67</v>
      </c>
      <c r="CE440" s="99">
        <v>1847</v>
      </c>
      <c r="CF440" s="99">
        <v>206</v>
      </c>
      <c r="CG440" s="99">
        <v>24</v>
      </c>
      <c r="CH440" s="99">
        <v>143</v>
      </c>
      <c r="CI440" s="99">
        <v>2</v>
      </c>
      <c r="CJ440" s="99"/>
      <c r="CK440" s="99">
        <v>1</v>
      </c>
      <c r="CL440" s="99">
        <v>34</v>
      </c>
      <c r="CM440" s="99">
        <v>107</v>
      </c>
      <c r="CN440" s="99">
        <v>389</v>
      </c>
      <c r="CO440" s="99">
        <v>607</v>
      </c>
      <c r="CP440" s="99">
        <v>1034</v>
      </c>
      <c r="CQ440" s="99">
        <v>14</v>
      </c>
      <c r="CR440" s="99">
        <v>409</v>
      </c>
      <c r="CS440" s="99">
        <v>10</v>
      </c>
      <c r="CT440" s="99">
        <v>380</v>
      </c>
      <c r="CU440" s="99">
        <v>547</v>
      </c>
      <c r="CV440" s="99">
        <v>865</v>
      </c>
      <c r="CW440" s="99">
        <v>1301</v>
      </c>
      <c r="CX440" s="99">
        <v>379</v>
      </c>
      <c r="CY440" s="99">
        <v>154</v>
      </c>
      <c r="CZ440" s="99">
        <v>67</v>
      </c>
      <c r="DA440" s="99">
        <v>426</v>
      </c>
      <c r="DB440" s="99">
        <v>188</v>
      </c>
      <c r="DC440" s="99">
        <v>391</v>
      </c>
      <c r="DD440" s="99">
        <v>1896</v>
      </c>
      <c r="DE440" s="99">
        <v>1775</v>
      </c>
      <c r="DF440" s="99">
        <v>47</v>
      </c>
      <c r="DG440" s="99">
        <v>42</v>
      </c>
      <c r="DH440" s="99">
        <v>775</v>
      </c>
      <c r="DI440" s="99">
        <v>852</v>
      </c>
      <c r="DJ440" s="99">
        <v>6</v>
      </c>
      <c r="DK440" s="99">
        <v>134</v>
      </c>
      <c r="DL440" s="99">
        <v>385</v>
      </c>
      <c r="DM440" s="99">
        <v>33</v>
      </c>
      <c r="DN440" s="99">
        <v>647</v>
      </c>
      <c r="DO440" s="99">
        <v>177</v>
      </c>
      <c r="DP440" s="99">
        <v>5239</v>
      </c>
      <c r="DQ440" s="99">
        <v>149</v>
      </c>
      <c r="DR440" s="99">
        <v>273</v>
      </c>
      <c r="DS440" s="99">
        <v>113</v>
      </c>
      <c r="DT440" s="99">
        <v>186</v>
      </c>
      <c r="DU440" s="99">
        <v>51</v>
      </c>
      <c r="DV440" s="99">
        <v>9</v>
      </c>
      <c r="DW440" s="99">
        <v>9</v>
      </c>
      <c r="DX440" s="99">
        <v>178</v>
      </c>
      <c r="DY440" s="99">
        <v>35</v>
      </c>
      <c r="DZ440" s="99">
        <v>1727</v>
      </c>
      <c r="EA440" s="99"/>
      <c r="EB440" s="99"/>
      <c r="EC440" s="99"/>
      <c r="ED440" s="99">
        <v>266</v>
      </c>
      <c r="EE440" s="99">
        <v>373</v>
      </c>
      <c r="EF440" s="99">
        <v>240</v>
      </c>
      <c r="EG440" s="99">
        <v>102</v>
      </c>
      <c r="EH440" s="99">
        <v>56</v>
      </c>
      <c r="EI440" s="99">
        <v>2</v>
      </c>
      <c r="EJ440" s="99">
        <v>27</v>
      </c>
      <c r="EK440" s="99">
        <v>2</v>
      </c>
      <c r="EL440" s="99">
        <v>17</v>
      </c>
      <c r="EM440" s="99">
        <v>8997</v>
      </c>
      <c r="EN440" s="99">
        <v>102</v>
      </c>
      <c r="EO440" s="99">
        <v>752</v>
      </c>
      <c r="EP440" s="99">
        <v>79</v>
      </c>
      <c r="EQ440" s="99">
        <v>5</v>
      </c>
      <c r="ER440" s="99"/>
      <c r="ES440" s="99">
        <v>49052</v>
      </c>
    </row>
    <row r="441" spans="1:149" ht="14.4" x14ac:dyDescent="0.3">
      <c r="A441" s="98">
        <v>106560492</v>
      </c>
      <c r="B441" s="98" t="s">
        <v>2553</v>
      </c>
      <c r="C441" s="98" t="s">
        <v>150</v>
      </c>
      <c r="D441" s="98" t="s">
        <v>154</v>
      </c>
      <c r="E441" s="98" t="s">
        <v>155</v>
      </c>
      <c r="F441" s="98" t="s">
        <v>1263</v>
      </c>
      <c r="G441" s="98" t="s">
        <v>2872</v>
      </c>
      <c r="H441" s="98" t="s">
        <v>2108</v>
      </c>
      <c r="I441" s="98" t="s">
        <v>2253</v>
      </c>
      <c r="J441" s="98" t="s">
        <v>2308</v>
      </c>
      <c r="K441" s="98" t="s">
        <v>2554</v>
      </c>
      <c r="L441" s="98" t="s">
        <v>2065</v>
      </c>
      <c r="M441" s="98" t="s">
        <v>2105</v>
      </c>
      <c r="N441" s="98" t="s">
        <v>1999</v>
      </c>
      <c r="O441" s="99">
        <v>16997</v>
      </c>
      <c r="P441" s="99">
        <v>62</v>
      </c>
      <c r="Q441" s="99">
        <v>470</v>
      </c>
      <c r="R441" s="99"/>
      <c r="S441" s="99"/>
      <c r="T441" s="99"/>
      <c r="U441" s="99">
        <v>10049</v>
      </c>
      <c r="V441" s="99">
        <v>7468</v>
      </c>
      <c r="W441" s="99">
        <v>7</v>
      </c>
      <c r="X441" s="99">
        <v>5</v>
      </c>
      <c r="Y441" s="99">
        <v>218</v>
      </c>
      <c r="Z441" s="99">
        <v>1124</v>
      </c>
      <c r="AA441" s="99">
        <v>1807</v>
      </c>
      <c r="AB441" s="99">
        <v>1101</v>
      </c>
      <c r="AC441" s="99">
        <v>1917</v>
      </c>
      <c r="AD441" s="99">
        <v>2558</v>
      </c>
      <c r="AE441" s="99">
        <v>2856</v>
      </c>
      <c r="AF441" s="99">
        <v>3698</v>
      </c>
      <c r="AG441" s="99"/>
      <c r="AH441" s="99">
        <v>2100</v>
      </c>
      <c r="AI441" s="99">
        <v>150</v>
      </c>
      <c r="AJ441" s="99">
        <v>842</v>
      </c>
      <c r="AK441" s="99">
        <v>210</v>
      </c>
      <c r="AL441" s="99">
        <v>1939</v>
      </c>
      <c r="AM441" s="99">
        <v>4</v>
      </c>
      <c r="AN441" s="99">
        <v>2111</v>
      </c>
      <c r="AO441" s="99">
        <v>53</v>
      </c>
      <c r="AP441" s="99">
        <v>12370</v>
      </c>
      <c r="AQ441" s="99">
        <v>6858</v>
      </c>
      <c r="AR441" s="99">
        <v>10671</v>
      </c>
      <c r="AS441" s="99"/>
      <c r="AT441" s="99">
        <v>4272</v>
      </c>
      <c r="AU441" s="99">
        <v>11260</v>
      </c>
      <c r="AV441" s="99">
        <v>1997</v>
      </c>
      <c r="AW441" s="99"/>
      <c r="AX441" s="99">
        <v>16757</v>
      </c>
      <c r="AY441" s="99">
        <v>772</v>
      </c>
      <c r="AZ441" s="99"/>
      <c r="BA441" s="99">
        <v>620</v>
      </c>
      <c r="BB441" s="99"/>
      <c r="BC441" s="99">
        <v>14859</v>
      </c>
      <c r="BD441" s="99">
        <v>28</v>
      </c>
      <c r="BE441" s="99">
        <v>4</v>
      </c>
      <c r="BF441" s="99">
        <v>8</v>
      </c>
      <c r="BG441" s="99">
        <v>1998</v>
      </c>
      <c r="BH441" s="99">
        <v>9</v>
      </c>
      <c r="BI441" s="99">
        <v>3</v>
      </c>
      <c r="BJ441" s="99"/>
      <c r="BK441" s="99">
        <v>253</v>
      </c>
      <c r="BL441" s="99">
        <v>101</v>
      </c>
      <c r="BM441" s="99">
        <v>7</v>
      </c>
      <c r="BN441" s="99">
        <v>444</v>
      </c>
      <c r="BO441" s="99">
        <v>2819</v>
      </c>
      <c r="BP441" s="99">
        <v>230</v>
      </c>
      <c r="BQ441" s="99">
        <v>41</v>
      </c>
      <c r="BR441" s="99">
        <v>441</v>
      </c>
      <c r="BS441" s="99">
        <v>34</v>
      </c>
      <c r="BT441" s="99">
        <v>11633</v>
      </c>
      <c r="BU441" s="99">
        <v>1431</v>
      </c>
      <c r="BV441" s="99">
        <v>8</v>
      </c>
      <c r="BW441" s="99">
        <v>83</v>
      </c>
      <c r="BX441" s="99"/>
      <c r="BY441" s="99">
        <v>4</v>
      </c>
      <c r="BZ441" s="99"/>
      <c r="CA441" s="99"/>
      <c r="CB441" s="99">
        <v>1945</v>
      </c>
      <c r="CC441" s="99">
        <v>7914</v>
      </c>
      <c r="CD441" s="99">
        <v>11</v>
      </c>
      <c r="CE441" s="99">
        <v>6537</v>
      </c>
      <c r="CF441" s="99">
        <v>234</v>
      </c>
      <c r="CG441" s="99">
        <v>208</v>
      </c>
      <c r="CH441" s="99">
        <v>594</v>
      </c>
      <c r="CI441" s="99">
        <v>54</v>
      </c>
      <c r="CJ441" s="99"/>
      <c r="CK441" s="99">
        <v>32</v>
      </c>
      <c r="CL441" s="99">
        <v>11</v>
      </c>
      <c r="CM441" s="99">
        <v>114</v>
      </c>
      <c r="CN441" s="99">
        <v>659</v>
      </c>
      <c r="CO441" s="99">
        <v>2224</v>
      </c>
      <c r="CP441" s="99">
        <v>1598</v>
      </c>
      <c r="CQ441" s="99">
        <v>32</v>
      </c>
      <c r="CR441" s="99">
        <v>384</v>
      </c>
      <c r="CS441" s="99">
        <v>13</v>
      </c>
      <c r="CT441" s="99">
        <v>741</v>
      </c>
      <c r="CU441" s="99">
        <v>1115</v>
      </c>
      <c r="CV441" s="99">
        <v>1880</v>
      </c>
      <c r="CW441" s="99">
        <v>162</v>
      </c>
      <c r="CX441" s="99">
        <v>2010</v>
      </c>
      <c r="CY441" s="99">
        <v>364</v>
      </c>
      <c r="CZ441" s="99">
        <v>192</v>
      </c>
      <c r="DA441" s="99">
        <v>1009</v>
      </c>
      <c r="DB441" s="99">
        <v>279</v>
      </c>
      <c r="DC441" s="99">
        <v>640</v>
      </c>
      <c r="DD441" s="99">
        <v>2060</v>
      </c>
      <c r="DE441" s="99">
        <v>1991</v>
      </c>
      <c r="DF441" s="99">
        <v>51</v>
      </c>
      <c r="DG441" s="99">
        <v>767</v>
      </c>
      <c r="DH441" s="99">
        <v>1512</v>
      </c>
      <c r="DI441" s="99">
        <v>1271</v>
      </c>
      <c r="DJ441" s="99">
        <v>11</v>
      </c>
      <c r="DK441" s="99">
        <v>225</v>
      </c>
      <c r="DL441" s="99">
        <v>446</v>
      </c>
      <c r="DM441" s="99">
        <v>41</v>
      </c>
      <c r="DN441" s="99">
        <v>2347</v>
      </c>
      <c r="DO441" s="99">
        <v>278</v>
      </c>
      <c r="DP441" s="99">
        <v>6780</v>
      </c>
      <c r="DQ441" s="99">
        <v>248</v>
      </c>
      <c r="DR441" s="99">
        <v>464</v>
      </c>
      <c r="DS441" s="99">
        <v>131</v>
      </c>
      <c r="DT441" s="99">
        <v>365</v>
      </c>
      <c r="DU441" s="99">
        <v>14</v>
      </c>
      <c r="DV441" s="99">
        <v>8</v>
      </c>
      <c r="DW441" s="99">
        <v>133</v>
      </c>
      <c r="DX441" s="99">
        <v>609</v>
      </c>
      <c r="DY441" s="99">
        <v>19</v>
      </c>
      <c r="DZ441" s="99">
        <v>1857</v>
      </c>
      <c r="EA441" s="99">
        <v>2</v>
      </c>
      <c r="EB441" s="99">
        <v>1</v>
      </c>
      <c r="EC441" s="99"/>
      <c r="ED441" s="99">
        <v>507</v>
      </c>
      <c r="EE441" s="99">
        <v>1080</v>
      </c>
      <c r="EF441" s="99">
        <v>282</v>
      </c>
      <c r="EG441" s="99">
        <v>22</v>
      </c>
      <c r="EH441" s="99">
        <v>7</v>
      </c>
      <c r="EI441" s="99"/>
      <c r="EJ441" s="99">
        <v>30</v>
      </c>
      <c r="EK441" s="99">
        <v>11</v>
      </c>
      <c r="EL441" s="99">
        <v>6</v>
      </c>
      <c r="EM441" s="99">
        <v>15010</v>
      </c>
      <c r="EN441" s="99">
        <v>192</v>
      </c>
      <c r="EO441" s="99">
        <v>322</v>
      </c>
      <c r="EP441" s="99">
        <v>59</v>
      </c>
      <c r="EQ441" s="99">
        <v>1</v>
      </c>
      <c r="ER441" s="99"/>
      <c r="ES441" s="99">
        <v>82090</v>
      </c>
    </row>
    <row r="442" spans="1:149" ht="14.4" x14ac:dyDescent="0.3">
      <c r="A442" s="98">
        <v>106560501</v>
      </c>
      <c r="B442" s="98" t="s">
        <v>156</v>
      </c>
      <c r="C442" s="98" t="s">
        <v>150</v>
      </c>
      <c r="D442" s="98" t="s">
        <v>157</v>
      </c>
      <c r="E442" s="98" t="s">
        <v>158</v>
      </c>
      <c r="F442" s="98" t="s">
        <v>1264</v>
      </c>
      <c r="G442" s="98" t="s">
        <v>2871</v>
      </c>
      <c r="H442" s="98" t="s">
        <v>2122</v>
      </c>
      <c r="I442" s="98" t="s">
        <v>2475</v>
      </c>
      <c r="J442" s="98" t="s">
        <v>2346</v>
      </c>
      <c r="K442" s="98" t="s">
        <v>2555</v>
      </c>
      <c r="L442" s="98" t="s">
        <v>2007</v>
      </c>
      <c r="M442" s="98" t="s">
        <v>2136</v>
      </c>
      <c r="N442" s="98" t="s">
        <v>2000</v>
      </c>
      <c r="O442" s="99">
        <v>538</v>
      </c>
      <c r="P442" s="99">
        <v>210</v>
      </c>
      <c r="Q442" s="99"/>
      <c r="R442" s="99"/>
      <c r="S442" s="99"/>
      <c r="T442" s="99"/>
      <c r="U442" s="99">
        <v>426</v>
      </c>
      <c r="V442" s="99">
        <v>322</v>
      </c>
      <c r="W442" s="99"/>
      <c r="X442" s="99"/>
      <c r="Y442" s="99">
        <v>5</v>
      </c>
      <c r="Z442" s="99">
        <v>12</v>
      </c>
      <c r="AA442" s="99">
        <v>20</v>
      </c>
      <c r="AB442" s="99">
        <v>21</v>
      </c>
      <c r="AC442" s="99">
        <v>65</v>
      </c>
      <c r="AD442" s="99">
        <v>139</v>
      </c>
      <c r="AE442" s="99">
        <v>169</v>
      </c>
      <c r="AF442" s="99">
        <v>317</v>
      </c>
      <c r="AG442" s="99"/>
      <c r="AH442" s="99"/>
      <c r="AI442" s="99"/>
      <c r="AJ442" s="99">
        <v>5</v>
      </c>
      <c r="AK442" s="99">
        <v>5</v>
      </c>
      <c r="AL442" s="99">
        <v>35</v>
      </c>
      <c r="AM442" s="99"/>
      <c r="AN442" s="99">
        <v>20</v>
      </c>
      <c r="AO442" s="99">
        <v>1</v>
      </c>
      <c r="AP442" s="99">
        <v>682</v>
      </c>
      <c r="AQ442" s="99">
        <v>252</v>
      </c>
      <c r="AR442" s="99">
        <v>496</v>
      </c>
      <c r="AS442" s="99"/>
      <c r="AT442" s="99">
        <v>28</v>
      </c>
      <c r="AU442" s="99">
        <v>720</v>
      </c>
      <c r="AV442" s="99"/>
      <c r="AW442" s="99"/>
      <c r="AX442" s="99">
        <v>563</v>
      </c>
      <c r="AY442" s="99">
        <v>185</v>
      </c>
      <c r="AZ442" s="99"/>
      <c r="BA442" s="99">
        <v>176</v>
      </c>
      <c r="BB442" s="99">
        <v>3</v>
      </c>
      <c r="BC442" s="99">
        <v>530</v>
      </c>
      <c r="BD442" s="99">
        <v>6</v>
      </c>
      <c r="BE442" s="99">
        <v>14</v>
      </c>
      <c r="BF442" s="99">
        <v>19</v>
      </c>
      <c r="BG442" s="99"/>
      <c r="BH442" s="99"/>
      <c r="BI442" s="99"/>
      <c r="BJ442" s="99"/>
      <c r="BK442" s="99">
        <v>63</v>
      </c>
      <c r="BL442" s="99">
        <v>75</v>
      </c>
      <c r="BM442" s="99">
        <v>2</v>
      </c>
      <c r="BN442" s="99">
        <v>44</v>
      </c>
      <c r="BO442" s="99">
        <v>238</v>
      </c>
      <c r="BP442" s="99"/>
      <c r="BQ442" s="99"/>
      <c r="BR442" s="99"/>
      <c r="BS442" s="99">
        <v>62</v>
      </c>
      <c r="BT442" s="99">
        <v>249</v>
      </c>
      <c r="BU442" s="99"/>
      <c r="BV442" s="99">
        <v>15</v>
      </c>
      <c r="BW442" s="99"/>
      <c r="BX442" s="99"/>
      <c r="BY442" s="99"/>
      <c r="BZ442" s="99"/>
      <c r="CA442" s="99"/>
      <c r="CB442" s="99">
        <v>93</v>
      </c>
      <c r="CC442" s="99">
        <v>539</v>
      </c>
      <c r="CD442" s="99"/>
      <c r="CE442" s="99">
        <v>107</v>
      </c>
      <c r="CF442" s="99">
        <v>9</v>
      </c>
      <c r="CG442" s="99"/>
      <c r="CH442" s="99"/>
      <c r="CI442" s="99"/>
      <c r="CJ442" s="99"/>
      <c r="CK442" s="99"/>
      <c r="CL442" s="99"/>
      <c r="CM442" s="99">
        <v>5</v>
      </c>
      <c r="CN442" s="99">
        <v>10</v>
      </c>
      <c r="CO442" s="99">
        <v>69</v>
      </c>
      <c r="CP442" s="99">
        <v>96</v>
      </c>
      <c r="CQ442" s="99"/>
      <c r="CR442" s="99">
        <v>26</v>
      </c>
      <c r="CS442" s="99"/>
      <c r="CT442" s="99">
        <v>57</v>
      </c>
      <c r="CU442" s="99">
        <v>97</v>
      </c>
      <c r="CV442" s="99">
        <v>98</v>
      </c>
      <c r="CW442" s="99">
        <v>19</v>
      </c>
      <c r="CX442" s="99">
        <v>37</v>
      </c>
      <c r="CY442" s="99">
        <v>4</v>
      </c>
      <c r="CZ442" s="99">
        <v>2</v>
      </c>
      <c r="DA442" s="99">
        <v>85</v>
      </c>
      <c r="DB442" s="99">
        <v>14</v>
      </c>
      <c r="DC442" s="99">
        <v>129</v>
      </c>
      <c r="DD442" s="99"/>
      <c r="DE442" s="99"/>
      <c r="DF442" s="99"/>
      <c r="DG442" s="99">
        <v>7</v>
      </c>
      <c r="DH442" s="99">
        <v>235</v>
      </c>
      <c r="DI442" s="99">
        <v>48</v>
      </c>
      <c r="DJ442" s="99"/>
      <c r="DK442" s="99">
        <v>4</v>
      </c>
      <c r="DL442" s="99">
        <v>22</v>
      </c>
      <c r="DM442" s="99">
        <v>1</v>
      </c>
      <c r="DN442" s="99">
        <v>33</v>
      </c>
      <c r="DO442" s="99"/>
      <c r="DP442" s="99">
        <v>384</v>
      </c>
      <c r="DQ442" s="99">
        <v>1</v>
      </c>
      <c r="DR442" s="99">
        <v>9</v>
      </c>
      <c r="DS442" s="99"/>
      <c r="DT442" s="99">
        <v>4</v>
      </c>
      <c r="DU442" s="99"/>
      <c r="DV442" s="99"/>
      <c r="DW442" s="99"/>
      <c r="DX442" s="99"/>
      <c r="DY442" s="99"/>
      <c r="DZ442" s="99"/>
      <c r="EA442" s="99"/>
      <c r="EB442" s="99"/>
      <c r="EC442" s="99"/>
      <c r="ED442" s="99">
        <v>37</v>
      </c>
      <c r="EE442" s="99">
        <v>91</v>
      </c>
      <c r="EF442" s="99">
        <v>6</v>
      </c>
      <c r="EG442" s="99"/>
      <c r="EH442" s="99">
        <v>2</v>
      </c>
      <c r="EI442" s="99"/>
      <c r="EJ442" s="99"/>
      <c r="EK442" s="99"/>
      <c r="EL442" s="99"/>
      <c r="EM442" s="99">
        <v>511</v>
      </c>
      <c r="EN442" s="99">
        <v>26</v>
      </c>
      <c r="EO442" s="99">
        <v>73</v>
      </c>
      <c r="EP442" s="99">
        <v>2</v>
      </c>
      <c r="EQ442" s="99"/>
      <c r="ER442" s="99"/>
      <c r="ES442" s="99">
        <v>13845</v>
      </c>
    </row>
    <row r="443" spans="1:149" ht="14.4" x14ac:dyDescent="0.3">
      <c r="A443" s="98">
        <v>106560508</v>
      </c>
      <c r="B443" s="98" t="s">
        <v>2556</v>
      </c>
      <c r="C443" s="98" t="s">
        <v>150</v>
      </c>
      <c r="D443" s="98" t="s">
        <v>159</v>
      </c>
      <c r="E443" s="98" t="s">
        <v>160</v>
      </c>
      <c r="F443" s="98" t="s">
        <v>1265</v>
      </c>
      <c r="G443" s="98" t="s">
        <v>2871</v>
      </c>
      <c r="H443" s="98" t="s">
        <v>2112</v>
      </c>
      <c r="I443" s="98" t="s">
        <v>2475</v>
      </c>
      <c r="J443" s="98" t="s">
        <v>2308</v>
      </c>
      <c r="K443" s="98" t="s">
        <v>2557</v>
      </c>
      <c r="L443" s="98" t="s">
        <v>2065</v>
      </c>
      <c r="M443" s="98" t="s">
        <v>2105</v>
      </c>
      <c r="N443" s="98" t="s">
        <v>2001</v>
      </c>
      <c r="O443" s="99">
        <v>3179</v>
      </c>
      <c r="P443" s="99">
        <v>198</v>
      </c>
      <c r="Q443" s="99"/>
      <c r="R443" s="99"/>
      <c r="S443" s="99"/>
      <c r="T443" s="99"/>
      <c r="U443" s="99">
        <v>1876</v>
      </c>
      <c r="V443" s="99">
        <v>1501</v>
      </c>
      <c r="W443" s="99"/>
      <c r="X443" s="99"/>
      <c r="Y443" s="99">
        <v>31</v>
      </c>
      <c r="Z443" s="99">
        <v>85</v>
      </c>
      <c r="AA443" s="99">
        <v>104</v>
      </c>
      <c r="AB443" s="99">
        <v>199</v>
      </c>
      <c r="AC443" s="99">
        <v>330</v>
      </c>
      <c r="AD443" s="99">
        <v>522</v>
      </c>
      <c r="AE443" s="99">
        <v>766</v>
      </c>
      <c r="AF443" s="99">
        <v>1338</v>
      </c>
      <c r="AG443" s="99"/>
      <c r="AH443" s="99"/>
      <c r="AI443" s="99">
        <v>2</v>
      </c>
      <c r="AJ443" s="99">
        <v>146</v>
      </c>
      <c r="AK443" s="99">
        <v>55</v>
      </c>
      <c r="AL443" s="99">
        <v>539</v>
      </c>
      <c r="AM443" s="99"/>
      <c r="AN443" s="99">
        <v>104</v>
      </c>
      <c r="AO443" s="99"/>
      <c r="AP443" s="99">
        <v>2533</v>
      </c>
      <c r="AQ443" s="99">
        <v>517</v>
      </c>
      <c r="AR443" s="99">
        <v>2860</v>
      </c>
      <c r="AS443" s="99"/>
      <c r="AT443" s="99">
        <v>428</v>
      </c>
      <c r="AU443" s="99">
        <v>2949</v>
      </c>
      <c r="AV443" s="99"/>
      <c r="AW443" s="99"/>
      <c r="AX443" s="99">
        <v>804</v>
      </c>
      <c r="AY443" s="99">
        <v>2573</v>
      </c>
      <c r="AZ443" s="99"/>
      <c r="BA443" s="99">
        <v>195</v>
      </c>
      <c r="BB443" s="99">
        <v>5</v>
      </c>
      <c r="BC443" s="99">
        <v>2723</v>
      </c>
      <c r="BD443" s="99">
        <v>1</v>
      </c>
      <c r="BE443" s="99">
        <v>239</v>
      </c>
      <c r="BF443" s="99">
        <v>214</v>
      </c>
      <c r="BG443" s="99"/>
      <c r="BH443" s="99"/>
      <c r="BI443" s="99"/>
      <c r="BJ443" s="99"/>
      <c r="BK443" s="99">
        <v>225</v>
      </c>
      <c r="BL443" s="99">
        <v>32</v>
      </c>
      <c r="BM443" s="99"/>
      <c r="BN443" s="99">
        <v>122</v>
      </c>
      <c r="BO443" s="99">
        <v>840</v>
      </c>
      <c r="BP443" s="99">
        <v>120</v>
      </c>
      <c r="BQ443" s="99">
        <v>9</v>
      </c>
      <c r="BR443" s="99">
        <v>48</v>
      </c>
      <c r="BS443" s="99">
        <v>58</v>
      </c>
      <c r="BT443" s="99">
        <v>1305</v>
      </c>
      <c r="BU443" s="99">
        <v>617</v>
      </c>
      <c r="BV443" s="99"/>
      <c r="BW443" s="99"/>
      <c r="BX443" s="99"/>
      <c r="BY443" s="99">
        <v>1</v>
      </c>
      <c r="BZ443" s="99"/>
      <c r="CA443" s="99"/>
      <c r="CB443" s="99">
        <v>324</v>
      </c>
      <c r="CC443" s="99">
        <v>2439</v>
      </c>
      <c r="CD443" s="99">
        <v>2</v>
      </c>
      <c r="CE443" s="99">
        <v>557</v>
      </c>
      <c r="CF443" s="99">
        <v>18</v>
      </c>
      <c r="CG443" s="99">
        <v>5</v>
      </c>
      <c r="CH443" s="99">
        <v>32</v>
      </c>
      <c r="CI443" s="99"/>
      <c r="CJ443" s="99"/>
      <c r="CK443" s="99"/>
      <c r="CL443" s="99"/>
      <c r="CM443" s="99">
        <v>43</v>
      </c>
      <c r="CN443" s="99">
        <v>94</v>
      </c>
      <c r="CO443" s="99">
        <v>585</v>
      </c>
      <c r="CP443" s="99">
        <v>495</v>
      </c>
      <c r="CQ443" s="99">
        <v>3</v>
      </c>
      <c r="CR443" s="99">
        <v>144</v>
      </c>
      <c r="CS443" s="99">
        <v>4</v>
      </c>
      <c r="CT443" s="99">
        <v>217</v>
      </c>
      <c r="CU443" s="99">
        <v>577</v>
      </c>
      <c r="CV443" s="99">
        <v>290</v>
      </c>
      <c r="CW443" s="99">
        <v>40</v>
      </c>
      <c r="CX443" s="99">
        <v>182</v>
      </c>
      <c r="CY443" s="99">
        <v>112</v>
      </c>
      <c r="CZ443" s="99">
        <v>61</v>
      </c>
      <c r="DA443" s="99">
        <v>376</v>
      </c>
      <c r="DB443" s="99">
        <v>59</v>
      </c>
      <c r="DC443" s="99">
        <v>89</v>
      </c>
      <c r="DD443" s="99">
        <v>6</v>
      </c>
      <c r="DE443" s="99"/>
      <c r="DF443" s="99"/>
      <c r="DG443" s="99">
        <v>70</v>
      </c>
      <c r="DH443" s="99">
        <v>663</v>
      </c>
      <c r="DI443" s="99">
        <v>398</v>
      </c>
      <c r="DJ443" s="99">
        <v>1</v>
      </c>
      <c r="DK443" s="99">
        <v>35</v>
      </c>
      <c r="DL443" s="99">
        <v>121</v>
      </c>
      <c r="DM443" s="99">
        <v>11</v>
      </c>
      <c r="DN443" s="99">
        <v>254</v>
      </c>
      <c r="DO443" s="99">
        <v>34</v>
      </c>
      <c r="DP443" s="99">
        <v>1381</v>
      </c>
      <c r="DQ443" s="99">
        <v>40</v>
      </c>
      <c r="DR443" s="99">
        <v>77</v>
      </c>
      <c r="DS443" s="99">
        <v>229</v>
      </c>
      <c r="DT443" s="99">
        <v>52</v>
      </c>
      <c r="DU443" s="99">
        <v>2</v>
      </c>
      <c r="DV443" s="99"/>
      <c r="DW443" s="99">
        <v>5</v>
      </c>
      <c r="DX443" s="99">
        <v>2</v>
      </c>
      <c r="DY443" s="99">
        <v>2</v>
      </c>
      <c r="DZ443" s="99"/>
      <c r="EA443" s="99"/>
      <c r="EB443" s="99"/>
      <c r="EC443" s="99"/>
      <c r="ED443" s="99">
        <v>95</v>
      </c>
      <c r="EE443" s="99">
        <v>227</v>
      </c>
      <c r="EF443" s="99">
        <v>9</v>
      </c>
      <c r="EG443" s="99"/>
      <c r="EH443" s="99"/>
      <c r="EI443" s="99"/>
      <c r="EJ443" s="99">
        <v>20</v>
      </c>
      <c r="EK443" s="99">
        <v>2</v>
      </c>
      <c r="EL443" s="99">
        <v>3</v>
      </c>
      <c r="EM443" s="99">
        <v>2583</v>
      </c>
      <c r="EN443" s="99">
        <v>36</v>
      </c>
      <c r="EO443" s="99">
        <v>393</v>
      </c>
      <c r="EP443" s="99">
        <v>8</v>
      </c>
      <c r="EQ443" s="99">
        <v>1</v>
      </c>
      <c r="ER443" s="99"/>
      <c r="ES443" s="99">
        <v>32287</v>
      </c>
    </row>
    <row r="444" spans="1:149" ht="14.4" x14ac:dyDescent="0.3">
      <c r="A444" s="98">
        <v>106560525</v>
      </c>
      <c r="B444" s="98" t="s">
        <v>2783</v>
      </c>
      <c r="C444" s="98" t="s">
        <v>150</v>
      </c>
      <c r="D444" s="98" t="s">
        <v>2784</v>
      </c>
      <c r="E444" s="98" t="s">
        <v>161</v>
      </c>
      <c r="F444" s="98" t="s">
        <v>1542</v>
      </c>
      <c r="G444" s="98" t="s">
        <v>2871</v>
      </c>
      <c r="H444" s="98" t="s">
        <v>2101</v>
      </c>
      <c r="I444" s="98" t="s">
        <v>2253</v>
      </c>
      <c r="J444" s="98" t="s">
        <v>2259</v>
      </c>
      <c r="K444" s="98" t="s">
        <v>2558</v>
      </c>
      <c r="L444" s="98" t="s">
        <v>2065</v>
      </c>
      <c r="M444" s="98" t="s">
        <v>2105</v>
      </c>
      <c r="N444" s="98" t="s">
        <v>2002</v>
      </c>
      <c r="O444" s="99">
        <v>7620</v>
      </c>
      <c r="P444" s="99"/>
      <c r="Q444" s="99"/>
      <c r="R444" s="99"/>
      <c r="S444" s="99"/>
      <c r="T444" s="99"/>
      <c r="U444" s="99">
        <v>4348</v>
      </c>
      <c r="V444" s="99">
        <v>3265</v>
      </c>
      <c r="W444" s="99">
        <v>6</v>
      </c>
      <c r="X444" s="99">
        <v>1</v>
      </c>
      <c r="Y444" s="99">
        <v>105</v>
      </c>
      <c r="Z444" s="99">
        <v>598</v>
      </c>
      <c r="AA444" s="99">
        <v>694</v>
      </c>
      <c r="AB444" s="99">
        <v>752</v>
      </c>
      <c r="AC444" s="99">
        <v>1130</v>
      </c>
      <c r="AD444" s="99">
        <v>1122</v>
      </c>
      <c r="AE444" s="99">
        <v>1213</v>
      </c>
      <c r="AF444" s="99">
        <v>1405</v>
      </c>
      <c r="AG444" s="99">
        <v>2</v>
      </c>
      <c r="AH444" s="99">
        <v>570</v>
      </c>
      <c r="AI444" s="99">
        <v>29</v>
      </c>
      <c r="AJ444" s="99">
        <v>389</v>
      </c>
      <c r="AK444" s="99">
        <v>113</v>
      </c>
      <c r="AL444" s="99">
        <v>1318</v>
      </c>
      <c r="AM444" s="99">
        <v>9</v>
      </c>
      <c r="AN444" s="99">
        <v>285</v>
      </c>
      <c r="AO444" s="99">
        <v>29</v>
      </c>
      <c r="AP444" s="99">
        <v>5477</v>
      </c>
      <c r="AQ444" s="99">
        <v>1528</v>
      </c>
      <c r="AR444" s="99">
        <v>6081</v>
      </c>
      <c r="AS444" s="99">
        <v>11</v>
      </c>
      <c r="AT444" s="99">
        <v>924</v>
      </c>
      <c r="AU444" s="99">
        <v>6151</v>
      </c>
      <c r="AV444" s="99">
        <v>545</v>
      </c>
      <c r="AW444" s="99"/>
      <c r="AX444" s="99">
        <v>7254</v>
      </c>
      <c r="AY444" s="99">
        <v>366</v>
      </c>
      <c r="AZ444" s="99"/>
      <c r="BA444" s="99">
        <v>9</v>
      </c>
      <c r="BB444" s="99">
        <v>2</v>
      </c>
      <c r="BC444" s="99">
        <v>6907</v>
      </c>
      <c r="BD444" s="99">
        <v>12</v>
      </c>
      <c r="BE444" s="99">
        <v>67</v>
      </c>
      <c r="BF444" s="99">
        <v>65</v>
      </c>
      <c r="BG444" s="99">
        <v>544</v>
      </c>
      <c r="BH444" s="99">
        <v>3</v>
      </c>
      <c r="BI444" s="99">
        <v>11</v>
      </c>
      <c r="BJ444" s="99"/>
      <c r="BK444" s="99">
        <v>217</v>
      </c>
      <c r="BL444" s="99">
        <v>165</v>
      </c>
      <c r="BM444" s="99">
        <v>1</v>
      </c>
      <c r="BN444" s="99">
        <v>143</v>
      </c>
      <c r="BO444" s="99">
        <v>834</v>
      </c>
      <c r="BP444" s="99">
        <v>105</v>
      </c>
      <c r="BQ444" s="99">
        <v>29</v>
      </c>
      <c r="BR444" s="99">
        <v>24</v>
      </c>
      <c r="BS444" s="99">
        <v>74</v>
      </c>
      <c r="BT444" s="99">
        <v>5266</v>
      </c>
      <c r="BU444" s="99">
        <v>752</v>
      </c>
      <c r="BV444" s="99"/>
      <c r="BW444" s="99"/>
      <c r="BX444" s="99">
        <v>1</v>
      </c>
      <c r="BY444" s="99">
        <v>3</v>
      </c>
      <c r="BZ444" s="99">
        <v>6</v>
      </c>
      <c r="CA444" s="99"/>
      <c r="CB444" s="99">
        <v>1433</v>
      </c>
      <c r="CC444" s="99">
        <v>3434</v>
      </c>
      <c r="CD444" s="99"/>
      <c r="CE444" s="99">
        <v>2496</v>
      </c>
      <c r="CF444" s="99">
        <v>178</v>
      </c>
      <c r="CG444" s="99">
        <v>31</v>
      </c>
      <c r="CH444" s="99">
        <v>48</v>
      </c>
      <c r="CI444" s="99"/>
      <c r="CJ444" s="99"/>
      <c r="CK444" s="99"/>
      <c r="CL444" s="99">
        <v>4</v>
      </c>
      <c r="CM444" s="99">
        <v>92</v>
      </c>
      <c r="CN444" s="99">
        <v>203</v>
      </c>
      <c r="CO444" s="99">
        <v>989</v>
      </c>
      <c r="CP444" s="99">
        <v>1056</v>
      </c>
      <c r="CQ444" s="99">
        <v>17</v>
      </c>
      <c r="CR444" s="99">
        <v>234</v>
      </c>
      <c r="CS444" s="99">
        <v>5</v>
      </c>
      <c r="CT444" s="99">
        <v>436</v>
      </c>
      <c r="CU444" s="99">
        <v>760</v>
      </c>
      <c r="CV444" s="99">
        <v>561</v>
      </c>
      <c r="CW444" s="99">
        <v>167</v>
      </c>
      <c r="CX444" s="99">
        <v>274</v>
      </c>
      <c r="CY444" s="99">
        <v>286</v>
      </c>
      <c r="CZ444" s="99">
        <v>17</v>
      </c>
      <c r="DA444" s="99">
        <v>611</v>
      </c>
      <c r="DB444" s="99">
        <v>183</v>
      </c>
      <c r="DC444" s="99">
        <v>567</v>
      </c>
      <c r="DD444" s="99">
        <v>596</v>
      </c>
      <c r="DE444" s="99">
        <v>548</v>
      </c>
      <c r="DF444" s="99">
        <v>14</v>
      </c>
      <c r="DG444" s="99">
        <v>200</v>
      </c>
      <c r="DH444" s="99">
        <v>1399</v>
      </c>
      <c r="DI444" s="99">
        <v>890</v>
      </c>
      <c r="DJ444" s="99">
        <v>3</v>
      </c>
      <c r="DK444" s="99">
        <v>85</v>
      </c>
      <c r="DL444" s="99">
        <v>174</v>
      </c>
      <c r="DM444" s="99">
        <v>16</v>
      </c>
      <c r="DN444" s="99">
        <v>299</v>
      </c>
      <c r="DO444" s="99">
        <v>88</v>
      </c>
      <c r="DP444" s="99">
        <v>3218</v>
      </c>
      <c r="DQ444" s="99">
        <v>129</v>
      </c>
      <c r="DR444" s="99">
        <v>162</v>
      </c>
      <c r="DS444" s="99">
        <v>107</v>
      </c>
      <c r="DT444" s="99">
        <v>58</v>
      </c>
      <c r="DU444" s="99">
        <v>4</v>
      </c>
      <c r="DV444" s="99"/>
      <c r="DW444" s="99">
        <v>51</v>
      </c>
      <c r="DX444" s="99">
        <v>171</v>
      </c>
      <c r="DY444" s="99">
        <v>19</v>
      </c>
      <c r="DZ444" s="99">
        <v>546</v>
      </c>
      <c r="EA444" s="99">
        <v>1</v>
      </c>
      <c r="EB444" s="99"/>
      <c r="EC444" s="99"/>
      <c r="ED444" s="99">
        <v>241</v>
      </c>
      <c r="EE444" s="99">
        <v>407</v>
      </c>
      <c r="EF444" s="99">
        <v>39</v>
      </c>
      <c r="EG444" s="99">
        <v>8</v>
      </c>
      <c r="EH444" s="99">
        <v>1</v>
      </c>
      <c r="EI444" s="99">
        <v>1</v>
      </c>
      <c r="EJ444" s="99">
        <v>12</v>
      </c>
      <c r="EK444" s="99">
        <v>1</v>
      </c>
      <c r="EL444" s="99">
        <v>9</v>
      </c>
      <c r="EM444" s="99">
        <v>6258</v>
      </c>
      <c r="EN444" s="99">
        <v>60</v>
      </c>
      <c r="EO444" s="99">
        <v>557</v>
      </c>
      <c r="EP444" s="99">
        <v>25</v>
      </c>
      <c r="EQ444" s="99">
        <v>1</v>
      </c>
      <c r="ER444" s="99"/>
      <c r="ES444" s="99">
        <v>29645</v>
      </c>
    </row>
    <row r="445" spans="1:149" ht="14.4" x14ac:dyDescent="0.3">
      <c r="A445" s="98">
        <v>106560529</v>
      </c>
      <c r="B445" s="98" t="s">
        <v>2559</v>
      </c>
      <c r="C445" s="98" t="s">
        <v>150</v>
      </c>
      <c r="D445" s="98" t="s">
        <v>162</v>
      </c>
      <c r="E445" s="98" t="s">
        <v>163</v>
      </c>
      <c r="F445" s="98" t="s">
        <v>1543</v>
      </c>
      <c r="G445" s="98" t="s">
        <v>2871</v>
      </c>
      <c r="H445" s="98" t="s">
        <v>2120</v>
      </c>
      <c r="I445" s="98" t="s">
        <v>2475</v>
      </c>
      <c r="J445" s="98" t="s">
        <v>2308</v>
      </c>
      <c r="K445" s="98" t="s">
        <v>2560</v>
      </c>
      <c r="L445" s="98" t="s">
        <v>2065</v>
      </c>
      <c r="M445" s="98" t="s">
        <v>2105</v>
      </c>
      <c r="N445" s="98" t="s">
        <v>2003</v>
      </c>
      <c r="O445" s="99">
        <v>11548</v>
      </c>
      <c r="P445" s="99"/>
      <c r="Q445" s="99">
        <v>471</v>
      </c>
      <c r="R445" s="99"/>
      <c r="S445" s="99"/>
      <c r="T445" s="99"/>
      <c r="U445" s="99">
        <v>7020</v>
      </c>
      <c r="V445" s="99">
        <v>4999</v>
      </c>
      <c r="W445" s="99"/>
      <c r="X445" s="99"/>
      <c r="Y445" s="99">
        <v>228</v>
      </c>
      <c r="Z445" s="99">
        <v>1280</v>
      </c>
      <c r="AA445" s="99">
        <v>1155</v>
      </c>
      <c r="AB445" s="99">
        <v>797</v>
      </c>
      <c r="AC445" s="99">
        <v>1353</v>
      </c>
      <c r="AD445" s="99">
        <v>1724</v>
      </c>
      <c r="AE445" s="99">
        <v>1661</v>
      </c>
      <c r="AF445" s="99">
        <v>2010</v>
      </c>
      <c r="AG445" s="99"/>
      <c r="AH445" s="99">
        <v>1755</v>
      </c>
      <c r="AI445" s="99">
        <v>56</v>
      </c>
      <c r="AJ445" s="99">
        <v>785</v>
      </c>
      <c r="AK445" s="99">
        <v>375</v>
      </c>
      <c r="AL445" s="99">
        <v>6412</v>
      </c>
      <c r="AM445" s="99">
        <v>4</v>
      </c>
      <c r="AN445" s="99">
        <v>183</v>
      </c>
      <c r="AO445" s="99"/>
      <c r="AP445" s="99">
        <v>4260</v>
      </c>
      <c r="AQ445" s="99">
        <v>5436</v>
      </c>
      <c r="AR445" s="99">
        <v>6583</v>
      </c>
      <c r="AS445" s="99"/>
      <c r="AT445" s="99">
        <v>1815</v>
      </c>
      <c r="AU445" s="99">
        <v>8496</v>
      </c>
      <c r="AV445" s="99">
        <v>1705</v>
      </c>
      <c r="AW445" s="99">
        <v>3</v>
      </c>
      <c r="AX445" s="99">
        <v>11130</v>
      </c>
      <c r="AY445" s="99">
        <v>889</v>
      </c>
      <c r="AZ445" s="99"/>
      <c r="BA445" s="99">
        <v>614</v>
      </c>
      <c r="BB445" s="99">
        <v>36</v>
      </c>
      <c r="BC445" s="99">
        <v>9287</v>
      </c>
      <c r="BD445" s="99">
        <v>55</v>
      </c>
      <c r="BE445" s="99">
        <v>60</v>
      </c>
      <c r="BF445" s="99">
        <v>184</v>
      </c>
      <c r="BG445" s="99">
        <v>1699</v>
      </c>
      <c r="BH445" s="99">
        <v>82</v>
      </c>
      <c r="BI445" s="99">
        <v>2</v>
      </c>
      <c r="BJ445" s="99"/>
      <c r="BK445" s="99">
        <v>257</v>
      </c>
      <c r="BL445" s="99">
        <v>151</v>
      </c>
      <c r="BM445" s="99">
        <v>2</v>
      </c>
      <c r="BN445" s="99">
        <v>281</v>
      </c>
      <c r="BO445" s="99">
        <v>1627</v>
      </c>
      <c r="BP445" s="99">
        <v>184</v>
      </c>
      <c r="BQ445" s="99">
        <v>26</v>
      </c>
      <c r="BR445" s="99">
        <v>218</v>
      </c>
      <c r="BS445" s="99">
        <v>68</v>
      </c>
      <c r="BT445" s="99">
        <v>8168</v>
      </c>
      <c r="BU445" s="99">
        <v>1032</v>
      </c>
      <c r="BV445" s="99"/>
      <c r="BW445" s="99">
        <v>3</v>
      </c>
      <c r="BX445" s="99"/>
      <c r="BY445" s="99">
        <v>2</v>
      </c>
      <c r="BZ445" s="99"/>
      <c r="CA445" s="99"/>
      <c r="CB445" s="99">
        <v>4048</v>
      </c>
      <c r="CC445" s="99">
        <v>5047</v>
      </c>
      <c r="CD445" s="99">
        <v>16</v>
      </c>
      <c r="CE445" s="99">
        <v>2418</v>
      </c>
      <c r="CF445" s="99">
        <v>75</v>
      </c>
      <c r="CG445" s="99">
        <v>67</v>
      </c>
      <c r="CH445" s="99">
        <v>348</v>
      </c>
      <c r="CI445" s="99"/>
      <c r="CJ445" s="99"/>
      <c r="CK445" s="99"/>
      <c r="CL445" s="99">
        <v>12</v>
      </c>
      <c r="CM445" s="99">
        <v>98</v>
      </c>
      <c r="CN445" s="99">
        <v>295</v>
      </c>
      <c r="CO445" s="99">
        <v>1956</v>
      </c>
      <c r="CP445" s="99">
        <v>1136</v>
      </c>
      <c r="CQ445" s="99">
        <v>8</v>
      </c>
      <c r="CR445" s="99">
        <v>513</v>
      </c>
      <c r="CS445" s="99">
        <v>3</v>
      </c>
      <c r="CT445" s="99">
        <v>380</v>
      </c>
      <c r="CU445" s="99">
        <v>1248</v>
      </c>
      <c r="CV445" s="99">
        <v>754</v>
      </c>
      <c r="CW445" s="99">
        <v>89</v>
      </c>
      <c r="CX445" s="99">
        <v>432</v>
      </c>
      <c r="CY445" s="99">
        <v>265</v>
      </c>
      <c r="CZ445" s="99">
        <v>200</v>
      </c>
      <c r="DA445" s="99">
        <v>613</v>
      </c>
      <c r="DB445" s="99">
        <v>130</v>
      </c>
      <c r="DC445" s="99">
        <v>279</v>
      </c>
      <c r="DD445" s="99">
        <v>1868</v>
      </c>
      <c r="DE445" s="99">
        <v>1708</v>
      </c>
      <c r="DF445" s="99">
        <v>32</v>
      </c>
      <c r="DG445" s="99">
        <v>541</v>
      </c>
      <c r="DH445" s="99">
        <v>3028</v>
      </c>
      <c r="DI445" s="99">
        <v>991</v>
      </c>
      <c r="DJ445" s="99">
        <v>5</v>
      </c>
      <c r="DK445" s="99">
        <v>110</v>
      </c>
      <c r="DL445" s="99">
        <v>312</v>
      </c>
      <c r="DM445" s="99">
        <v>21</v>
      </c>
      <c r="DN445" s="99">
        <v>556</v>
      </c>
      <c r="DO445" s="99">
        <v>160</v>
      </c>
      <c r="DP445" s="99">
        <v>3523</v>
      </c>
      <c r="DQ445" s="99">
        <v>342</v>
      </c>
      <c r="DR445" s="99">
        <v>208</v>
      </c>
      <c r="DS445" s="99">
        <v>91</v>
      </c>
      <c r="DT445" s="99">
        <v>332</v>
      </c>
      <c r="DU445" s="99">
        <v>10</v>
      </c>
      <c r="DV445" s="99"/>
      <c r="DW445" s="99">
        <v>60</v>
      </c>
      <c r="DX445" s="99">
        <v>56</v>
      </c>
      <c r="DY445" s="99">
        <v>9</v>
      </c>
      <c r="DZ445" s="99">
        <v>1659</v>
      </c>
      <c r="EA445" s="99"/>
      <c r="EB445" s="99"/>
      <c r="EC445" s="99">
        <v>5</v>
      </c>
      <c r="ED445" s="99">
        <v>367</v>
      </c>
      <c r="EE445" s="99">
        <v>459</v>
      </c>
      <c r="EF445" s="99">
        <v>57</v>
      </c>
      <c r="EG445" s="99">
        <v>7</v>
      </c>
      <c r="EH445" s="99">
        <v>1</v>
      </c>
      <c r="EI445" s="99"/>
      <c r="EJ445" s="99">
        <v>6</v>
      </c>
      <c r="EK445" s="99">
        <v>1</v>
      </c>
      <c r="EL445" s="99">
        <v>7</v>
      </c>
      <c r="EM445" s="99">
        <v>10530</v>
      </c>
      <c r="EN445" s="99">
        <v>60</v>
      </c>
      <c r="EO445" s="99">
        <v>500</v>
      </c>
      <c r="EP445" s="99">
        <v>23</v>
      </c>
      <c r="EQ445" s="99"/>
      <c r="ER445" s="99">
        <v>1</v>
      </c>
      <c r="ES445" s="99">
        <v>55321</v>
      </c>
    </row>
    <row r="446" spans="1:149" ht="14.4" x14ac:dyDescent="0.3">
      <c r="A446" s="98">
        <v>106571086</v>
      </c>
      <c r="B446" s="98" t="s">
        <v>164</v>
      </c>
      <c r="C446" s="98" t="s">
        <v>1266</v>
      </c>
      <c r="D446" s="98" t="s">
        <v>165</v>
      </c>
      <c r="E446" s="98" t="s">
        <v>166</v>
      </c>
      <c r="F446" s="98" t="s">
        <v>1544</v>
      </c>
      <c r="G446" s="98" t="s">
        <v>2871</v>
      </c>
      <c r="H446" s="98" t="s">
        <v>2101</v>
      </c>
      <c r="I446" s="98" t="s">
        <v>2142</v>
      </c>
      <c r="J446" s="98" t="s">
        <v>2141</v>
      </c>
      <c r="K446" s="98" t="s">
        <v>166</v>
      </c>
      <c r="L446" s="98" t="s">
        <v>2065</v>
      </c>
      <c r="M446" s="98" t="s">
        <v>2105</v>
      </c>
      <c r="N446" s="98" t="s">
        <v>2004</v>
      </c>
      <c r="O446" s="99">
        <v>4194</v>
      </c>
      <c r="P446" s="99"/>
      <c r="Q446" s="99"/>
      <c r="R446" s="99"/>
      <c r="S446" s="99">
        <v>1239</v>
      </c>
      <c r="T446" s="99"/>
      <c r="U446" s="99">
        <v>3153</v>
      </c>
      <c r="V446" s="99">
        <v>2280</v>
      </c>
      <c r="W446" s="99"/>
      <c r="X446" s="99"/>
      <c r="Y446" s="99">
        <v>89</v>
      </c>
      <c r="Z446" s="99">
        <v>815</v>
      </c>
      <c r="AA446" s="99">
        <v>786</v>
      </c>
      <c r="AB446" s="99">
        <v>561</v>
      </c>
      <c r="AC446" s="99">
        <v>722</v>
      </c>
      <c r="AD446" s="99">
        <v>704</v>
      </c>
      <c r="AE446" s="99">
        <v>504</v>
      </c>
      <c r="AF446" s="99">
        <v>538</v>
      </c>
      <c r="AG446" s="99"/>
      <c r="AH446" s="99">
        <v>710</v>
      </c>
      <c r="AI446" s="99">
        <v>4</v>
      </c>
      <c r="AJ446" s="99">
        <v>132</v>
      </c>
      <c r="AK446" s="99">
        <v>261</v>
      </c>
      <c r="AL446" s="99">
        <v>1785</v>
      </c>
      <c r="AM446" s="99">
        <v>12</v>
      </c>
      <c r="AN446" s="99">
        <v>163</v>
      </c>
      <c r="AO446" s="99">
        <v>59</v>
      </c>
      <c r="AP446" s="99">
        <v>3021</v>
      </c>
      <c r="AQ446" s="99">
        <v>2756</v>
      </c>
      <c r="AR446" s="99">
        <v>2674</v>
      </c>
      <c r="AS446" s="99">
        <v>3</v>
      </c>
      <c r="AT446" s="99">
        <v>785</v>
      </c>
      <c r="AU446" s="99">
        <v>3947</v>
      </c>
      <c r="AV446" s="99">
        <v>699</v>
      </c>
      <c r="AW446" s="99">
        <v>2</v>
      </c>
      <c r="AX446" s="99">
        <v>5005</v>
      </c>
      <c r="AY446" s="99">
        <v>426</v>
      </c>
      <c r="AZ446" s="99">
        <v>2</v>
      </c>
      <c r="BA446" s="99">
        <v>136</v>
      </c>
      <c r="BB446" s="99">
        <v>6</v>
      </c>
      <c r="BC446" s="99">
        <v>3884</v>
      </c>
      <c r="BD446" s="99">
        <v>18</v>
      </c>
      <c r="BE446" s="99">
        <v>132</v>
      </c>
      <c r="BF446" s="99">
        <v>33</v>
      </c>
      <c r="BG446" s="99">
        <v>698</v>
      </c>
      <c r="BH446" s="99">
        <v>512</v>
      </c>
      <c r="BI446" s="99">
        <v>12</v>
      </c>
      <c r="BJ446" s="99">
        <v>2</v>
      </c>
      <c r="BK446" s="99">
        <v>143</v>
      </c>
      <c r="BL446" s="99">
        <v>40</v>
      </c>
      <c r="BM446" s="99"/>
      <c r="BN446" s="99">
        <v>95</v>
      </c>
      <c r="BO446" s="99">
        <v>364</v>
      </c>
      <c r="BP446" s="99">
        <v>35</v>
      </c>
      <c r="BQ446" s="99">
        <v>83</v>
      </c>
      <c r="BR446" s="99">
        <v>13</v>
      </c>
      <c r="BS446" s="99">
        <v>97</v>
      </c>
      <c r="BT446" s="99">
        <v>4094</v>
      </c>
      <c r="BU446" s="99">
        <v>440</v>
      </c>
      <c r="BV446" s="99">
        <v>1</v>
      </c>
      <c r="BW446" s="99">
        <v>10</v>
      </c>
      <c r="BX446" s="99"/>
      <c r="BY446" s="99">
        <v>18</v>
      </c>
      <c r="BZ446" s="99"/>
      <c r="CA446" s="99"/>
      <c r="CB446" s="99">
        <v>2313</v>
      </c>
      <c r="CC446" s="99">
        <v>1786</v>
      </c>
      <c r="CD446" s="99"/>
      <c r="CE446" s="99">
        <v>1186</v>
      </c>
      <c r="CF446" s="99">
        <v>57</v>
      </c>
      <c r="CG446" s="99">
        <v>29</v>
      </c>
      <c r="CH446" s="99">
        <v>55</v>
      </c>
      <c r="CI446" s="99"/>
      <c r="CJ446" s="99"/>
      <c r="CK446" s="99">
        <v>7</v>
      </c>
      <c r="CL446" s="99">
        <v>1</v>
      </c>
      <c r="CM446" s="99">
        <v>26</v>
      </c>
      <c r="CN446" s="99">
        <v>99</v>
      </c>
      <c r="CO446" s="99">
        <v>341</v>
      </c>
      <c r="CP446" s="99">
        <v>420</v>
      </c>
      <c r="CQ446" s="99"/>
      <c r="CR446" s="99">
        <v>152</v>
      </c>
      <c r="CS446" s="99">
        <v>1</v>
      </c>
      <c r="CT446" s="99">
        <v>129</v>
      </c>
      <c r="CU446" s="99">
        <v>327</v>
      </c>
      <c r="CV446" s="99">
        <v>234</v>
      </c>
      <c r="CW446" s="99">
        <v>1261</v>
      </c>
      <c r="CX446" s="99">
        <v>485</v>
      </c>
      <c r="CY446" s="99">
        <v>64</v>
      </c>
      <c r="CZ446" s="99">
        <v>12</v>
      </c>
      <c r="DA446" s="99">
        <v>298</v>
      </c>
      <c r="DB446" s="99">
        <v>80</v>
      </c>
      <c r="DC446" s="99">
        <v>49</v>
      </c>
      <c r="DD446" s="99">
        <v>746</v>
      </c>
      <c r="DE446" s="99">
        <v>696</v>
      </c>
      <c r="DF446" s="99">
        <v>12</v>
      </c>
      <c r="DG446" s="99">
        <v>118</v>
      </c>
      <c r="DH446" s="99">
        <v>694</v>
      </c>
      <c r="DI446" s="99">
        <v>294</v>
      </c>
      <c r="DJ446" s="99"/>
      <c r="DK446" s="99">
        <v>52</v>
      </c>
      <c r="DL446" s="99">
        <v>102</v>
      </c>
      <c r="DM446" s="99">
        <v>7</v>
      </c>
      <c r="DN446" s="99">
        <v>557</v>
      </c>
      <c r="DO446" s="99">
        <v>58</v>
      </c>
      <c r="DP446" s="99">
        <v>2608</v>
      </c>
      <c r="DQ446" s="99">
        <v>51</v>
      </c>
      <c r="DR446" s="99">
        <v>82</v>
      </c>
      <c r="DS446" s="99">
        <v>9</v>
      </c>
      <c r="DT446" s="99">
        <v>36</v>
      </c>
      <c r="DU446" s="99"/>
      <c r="DV446" s="99"/>
      <c r="DW446" s="99">
        <v>10</v>
      </c>
      <c r="DX446" s="99">
        <v>69</v>
      </c>
      <c r="DY446" s="99">
        <v>6</v>
      </c>
      <c r="DZ446" s="99">
        <v>679</v>
      </c>
      <c r="EA446" s="99"/>
      <c r="EB446" s="99">
        <v>1</v>
      </c>
      <c r="EC446" s="99"/>
      <c r="ED446" s="99">
        <v>99</v>
      </c>
      <c r="EE446" s="99">
        <v>137</v>
      </c>
      <c r="EF446" s="99">
        <v>17</v>
      </c>
      <c r="EG446" s="99">
        <v>13</v>
      </c>
      <c r="EH446" s="99">
        <v>47</v>
      </c>
      <c r="EI446" s="99">
        <v>3</v>
      </c>
      <c r="EJ446" s="99">
        <v>14</v>
      </c>
      <c r="EK446" s="99"/>
      <c r="EL446" s="99">
        <v>7</v>
      </c>
      <c r="EM446" s="99">
        <v>4860</v>
      </c>
      <c r="EN446" s="99">
        <v>26</v>
      </c>
      <c r="EO446" s="99">
        <v>179</v>
      </c>
      <c r="EP446" s="99">
        <v>26</v>
      </c>
      <c r="EQ446" s="99">
        <v>5</v>
      </c>
      <c r="ER446" s="99"/>
      <c r="ES446" s="99">
        <v>22018</v>
      </c>
    </row>
    <row r="447" spans="1:149" ht="14.4" x14ac:dyDescent="0.3">
      <c r="A447" s="98">
        <v>106574010</v>
      </c>
      <c r="B447" s="98" t="s">
        <v>167</v>
      </c>
      <c r="C447" s="98" t="s">
        <v>1266</v>
      </c>
      <c r="D447" s="98" t="s">
        <v>168</v>
      </c>
      <c r="E447" s="98" t="s">
        <v>169</v>
      </c>
      <c r="F447" s="98" t="s">
        <v>1545</v>
      </c>
      <c r="G447" s="98" t="s">
        <v>2871</v>
      </c>
      <c r="H447" s="98" t="s">
        <v>2122</v>
      </c>
      <c r="I447" s="98" t="s">
        <v>2142</v>
      </c>
      <c r="J447" s="98" t="s">
        <v>2141</v>
      </c>
      <c r="K447" s="98" t="s">
        <v>169</v>
      </c>
      <c r="L447" s="98" t="s">
        <v>2065</v>
      </c>
      <c r="M447" s="98" t="s">
        <v>2105</v>
      </c>
      <c r="N447" s="98" t="s">
        <v>2005</v>
      </c>
      <c r="O447" s="99">
        <v>5101</v>
      </c>
      <c r="P447" s="99"/>
      <c r="Q447" s="99"/>
      <c r="R447" s="99"/>
      <c r="S447" s="99"/>
      <c r="T447" s="99"/>
      <c r="U447" s="99">
        <v>3421</v>
      </c>
      <c r="V447" s="99">
        <v>1680</v>
      </c>
      <c r="W447" s="99"/>
      <c r="X447" s="99"/>
      <c r="Y447" s="99">
        <v>87</v>
      </c>
      <c r="Z447" s="99">
        <v>791</v>
      </c>
      <c r="AA447" s="99">
        <v>920</v>
      </c>
      <c r="AB447" s="99">
        <v>211</v>
      </c>
      <c r="AC447" s="99">
        <v>299</v>
      </c>
      <c r="AD447" s="99">
        <v>389</v>
      </c>
      <c r="AE447" s="99">
        <v>377</v>
      </c>
      <c r="AF447" s="99">
        <v>552</v>
      </c>
      <c r="AG447" s="99"/>
      <c r="AH447" s="99">
        <v>1475</v>
      </c>
      <c r="AI447" s="99"/>
      <c r="AJ447" s="99">
        <v>411</v>
      </c>
      <c r="AK447" s="99">
        <v>152</v>
      </c>
      <c r="AL447" s="99">
        <v>1594</v>
      </c>
      <c r="AM447" s="99">
        <v>25</v>
      </c>
      <c r="AN447" s="99">
        <v>171</v>
      </c>
      <c r="AO447" s="99">
        <v>96</v>
      </c>
      <c r="AP447" s="99">
        <v>2652</v>
      </c>
      <c r="AQ447" s="99">
        <v>3324</v>
      </c>
      <c r="AR447" s="99">
        <v>1777</v>
      </c>
      <c r="AS447" s="99"/>
      <c r="AT447" s="99">
        <v>1103</v>
      </c>
      <c r="AU447" s="99">
        <v>2543</v>
      </c>
      <c r="AV447" s="99">
        <v>1455</v>
      </c>
      <c r="AW447" s="99"/>
      <c r="AX447" s="99">
        <v>4822</v>
      </c>
      <c r="AY447" s="99">
        <v>279</v>
      </c>
      <c r="AZ447" s="99"/>
      <c r="BA447" s="99">
        <v>27</v>
      </c>
      <c r="BB447" s="99">
        <v>3</v>
      </c>
      <c r="BC447" s="99">
        <v>3511</v>
      </c>
      <c r="BD447" s="99">
        <v>1</v>
      </c>
      <c r="BE447" s="99">
        <v>28</v>
      </c>
      <c r="BF447" s="99">
        <v>67</v>
      </c>
      <c r="BG447" s="99">
        <v>1450</v>
      </c>
      <c r="BH447" s="99">
        <v>14</v>
      </c>
      <c r="BI447" s="99"/>
      <c r="BJ447" s="99"/>
      <c r="BK447" s="99">
        <v>135</v>
      </c>
      <c r="BL447" s="99">
        <v>36</v>
      </c>
      <c r="BM447" s="99"/>
      <c r="BN447" s="99">
        <v>41</v>
      </c>
      <c r="BO447" s="99">
        <v>472</v>
      </c>
      <c r="BP447" s="99">
        <v>59</v>
      </c>
      <c r="BQ447" s="99">
        <v>15</v>
      </c>
      <c r="BR447" s="99">
        <v>12</v>
      </c>
      <c r="BS447" s="99">
        <v>5</v>
      </c>
      <c r="BT447" s="99">
        <v>3983</v>
      </c>
      <c r="BU447" s="99">
        <v>329</v>
      </c>
      <c r="BV447" s="99">
        <v>9</v>
      </c>
      <c r="BW447" s="99">
        <v>5</v>
      </c>
      <c r="BX447" s="99"/>
      <c r="BY447" s="99"/>
      <c r="BZ447" s="99"/>
      <c r="CA447" s="99"/>
      <c r="CB447" s="99">
        <v>1634</v>
      </c>
      <c r="CC447" s="99">
        <v>1210</v>
      </c>
      <c r="CD447" s="99">
        <v>5</v>
      </c>
      <c r="CE447" s="99">
        <v>1884</v>
      </c>
      <c r="CF447" s="99">
        <v>135</v>
      </c>
      <c r="CG447" s="99">
        <v>13</v>
      </c>
      <c r="CH447" s="99">
        <v>219</v>
      </c>
      <c r="CI447" s="99">
        <v>1</v>
      </c>
      <c r="CJ447" s="99"/>
      <c r="CK447" s="99"/>
      <c r="CL447" s="99"/>
      <c r="CM447" s="99">
        <v>29</v>
      </c>
      <c r="CN447" s="99">
        <v>73</v>
      </c>
      <c r="CO447" s="99">
        <v>236</v>
      </c>
      <c r="CP447" s="99">
        <v>478</v>
      </c>
      <c r="CQ447" s="99">
        <v>2</v>
      </c>
      <c r="CR447" s="99">
        <v>90</v>
      </c>
      <c r="CS447" s="99">
        <v>3</v>
      </c>
      <c r="CT447" s="99">
        <v>110</v>
      </c>
      <c r="CU447" s="99">
        <v>393</v>
      </c>
      <c r="CV447" s="99">
        <v>202</v>
      </c>
      <c r="CW447" s="99">
        <v>21</v>
      </c>
      <c r="CX447" s="99">
        <v>187</v>
      </c>
      <c r="CY447" s="99">
        <v>20</v>
      </c>
      <c r="CZ447" s="99">
        <v>6</v>
      </c>
      <c r="DA447" s="99">
        <v>183</v>
      </c>
      <c r="DB447" s="99">
        <v>43</v>
      </c>
      <c r="DC447" s="99">
        <v>38</v>
      </c>
      <c r="DD447" s="99">
        <v>1512</v>
      </c>
      <c r="DE447" s="99">
        <v>1455</v>
      </c>
      <c r="DF447" s="99">
        <v>20</v>
      </c>
      <c r="DG447" s="99">
        <v>63</v>
      </c>
      <c r="DH447" s="99">
        <v>188</v>
      </c>
      <c r="DI447" s="99">
        <v>301</v>
      </c>
      <c r="DJ447" s="99">
        <v>1</v>
      </c>
      <c r="DK447" s="99">
        <v>56</v>
      </c>
      <c r="DL447" s="99">
        <v>100</v>
      </c>
      <c r="DM447" s="99">
        <v>7</v>
      </c>
      <c r="DN447" s="99">
        <v>298</v>
      </c>
      <c r="DO447" s="99">
        <v>14</v>
      </c>
      <c r="DP447" s="99">
        <v>2507</v>
      </c>
      <c r="DQ447" s="99">
        <v>29</v>
      </c>
      <c r="DR447" s="99">
        <v>41</v>
      </c>
      <c r="DS447" s="99">
        <v>16</v>
      </c>
      <c r="DT447" s="99">
        <v>11</v>
      </c>
      <c r="DU447" s="99">
        <v>7</v>
      </c>
      <c r="DV447" s="99">
        <v>1</v>
      </c>
      <c r="DW447" s="99">
        <v>6</v>
      </c>
      <c r="DX447" s="99">
        <v>7</v>
      </c>
      <c r="DY447" s="99">
        <v>18</v>
      </c>
      <c r="DZ447" s="99">
        <v>1430</v>
      </c>
      <c r="EA447" s="99"/>
      <c r="EB447" s="99"/>
      <c r="EC447" s="99"/>
      <c r="ED447" s="99">
        <v>91</v>
      </c>
      <c r="EE447" s="99">
        <v>136</v>
      </c>
      <c r="EF447" s="99">
        <v>7</v>
      </c>
      <c r="EG447" s="99">
        <v>2</v>
      </c>
      <c r="EH447" s="99"/>
      <c r="EI447" s="99"/>
      <c r="EJ447" s="99">
        <v>2</v>
      </c>
      <c r="EK447" s="99"/>
      <c r="EL447" s="99">
        <v>3</v>
      </c>
      <c r="EM447" s="99">
        <v>4716</v>
      </c>
      <c r="EN447" s="99">
        <v>17</v>
      </c>
      <c r="EO447" s="99">
        <v>115</v>
      </c>
      <c r="EP447" s="99">
        <v>12</v>
      </c>
      <c r="EQ447" s="99"/>
      <c r="ER447" s="99"/>
      <c r="ES447" s="99">
        <v>14259</v>
      </c>
    </row>
    <row r="448" spans="1:149" ht="14.4" x14ac:dyDescent="0.3">
      <c r="A448" s="98">
        <v>106580996</v>
      </c>
      <c r="B448" s="98" t="s">
        <v>170</v>
      </c>
      <c r="C448" s="98" t="s">
        <v>1268</v>
      </c>
      <c r="D448" s="98" t="s">
        <v>1267</v>
      </c>
      <c r="E448" s="98" t="s">
        <v>171</v>
      </c>
      <c r="F448" s="98" t="s">
        <v>1546</v>
      </c>
      <c r="G448" s="98" t="s">
        <v>2871</v>
      </c>
      <c r="H448" s="98" t="s">
        <v>2112</v>
      </c>
      <c r="I448" s="98" t="s">
        <v>2141</v>
      </c>
      <c r="J448" s="98" t="s">
        <v>2142</v>
      </c>
      <c r="K448" s="98" t="s">
        <v>171</v>
      </c>
      <c r="L448" s="98" t="s">
        <v>2007</v>
      </c>
      <c r="M448" s="98" t="s">
        <v>2105</v>
      </c>
      <c r="N448" s="98" t="s">
        <v>2006</v>
      </c>
      <c r="O448" s="99">
        <v>13288</v>
      </c>
      <c r="P448" s="99"/>
      <c r="Q448" s="99"/>
      <c r="R448" s="99"/>
      <c r="S448" s="99"/>
      <c r="T448" s="99"/>
      <c r="U448" s="99">
        <v>7836</v>
      </c>
      <c r="V448" s="99">
        <v>5452</v>
      </c>
      <c r="W448" s="99"/>
      <c r="X448" s="99"/>
      <c r="Y448" s="99">
        <v>224</v>
      </c>
      <c r="Z448" s="99">
        <v>1659</v>
      </c>
      <c r="AA448" s="99">
        <v>1278</v>
      </c>
      <c r="AB448" s="99">
        <v>841</v>
      </c>
      <c r="AC448" s="99">
        <v>1561</v>
      </c>
      <c r="AD448" s="99">
        <v>1921</v>
      </c>
      <c r="AE448" s="99">
        <v>1764</v>
      </c>
      <c r="AF448" s="99">
        <v>1852</v>
      </c>
      <c r="AG448" s="99"/>
      <c r="AH448" s="99">
        <v>2188</v>
      </c>
      <c r="AI448" s="99"/>
      <c r="AJ448" s="99">
        <v>1269</v>
      </c>
      <c r="AK448" s="99">
        <v>393</v>
      </c>
      <c r="AL448" s="99">
        <v>2802</v>
      </c>
      <c r="AM448" s="99">
        <v>91</v>
      </c>
      <c r="AN448" s="99">
        <v>268</v>
      </c>
      <c r="AO448" s="99">
        <v>8</v>
      </c>
      <c r="AP448" s="99">
        <v>8457</v>
      </c>
      <c r="AQ448" s="99">
        <v>5264</v>
      </c>
      <c r="AR448" s="99">
        <v>8021</v>
      </c>
      <c r="AS448" s="99">
        <v>3</v>
      </c>
      <c r="AT448" s="99">
        <v>1642</v>
      </c>
      <c r="AU448" s="99">
        <v>9490</v>
      </c>
      <c r="AV448" s="99">
        <v>2155</v>
      </c>
      <c r="AW448" s="99">
        <v>1</v>
      </c>
      <c r="AX448" s="99">
        <v>12708</v>
      </c>
      <c r="AY448" s="99">
        <v>568</v>
      </c>
      <c r="AZ448" s="99">
        <v>12</v>
      </c>
      <c r="BA448" s="99">
        <v>11</v>
      </c>
      <c r="BB448" s="99">
        <v>6</v>
      </c>
      <c r="BC448" s="99">
        <v>11122</v>
      </c>
      <c r="BD448" s="99"/>
      <c r="BE448" s="99"/>
      <c r="BF448" s="99">
        <v>1</v>
      </c>
      <c r="BG448" s="99">
        <v>2147</v>
      </c>
      <c r="BH448" s="99">
        <v>1</v>
      </c>
      <c r="BI448" s="99"/>
      <c r="BJ448" s="99"/>
      <c r="BK448" s="99">
        <v>16</v>
      </c>
      <c r="BL448" s="99">
        <v>250</v>
      </c>
      <c r="BM448" s="99">
        <v>2</v>
      </c>
      <c r="BN448" s="99">
        <v>390</v>
      </c>
      <c r="BO448" s="99">
        <v>2835</v>
      </c>
      <c r="BP448" s="99">
        <v>100</v>
      </c>
      <c r="BQ448" s="99">
        <v>26</v>
      </c>
      <c r="BR448" s="99">
        <v>45</v>
      </c>
      <c r="BS448" s="99">
        <v>66</v>
      </c>
      <c r="BT448" s="99">
        <v>7630</v>
      </c>
      <c r="BU448" s="99">
        <v>1601</v>
      </c>
      <c r="BV448" s="99"/>
      <c r="BW448" s="99">
        <v>309</v>
      </c>
      <c r="BX448" s="99">
        <v>1</v>
      </c>
      <c r="BY448" s="99">
        <v>17</v>
      </c>
      <c r="BZ448" s="99"/>
      <c r="CA448" s="99"/>
      <c r="CB448" s="99">
        <v>5432</v>
      </c>
      <c r="CC448" s="99">
        <v>5082</v>
      </c>
      <c r="CD448" s="99"/>
      <c r="CE448" s="99">
        <v>2270</v>
      </c>
      <c r="CF448" s="99">
        <v>113</v>
      </c>
      <c r="CG448" s="99">
        <v>19</v>
      </c>
      <c r="CH448" s="99">
        <v>370</v>
      </c>
      <c r="CI448" s="99"/>
      <c r="CJ448" s="99"/>
      <c r="CK448" s="99">
        <v>2</v>
      </c>
      <c r="CL448" s="99">
        <v>2</v>
      </c>
      <c r="CM448" s="99">
        <v>111</v>
      </c>
      <c r="CN448" s="99">
        <v>232</v>
      </c>
      <c r="CO448" s="99">
        <v>1913</v>
      </c>
      <c r="CP448" s="99">
        <v>1205</v>
      </c>
      <c r="CQ448" s="99">
        <v>10</v>
      </c>
      <c r="CR448" s="99">
        <v>462</v>
      </c>
      <c r="CS448" s="99">
        <v>3</v>
      </c>
      <c r="CT448" s="99">
        <v>591</v>
      </c>
      <c r="CU448" s="99">
        <v>1009</v>
      </c>
      <c r="CV448" s="99">
        <v>848</v>
      </c>
      <c r="CW448" s="99">
        <v>77</v>
      </c>
      <c r="CX448" s="99">
        <v>250</v>
      </c>
      <c r="CY448" s="99">
        <v>298</v>
      </c>
      <c r="CZ448" s="99">
        <v>14</v>
      </c>
      <c r="DA448" s="99">
        <v>1107</v>
      </c>
      <c r="DB448" s="99">
        <v>367</v>
      </c>
      <c r="DC448" s="99">
        <v>321</v>
      </c>
      <c r="DD448" s="99">
        <v>2280</v>
      </c>
      <c r="DE448" s="99">
        <v>2153</v>
      </c>
      <c r="DF448" s="99">
        <v>35</v>
      </c>
      <c r="DG448" s="99">
        <v>409</v>
      </c>
      <c r="DH448" s="99">
        <v>3712</v>
      </c>
      <c r="DI448" s="99">
        <v>819</v>
      </c>
      <c r="DJ448" s="99">
        <v>3</v>
      </c>
      <c r="DK448" s="99">
        <v>49</v>
      </c>
      <c r="DL448" s="99">
        <v>337</v>
      </c>
      <c r="DM448" s="99">
        <v>25</v>
      </c>
      <c r="DN448" s="99">
        <v>462</v>
      </c>
      <c r="DO448" s="99">
        <v>79</v>
      </c>
      <c r="DP448" s="99">
        <v>3271</v>
      </c>
      <c r="DQ448" s="99">
        <v>299</v>
      </c>
      <c r="DR448" s="99">
        <v>258</v>
      </c>
      <c r="DS448" s="99">
        <v>87</v>
      </c>
      <c r="DT448" s="99">
        <v>302</v>
      </c>
      <c r="DU448" s="99">
        <v>3</v>
      </c>
      <c r="DV448" s="99">
        <v>1</v>
      </c>
      <c r="DW448" s="99">
        <v>781</v>
      </c>
      <c r="DX448" s="99">
        <v>140</v>
      </c>
      <c r="DY448" s="99">
        <v>11</v>
      </c>
      <c r="DZ448" s="99">
        <v>2114</v>
      </c>
      <c r="EA448" s="99">
        <v>2</v>
      </c>
      <c r="EB448" s="99">
        <v>124</v>
      </c>
      <c r="EC448" s="99"/>
      <c r="ED448" s="99">
        <v>397</v>
      </c>
      <c r="EE448" s="99">
        <v>569</v>
      </c>
      <c r="EF448" s="99">
        <v>107</v>
      </c>
      <c r="EG448" s="99">
        <v>34</v>
      </c>
      <c r="EH448" s="99">
        <v>14</v>
      </c>
      <c r="EI448" s="99">
        <v>2</v>
      </c>
      <c r="EJ448" s="99">
        <v>19</v>
      </c>
      <c r="EK448" s="99">
        <v>5</v>
      </c>
      <c r="EL448" s="99">
        <v>11</v>
      </c>
      <c r="EM448" s="99">
        <v>11070</v>
      </c>
      <c r="EN448" s="99">
        <v>84</v>
      </c>
      <c r="EO448" s="99">
        <v>923</v>
      </c>
      <c r="EP448" s="99">
        <v>46</v>
      </c>
      <c r="EQ448" s="99">
        <v>5</v>
      </c>
      <c r="ER448" s="99">
        <v>2</v>
      </c>
      <c r="ES448" s="99">
        <v>57338</v>
      </c>
    </row>
  </sheetData>
  <phoneticPr fontId="11" type="noConversion"/>
  <conditionalFormatting sqref="A1:XFD1048576">
    <cfRule type="cellIs" dxfId="24" priority="2" stopIfTrue="1" operator="equal">
      <formula>"."</formula>
    </cfRule>
  </conditionalFormatting>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127"/>
  <sheetViews>
    <sheetView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2" s="1" customFormat="1" ht="13.2" x14ac:dyDescent="0.2">
      <c r="A1" s="126" t="s">
        <v>275</v>
      </c>
      <c r="B1" s="127"/>
    </row>
    <row r="2" spans="1:2" s="1" customFormat="1" ht="12.75" customHeight="1" x14ac:dyDescent="0.2">
      <c r="A2" s="128" t="s">
        <v>276</v>
      </c>
      <c r="B2" s="129"/>
    </row>
    <row r="3" spans="1:2" s="1" customFormat="1" ht="12.75" customHeight="1" x14ac:dyDescent="0.2">
      <c r="A3" s="128" t="str">
        <f>"Patient Discharge Data Pivot Profile, January-December "&amp;MID(Profile!A1,1,4)&amp;" Discharges"</f>
        <v>Patient Discharge Data Pivot Profile, January-December 2016 Discharges</v>
      </c>
      <c r="B3" s="129"/>
    </row>
    <row r="4" spans="1:2" s="1" customFormat="1" ht="11.25" customHeight="1" x14ac:dyDescent="0.2">
      <c r="A4" s="130" t="s">
        <v>2866</v>
      </c>
      <c r="B4" s="131"/>
    </row>
    <row r="5" spans="1:2" s="1" customFormat="1" ht="11.25" customHeight="1" x14ac:dyDescent="0.2">
      <c r="A5" s="4"/>
      <c r="B5" s="4"/>
    </row>
    <row r="6" spans="1:2" ht="58.5" customHeight="1" x14ac:dyDescent="0.2">
      <c r="A6" s="123" t="s">
        <v>179</v>
      </c>
      <c r="B6" s="124"/>
    </row>
    <row r="7" spans="1:2" x14ac:dyDescent="0.2">
      <c r="A7" s="125" t="s">
        <v>277</v>
      </c>
      <c r="B7" s="125"/>
    </row>
    <row r="8" spans="1:2" x14ac:dyDescent="0.2">
      <c r="A8" s="121"/>
      <c r="B8" s="122"/>
    </row>
    <row r="9" spans="1:2" ht="33.75" customHeight="1" x14ac:dyDescent="0.2">
      <c r="A9" s="117" t="s">
        <v>302</v>
      </c>
      <c r="B9" s="118"/>
    </row>
    <row r="10" spans="1:2" ht="11.25" customHeight="1" x14ac:dyDescent="0.2">
      <c r="A10" s="117" t="s">
        <v>303</v>
      </c>
      <c r="B10" s="118"/>
    </row>
    <row r="11" spans="1:2" ht="55.5" customHeight="1" x14ac:dyDescent="0.2">
      <c r="A11" s="117" t="s">
        <v>2030</v>
      </c>
      <c r="B11" s="118"/>
    </row>
    <row r="12" spans="1:2" x14ac:dyDescent="0.2">
      <c r="A12" s="112"/>
      <c r="B12" s="113"/>
    </row>
    <row r="13" spans="1:2" x14ac:dyDescent="0.2">
      <c r="A13" s="119"/>
      <c r="B13" s="119"/>
    </row>
    <row r="14" spans="1:2" x14ac:dyDescent="0.2">
      <c r="A14" s="120"/>
      <c r="B14" s="120"/>
    </row>
    <row r="15" spans="1:2" x14ac:dyDescent="0.2">
      <c r="A15" s="114" t="s">
        <v>278</v>
      </c>
      <c r="B15" s="114"/>
    </row>
    <row r="16" spans="1:2" ht="33.75" customHeight="1" x14ac:dyDescent="0.2">
      <c r="A16" s="111" t="s">
        <v>2029</v>
      </c>
      <c r="B16" s="111"/>
    </row>
    <row r="17" spans="1:2" x14ac:dyDescent="0.2">
      <c r="A17" s="111"/>
      <c r="B17" s="111"/>
    </row>
    <row r="18" spans="1:2" x14ac:dyDescent="0.2">
      <c r="A18" s="60"/>
      <c r="B18" s="60"/>
    </row>
    <row r="19" spans="1:2" x14ac:dyDescent="0.2">
      <c r="A19" s="5" t="s">
        <v>299</v>
      </c>
      <c r="B19" s="115" t="s">
        <v>300</v>
      </c>
    </row>
    <row r="20" spans="1:2" x14ac:dyDescent="0.2">
      <c r="A20" s="6" t="s">
        <v>301</v>
      </c>
      <c r="B20" s="116"/>
    </row>
    <row r="21" spans="1:2" x14ac:dyDescent="0.2">
      <c r="A21" s="7"/>
      <c r="B21" s="8"/>
    </row>
    <row r="22" spans="1:2" ht="22.5" customHeight="1" x14ac:dyDescent="0.2">
      <c r="A22" s="9" t="s">
        <v>226</v>
      </c>
      <c r="B22" s="9" t="s">
        <v>304</v>
      </c>
    </row>
    <row r="23" spans="1:2" ht="22.5" customHeight="1" x14ac:dyDescent="0.2">
      <c r="A23" s="9" t="s">
        <v>229</v>
      </c>
      <c r="B23" s="9" t="s">
        <v>305</v>
      </c>
    </row>
    <row r="24" spans="1:2" ht="22.5" customHeight="1" x14ac:dyDescent="0.2">
      <c r="A24" s="9" t="s">
        <v>233</v>
      </c>
      <c r="B24" s="10" t="s">
        <v>306</v>
      </c>
    </row>
    <row r="25" spans="1:2" ht="22.5" customHeight="1" x14ac:dyDescent="0.2">
      <c r="A25" s="9" t="s">
        <v>236</v>
      </c>
      <c r="B25" s="9" t="s">
        <v>307</v>
      </c>
    </row>
    <row r="26" spans="1:2" ht="22.5" customHeight="1" x14ac:dyDescent="0.2">
      <c r="A26" s="9" t="s">
        <v>239</v>
      </c>
      <c r="B26" s="9" t="s">
        <v>308</v>
      </c>
    </row>
    <row r="27" spans="1:2" ht="22.5" customHeight="1" x14ac:dyDescent="0.2">
      <c r="A27" s="9" t="s">
        <v>241</v>
      </c>
      <c r="B27" s="9" t="s">
        <v>309</v>
      </c>
    </row>
    <row r="28" spans="1:2" ht="20.399999999999999" x14ac:dyDescent="0.2">
      <c r="A28" s="9" t="s">
        <v>2014</v>
      </c>
      <c r="B28" s="9" t="s">
        <v>310</v>
      </c>
    </row>
    <row r="29" spans="1:2" x14ac:dyDescent="0.2">
      <c r="A29" s="51"/>
      <c r="B29" s="51"/>
    </row>
    <row r="31" spans="1:2" x14ac:dyDescent="0.2">
      <c r="A31" s="46" t="s">
        <v>2015</v>
      </c>
      <c r="B31" s="78" t="s">
        <v>300</v>
      </c>
    </row>
    <row r="32" spans="1:2" ht="132.6" x14ac:dyDescent="0.2">
      <c r="A32" s="47" t="s">
        <v>2049</v>
      </c>
      <c r="B32" s="48" t="s">
        <v>2076</v>
      </c>
    </row>
    <row r="33" spans="1:2" x14ac:dyDescent="0.2">
      <c r="A33" s="47" t="s">
        <v>265</v>
      </c>
      <c r="B33" s="48" t="s">
        <v>2077</v>
      </c>
    </row>
    <row r="34" spans="1:2" ht="51" x14ac:dyDescent="0.2">
      <c r="A34" s="47" t="s">
        <v>2075</v>
      </c>
      <c r="B34" s="79" t="s">
        <v>2078</v>
      </c>
    </row>
    <row r="35" spans="1:2" ht="30.6" x14ac:dyDescent="0.2">
      <c r="A35" s="47" t="s">
        <v>2054</v>
      </c>
      <c r="B35" s="48" t="s">
        <v>2079</v>
      </c>
    </row>
    <row r="36" spans="1:2" x14ac:dyDescent="0.2">
      <c r="A36" s="47" t="s">
        <v>266</v>
      </c>
      <c r="B36" s="48" t="s">
        <v>2080</v>
      </c>
    </row>
    <row r="37" spans="1:2" ht="20.399999999999999" x14ac:dyDescent="0.2">
      <c r="A37" s="47" t="s">
        <v>2072</v>
      </c>
      <c r="B37" s="48" t="s">
        <v>2081</v>
      </c>
    </row>
    <row r="38" spans="1:2" ht="51" x14ac:dyDescent="0.2">
      <c r="A38" s="47" t="s">
        <v>2016</v>
      </c>
      <c r="B38" s="79" t="s">
        <v>2082</v>
      </c>
    </row>
    <row r="39" spans="1:2" ht="20.399999999999999" x14ac:dyDescent="0.2">
      <c r="A39" s="47" t="s">
        <v>2052</v>
      </c>
      <c r="B39" s="48" t="s">
        <v>2083</v>
      </c>
    </row>
    <row r="40" spans="1:2" ht="51" x14ac:dyDescent="0.2">
      <c r="A40" s="47" t="s">
        <v>2071</v>
      </c>
      <c r="B40" s="48" t="s">
        <v>2084</v>
      </c>
    </row>
    <row r="41" spans="1:2" x14ac:dyDescent="0.2">
      <c r="A41" s="47" t="s">
        <v>2073</v>
      </c>
      <c r="B41" s="48" t="s">
        <v>2085</v>
      </c>
    </row>
    <row r="42" spans="1:2" ht="51" x14ac:dyDescent="0.2">
      <c r="A42" s="47" t="s">
        <v>2055</v>
      </c>
      <c r="B42" s="48" t="s">
        <v>2086</v>
      </c>
    </row>
    <row r="43" spans="1:2" x14ac:dyDescent="0.2">
      <c r="A43" s="47" t="s">
        <v>241</v>
      </c>
      <c r="B43" s="48" t="s">
        <v>2087</v>
      </c>
    </row>
    <row r="44" spans="1:2" ht="30.6" x14ac:dyDescent="0.2">
      <c r="A44" s="47" t="s">
        <v>262</v>
      </c>
      <c r="B44" s="48" t="s">
        <v>2088</v>
      </c>
    </row>
    <row r="45" spans="1:2" ht="51" x14ac:dyDescent="0.2">
      <c r="A45" s="47" t="s">
        <v>2053</v>
      </c>
      <c r="B45" s="48" t="s">
        <v>2089</v>
      </c>
    </row>
    <row r="46" spans="1:2" ht="51" x14ac:dyDescent="0.2">
      <c r="A46" s="47" t="s">
        <v>254</v>
      </c>
      <c r="B46" s="48" t="s">
        <v>2090</v>
      </c>
    </row>
    <row r="47" spans="1:2" ht="30.6" x14ac:dyDescent="0.2">
      <c r="A47" s="47" t="s">
        <v>2017</v>
      </c>
      <c r="B47" s="48" t="s">
        <v>2091</v>
      </c>
    </row>
    <row r="48" spans="1:2" ht="153" x14ac:dyDescent="0.2">
      <c r="A48" s="47" t="s">
        <v>2050</v>
      </c>
      <c r="B48" s="48" t="s">
        <v>2092</v>
      </c>
    </row>
    <row r="49" spans="1:2" x14ac:dyDescent="0.2">
      <c r="A49" s="52"/>
      <c r="B49" s="53"/>
    </row>
    <row r="50" spans="1:2" x14ac:dyDescent="0.2">
      <c r="A50" s="52"/>
      <c r="B50" s="53"/>
    </row>
    <row r="51" spans="1:2" x14ac:dyDescent="0.2">
      <c r="A51" s="49" t="s">
        <v>2018</v>
      </c>
      <c r="B51" s="49" t="s">
        <v>300</v>
      </c>
    </row>
    <row r="52" spans="1:2" ht="30.6" x14ac:dyDescent="0.2">
      <c r="A52" s="50" t="s">
        <v>340</v>
      </c>
      <c r="B52" s="50" t="s">
        <v>2020</v>
      </c>
    </row>
    <row r="53" spans="1:2" ht="20.399999999999999" x14ac:dyDescent="0.2">
      <c r="A53" s="50" t="s">
        <v>341</v>
      </c>
      <c r="B53" s="50" t="s">
        <v>2021</v>
      </c>
    </row>
    <row r="54" spans="1:2" ht="51" x14ac:dyDescent="0.2">
      <c r="A54" s="50" t="s">
        <v>342</v>
      </c>
      <c r="B54" s="50" t="s">
        <v>2022</v>
      </c>
    </row>
    <row r="55" spans="1:2" ht="20.399999999999999" x14ac:dyDescent="0.2">
      <c r="A55" s="50" t="s">
        <v>343</v>
      </c>
      <c r="B55" s="50" t="s">
        <v>2023</v>
      </c>
    </row>
    <row r="56" spans="1:2" ht="51" x14ac:dyDescent="0.2">
      <c r="A56" s="50" t="s">
        <v>344</v>
      </c>
      <c r="B56" s="50" t="s">
        <v>2024</v>
      </c>
    </row>
    <row r="57" spans="1:2" ht="51" x14ac:dyDescent="0.2">
      <c r="A57" s="50" t="s">
        <v>345</v>
      </c>
      <c r="B57" s="50" t="s">
        <v>2028</v>
      </c>
    </row>
    <row r="58" spans="1:2" ht="30.6" x14ac:dyDescent="0.2">
      <c r="A58" s="50" t="s">
        <v>346</v>
      </c>
      <c r="B58" s="50" t="s">
        <v>2025</v>
      </c>
    </row>
    <row r="59" spans="1:2" ht="30.6" x14ac:dyDescent="0.2">
      <c r="A59" s="50" t="s">
        <v>2019</v>
      </c>
      <c r="B59" s="50" t="s">
        <v>2026</v>
      </c>
    </row>
    <row r="60" spans="1:2" ht="30.6" x14ac:dyDescent="0.2">
      <c r="A60" s="50" t="s">
        <v>348</v>
      </c>
      <c r="B60" s="50" t="s">
        <v>2027</v>
      </c>
    </row>
    <row r="61" spans="1:2" x14ac:dyDescent="0.2">
      <c r="A61" s="47" t="s">
        <v>237</v>
      </c>
      <c r="B61" s="48" t="s">
        <v>2036</v>
      </c>
    </row>
    <row r="62" spans="1:2" x14ac:dyDescent="0.2">
      <c r="A62" s="52"/>
      <c r="B62" s="94"/>
    </row>
    <row r="63" spans="1:2" x14ac:dyDescent="0.2">
      <c r="A63" s="92" t="s">
        <v>2819</v>
      </c>
      <c r="B63" s="110" t="s">
        <v>2820</v>
      </c>
    </row>
    <row r="64" spans="1:2" x14ac:dyDescent="0.2">
      <c r="A64" s="93" t="s">
        <v>2803</v>
      </c>
      <c r="B64" s="110"/>
    </row>
    <row r="65" spans="1:2" x14ac:dyDescent="0.2">
      <c r="A65" s="47" t="s">
        <v>2674</v>
      </c>
      <c r="B65" s="95" t="s">
        <v>2821</v>
      </c>
    </row>
    <row r="66" spans="1:2" x14ac:dyDescent="0.2">
      <c r="A66" s="47" t="s">
        <v>2663</v>
      </c>
      <c r="B66" s="95" t="s">
        <v>2822</v>
      </c>
    </row>
    <row r="67" spans="1:2" x14ac:dyDescent="0.2">
      <c r="A67" s="47" t="s">
        <v>2666</v>
      </c>
      <c r="B67" s="95" t="s">
        <v>2823</v>
      </c>
    </row>
    <row r="68" spans="1:2" x14ac:dyDescent="0.2">
      <c r="A68" s="47" t="s">
        <v>2661</v>
      </c>
      <c r="B68" s="95" t="s">
        <v>2824</v>
      </c>
    </row>
    <row r="69" spans="1:2" x14ac:dyDescent="0.2">
      <c r="A69" s="47" t="s">
        <v>2668</v>
      </c>
      <c r="B69" s="95" t="s">
        <v>2825</v>
      </c>
    </row>
    <row r="70" spans="1:2" x14ac:dyDescent="0.2">
      <c r="A70" s="47" t="s">
        <v>2670</v>
      </c>
      <c r="B70" s="95" t="s">
        <v>2826</v>
      </c>
    </row>
    <row r="71" spans="1:2" x14ac:dyDescent="0.2">
      <c r="A71" s="47" t="s">
        <v>2679</v>
      </c>
      <c r="B71" s="95" t="s">
        <v>2827</v>
      </c>
    </row>
    <row r="72" spans="1:2" x14ac:dyDescent="0.2">
      <c r="A72" s="47" t="s">
        <v>2665</v>
      </c>
      <c r="B72" s="95" t="s">
        <v>2828</v>
      </c>
    </row>
    <row r="73" spans="1:2" x14ac:dyDescent="0.2">
      <c r="A73" s="47" t="s">
        <v>2678</v>
      </c>
      <c r="B73" s="95" t="s">
        <v>2829</v>
      </c>
    </row>
    <row r="74" spans="1:2" x14ac:dyDescent="0.2">
      <c r="A74" s="47" t="s">
        <v>2671</v>
      </c>
      <c r="B74" s="95" t="s">
        <v>2830</v>
      </c>
    </row>
    <row r="75" spans="1:2" x14ac:dyDescent="0.2">
      <c r="A75" s="47" t="s">
        <v>2660</v>
      </c>
      <c r="B75" s="95" t="s">
        <v>2831</v>
      </c>
    </row>
    <row r="76" spans="1:2" x14ac:dyDescent="0.2">
      <c r="A76" s="47" t="s">
        <v>2698</v>
      </c>
      <c r="B76" s="95" t="s">
        <v>2832</v>
      </c>
    </row>
    <row r="77" spans="1:2" x14ac:dyDescent="0.2">
      <c r="A77" s="47" t="s">
        <v>2667</v>
      </c>
      <c r="B77" s="95" t="s">
        <v>2833</v>
      </c>
    </row>
    <row r="78" spans="1:2" x14ac:dyDescent="0.2">
      <c r="A78" s="47" t="s">
        <v>2673</v>
      </c>
      <c r="B78" s="95" t="s">
        <v>2834</v>
      </c>
    </row>
    <row r="79" spans="1:2" x14ac:dyDescent="0.2">
      <c r="A79" s="47" t="s">
        <v>2677</v>
      </c>
      <c r="B79" s="95" t="s">
        <v>2835</v>
      </c>
    </row>
    <row r="80" spans="1:2" x14ac:dyDescent="0.2">
      <c r="A80" s="47" t="s">
        <v>2676</v>
      </c>
      <c r="B80" s="95" t="s">
        <v>2836</v>
      </c>
    </row>
    <row r="81" spans="1:2" x14ac:dyDescent="0.2">
      <c r="A81" s="47" t="s">
        <v>2675</v>
      </c>
      <c r="B81" s="95" t="s">
        <v>2837</v>
      </c>
    </row>
    <row r="82" spans="1:2" x14ac:dyDescent="0.2">
      <c r="A82" s="47" t="s">
        <v>2664</v>
      </c>
      <c r="B82" s="95" t="s">
        <v>2838</v>
      </c>
    </row>
    <row r="83" spans="1:2" x14ac:dyDescent="0.2">
      <c r="A83" s="47" t="s">
        <v>2669</v>
      </c>
      <c r="B83" s="95" t="s">
        <v>2839</v>
      </c>
    </row>
    <row r="84" spans="1:2" x14ac:dyDescent="0.2">
      <c r="A84" s="47" t="s">
        <v>2672</v>
      </c>
      <c r="B84" s="95" t="s">
        <v>2840</v>
      </c>
    </row>
    <row r="85" spans="1:2" x14ac:dyDescent="0.2">
      <c r="A85" s="47" t="s">
        <v>2662</v>
      </c>
      <c r="B85" s="95" t="s">
        <v>2841</v>
      </c>
    </row>
    <row r="86" spans="1:2" x14ac:dyDescent="0.2">
      <c r="A86" s="52"/>
      <c r="B86" s="53"/>
    </row>
    <row r="87" spans="1:2" x14ac:dyDescent="0.2">
      <c r="A87" s="92" t="s">
        <v>2842</v>
      </c>
      <c r="B87" s="110" t="s">
        <v>2843</v>
      </c>
    </row>
    <row r="88" spans="1:2" x14ac:dyDescent="0.2">
      <c r="A88" s="93" t="s">
        <v>2844</v>
      </c>
      <c r="B88" s="110"/>
    </row>
    <row r="89" spans="1:2" x14ac:dyDescent="0.2">
      <c r="A89" s="47" t="s">
        <v>2684</v>
      </c>
      <c r="B89" s="95" t="s">
        <v>2845</v>
      </c>
    </row>
    <row r="90" spans="1:2" x14ac:dyDescent="0.2">
      <c r="A90" s="47" t="s">
        <v>2691</v>
      </c>
      <c r="B90" s="95" t="s">
        <v>2846</v>
      </c>
    </row>
    <row r="91" spans="1:2" x14ac:dyDescent="0.2">
      <c r="A91" s="47" t="s">
        <v>2670</v>
      </c>
      <c r="B91" s="95" t="s">
        <v>2847</v>
      </c>
    </row>
    <row r="92" spans="1:2" x14ac:dyDescent="0.2">
      <c r="A92" s="47" t="s">
        <v>2699</v>
      </c>
      <c r="B92" s="95" t="s">
        <v>2848</v>
      </c>
    </row>
    <row r="93" spans="1:2" x14ac:dyDescent="0.2">
      <c r="A93" s="47" t="s">
        <v>2681</v>
      </c>
      <c r="B93" s="95" t="s">
        <v>2849</v>
      </c>
    </row>
    <row r="94" spans="1:2" x14ac:dyDescent="0.2">
      <c r="A94" s="47" t="s">
        <v>2682</v>
      </c>
      <c r="B94" s="95" t="s">
        <v>2850</v>
      </c>
    </row>
    <row r="95" spans="1:2" x14ac:dyDescent="0.2">
      <c r="A95" s="47" t="s">
        <v>2688</v>
      </c>
      <c r="B95" s="95" t="s">
        <v>2851</v>
      </c>
    </row>
    <row r="96" spans="1:2" x14ac:dyDescent="0.2">
      <c r="A96" s="47" t="s">
        <v>2694</v>
      </c>
      <c r="B96" s="95" t="s">
        <v>2852</v>
      </c>
    </row>
    <row r="97" spans="1:2" x14ac:dyDescent="0.2">
      <c r="A97" s="47" t="s">
        <v>2695</v>
      </c>
      <c r="B97" s="95" t="s">
        <v>2853</v>
      </c>
    </row>
    <row r="98" spans="1:2" x14ac:dyDescent="0.2">
      <c r="A98" s="47" t="s">
        <v>2685</v>
      </c>
      <c r="B98" s="95" t="s">
        <v>2854</v>
      </c>
    </row>
    <row r="99" spans="1:2" x14ac:dyDescent="0.2">
      <c r="A99" s="47" t="s">
        <v>2687</v>
      </c>
      <c r="B99" s="95" t="s">
        <v>2855</v>
      </c>
    </row>
    <row r="100" spans="1:2" x14ac:dyDescent="0.2">
      <c r="A100" s="47" t="s">
        <v>2692</v>
      </c>
      <c r="B100" s="95" t="s">
        <v>2856</v>
      </c>
    </row>
    <row r="101" spans="1:2" x14ac:dyDescent="0.2">
      <c r="A101" s="47" t="s">
        <v>2673</v>
      </c>
      <c r="B101" s="95" t="s">
        <v>2857</v>
      </c>
    </row>
    <row r="102" spans="1:2" x14ac:dyDescent="0.2">
      <c r="A102" s="47" t="s">
        <v>2677</v>
      </c>
      <c r="B102" s="95" t="s">
        <v>2858</v>
      </c>
    </row>
    <row r="103" spans="1:2" x14ac:dyDescent="0.2">
      <c r="A103" s="47" t="s">
        <v>2867</v>
      </c>
      <c r="B103" s="95" t="s">
        <v>2881</v>
      </c>
    </row>
    <row r="104" spans="1:2" x14ac:dyDescent="0.2">
      <c r="A104" s="47" t="s">
        <v>2696</v>
      </c>
      <c r="B104" s="95" t="s">
        <v>2859</v>
      </c>
    </row>
    <row r="105" spans="1:2" x14ac:dyDescent="0.2">
      <c r="A105" s="47" t="s">
        <v>2689</v>
      </c>
      <c r="B105" s="95" t="s">
        <v>2860</v>
      </c>
    </row>
    <row r="106" spans="1:2" x14ac:dyDescent="0.2">
      <c r="A106" s="47" t="s">
        <v>2697</v>
      </c>
      <c r="B106" s="95" t="s">
        <v>2861</v>
      </c>
    </row>
    <row r="107" spans="1:2" x14ac:dyDescent="0.2">
      <c r="A107" s="47" t="s">
        <v>2683</v>
      </c>
      <c r="B107" s="95" t="s">
        <v>2862</v>
      </c>
    </row>
    <row r="108" spans="1:2" x14ac:dyDescent="0.2">
      <c r="A108" s="47" t="s">
        <v>2690</v>
      </c>
      <c r="B108" s="95" t="s">
        <v>2863</v>
      </c>
    </row>
    <row r="109" spans="1:2" x14ac:dyDescent="0.2">
      <c r="A109" s="47" t="s">
        <v>2686</v>
      </c>
      <c r="B109" s="95" t="s">
        <v>2864</v>
      </c>
    </row>
    <row r="110" spans="1:2" x14ac:dyDescent="0.2">
      <c r="A110" s="47" t="s">
        <v>2693</v>
      </c>
      <c r="B110" s="95" t="s">
        <v>2865</v>
      </c>
    </row>
    <row r="111" spans="1:2" x14ac:dyDescent="0.2">
      <c r="A111" s="52"/>
      <c r="B111" s="53"/>
    </row>
    <row r="112" spans="1:2" x14ac:dyDescent="0.2">
      <c r="A112" s="92" t="s">
        <v>2816</v>
      </c>
      <c r="B112" s="110" t="s">
        <v>2817</v>
      </c>
    </row>
    <row r="113" spans="1:2" x14ac:dyDescent="0.2">
      <c r="A113" s="93" t="s">
        <v>2803</v>
      </c>
      <c r="B113" s="110"/>
    </row>
    <row r="114" spans="1:2" x14ac:dyDescent="0.2">
      <c r="A114" s="47" t="s">
        <v>2738</v>
      </c>
      <c r="B114" s="91" t="s">
        <v>2804</v>
      </c>
    </row>
    <row r="115" spans="1:2" x14ac:dyDescent="0.2">
      <c r="A115" s="47" t="s">
        <v>2680</v>
      </c>
      <c r="B115" s="91" t="s">
        <v>2805</v>
      </c>
    </row>
    <row r="116" spans="1:2" x14ac:dyDescent="0.2">
      <c r="A116" s="47" t="s">
        <v>2739</v>
      </c>
      <c r="B116" s="91" t="s">
        <v>2806</v>
      </c>
    </row>
    <row r="117" spans="1:2" x14ac:dyDescent="0.2">
      <c r="A117" s="47" t="s">
        <v>2740</v>
      </c>
      <c r="B117" s="91" t="s">
        <v>2882</v>
      </c>
    </row>
    <row r="118" spans="1:2" x14ac:dyDescent="0.2">
      <c r="A118" s="47" t="s">
        <v>2741</v>
      </c>
      <c r="B118" s="91" t="s">
        <v>2807</v>
      </c>
    </row>
    <row r="119" spans="1:2" x14ac:dyDescent="0.2">
      <c r="A119" s="47" t="s">
        <v>2742</v>
      </c>
      <c r="B119" s="91" t="s">
        <v>2808</v>
      </c>
    </row>
    <row r="120" spans="1:2" x14ac:dyDescent="0.2">
      <c r="A120" s="47" t="s">
        <v>2743</v>
      </c>
      <c r="B120" s="91" t="s">
        <v>2809</v>
      </c>
    </row>
    <row r="121" spans="1:2" x14ac:dyDescent="0.2">
      <c r="A121" s="47" t="s">
        <v>2744</v>
      </c>
      <c r="B121" s="91" t="s">
        <v>2810</v>
      </c>
    </row>
    <row r="122" spans="1:2" x14ac:dyDescent="0.2">
      <c r="A122" s="47" t="s">
        <v>2745</v>
      </c>
      <c r="B122" s="91" t="s">
        <v>2811</v>
      </c>
    </row>
    <row r="123" spans="1:2" x14ac:dyDescent="0.2">
      <c r="A123" s="47" t="s">
        <v>2746</v>
      </c>
      <c r="B123" s="91" t="s">
        <v>2812</v>
      </c>
    </row>
    <row r="124" spans="1:2" x14ac:dyDescent="0.2">
      <c r="A124" s="47" t="s">
        <v>2747</v>
      </c>
      <c r="B124" s="91" t="s">
        <v>2813</v>
      </c>
    </row>
    <row r="125" spans="1:2" x14ac:dyDescent="0.2">
      <c r="A125" s="47" t="s">
        <v>2748</v>
      </c>
      <c r="B125" s="91" t="s">
        <v>2814</v>
      </c>
    </row>
    <row r="126" spans="1:2" x14ac:dyDescent="0.2">
      <c r="A126" s="47" t="s">
        <v>2801</v>
      </c>
      <c r="B126" s="91" t="s">
        <v>2818</v>
      </c>
    </row>
    <row r="127" spans="1:2" x14ac:dyDescent="0.2">
      <c r="A127" s="47" t="s">
        <v>2749</v>
      </c>
      <c r="B127" s="91" t="s">
        <v>2815</v>
      </c>
    </row>
  </sheetData>
  <sortState ref="A114:B122">
    <sortCondition ref="B114:B122"/>
  </sortState>
  <mergeCells count="19">
    <mergeCell ref="A6:B6"/>
    <mergeCell ref="A7:B7"/>
    <mergeCell ref="A1:B1"/>
    <mergeCell ref="A2:B2"/>
    <mergeCell ref="A3:B3"/>
    <mergeCell ref="A4:B4"/>
    <mergeCell ref="A10:B10"/>
    <mergeCell ref="A11:B11"/>
    <mergeCell ref="A13:B14"/>
    <mergeCell ref="A8:B8"/>
    <mergeCell ref="A9:B9"/>
    <mergeCell ref="B112:B113"/>
    <mergeCell ref="A16:B16"/>
    <mergeCell ref="A12:B12"/>
    <mergeCell ref="A15:B15"/>
    <mergeCell ref="B19:B20"/>
    <mergeCell ref="A17:B17"/>
    <mergeCell ref="B63:B64"/>
    <mergeCell ref="B87:B88"/>
  </mergeCells>
  <phoneticPr fontId="12" type="noConversion"/>
  <pageMargins left="0.75" right="0.75" top="0.75" bottom="1" header="0.5" footer="0.5"/>
  <pageSetup orientation="portrait" r:id="rId1"/>
  <headerFooter alignWithMargins="0">
    <oddFooter>&amp;L&amp;"Arial,Bold"&amp;8Office of Statewide Health Planning and Development&amp;C&amp;"Arial,Bold"&amp;8&amp;P of &amp;N&amp;R&amp;"Arial,Bold"&amp;8Updated April 2016</oddFooter>
  </headerFooter>
  <rowBreaks count="1" manualBreakCount="1">
    <brk id="49"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KVH</cp:lastModifiedBy>
  <cp:lastPrinted>2017-10-04T14:16:18Z</cp:lastPrinted>
  <dcterms:created xsi:type="dcterms:W3CDTF">2005-08-24T01:11:07Z</dcterms:created>
  <dcterms:modified xsi:type="dcterms:W3CDTF">2017-12-06T18:10:14Z</dcterms:modified>
</cp:coreProperties>
</file>