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ra\OneDrive\Documenti\Università\Data Science\Corsi\I ANNO\II SEMESTRE\Decision Model\Progetto_Finale\decision_model-master\"/>
    </mc:Choice>
  </mc:AlternateContent>
  <bookViews>
    <workbookView xWindow="0" yWindow="0" windowWidth="28800" windowHeight="11145" tabRatio="319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B40" i="1" l="1"/>
  <c r="J40" i="1"/>
  <c r="K40" i="1"/>
  <c r="L40" i="1"/>
  <c r="M40" i="1"/>
  <c r="N40" i="1"/>
  <c r="O40" i="1"/>
  <c r="P40" i="1"/>
  <c r="Q40" i="1"/>
  <c r="R40" i="1"/>
  <c r="S40" i="1"/>
  <c r="I42" i="1"/>
  <c r="I41" i="1"/>
  <c r="H40" i="1"/>
  <c r="C40" i="1"/>
  <c r="D40" i="1"/>
  <c r="E40" i="1"/>
  <c r="F40" i="1"/>
  <c r="G40" i="1"/>
  <c r="I40" i="1"/>
  <c r="C39" i="1"/>
  <c r="D39" i="1"/>
  <c r="E39" i="1"/>
  <c r="F39" i="1"/>
  <c r="G39" i="1"/>
  <c r="H39" i="1"/>
  <c r="I39" i="1"/>
  <c r="B39" i="1"/>
  <c r="C38" i="1"/>
  <c r="D38" i="1"/>
  <c r="E38" i="1"/>
  <c r="F38" i="1"/>
  <c r="G38" i="1"/>
  <c r="H38" i="1"/>
  <c r="I38" i="1"/>
  <c r="B38" i="1"/>
  <c r="O37" i="1"/>
  <c r="P37" i="1"/>
  <c r="Q37" i="1"/>
  <c r="R37" i="1"/>
  <c r="S37" i="1"/>
  <c r="C37" i="1"/>
  <c r="D37" i="1"/>
  <c r="E37" i="1"/>
  <c r="F37" i="1"/>
  <c r="G37" i="1"/>
  <c r="H37" i="1"/>
  <c r="I37" i="1"/>
  <c r="J37" i="1"/>
  <c r="K37" i="1"/>
  <c r="L37" i="1"/>
  <c r="M37" i="1"/>
  <c r="N37" i="1"/>
  <c r="B3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2" i="1"/>
  <c r="B33" i="1"/>
  <c r="B34" i="1"/>
  <c r="B35" i="1"/>
  <c r="B36" i="1"/>
  <c r="B31" i="1"/>
  <c r="C31" i="1"/>
  <c r="D31" i="1"/>
  <c r="E31" i="1"/>
  <c r="F31" i="1"/>
  <c r="G31" i="1"/>
  <c r="H31" i="1"/>
  <c r="J31" i="1"/>
  <c r="K31" i="1"/>
  <c r="L31" i="1"/>
  <c r="M31" i="1"/>
  <c r="N31" i="1"/>
  <c r="O31" i="1"/>
  <c r="P31" i="1"/>
  <c r="Q31" i="1"/>
  <c r="R31" i="1"/>
  <c r="S31" i="1"/>
  <c r="I31" i="1"/>
  <c r="J27" i="1"/>
  <c r="S27" i="1"/>
  <c r="S25" i="1"/>
  <c r="S24" i="1"/>
  <c r="R27" i="1"/>
  <c r="R25" i="1"/>
  <c r="R24" i="1"/>
  <c r="Q27" i="1"/>
  <c r="Q25" i="1"/>
  <c r="Q24" i="1"/>
  <c r="P27" i="1"/>
  <c r="P25" i="1"/>
  <c r="P24" i="1"/>
  <c r="O27" i="1"/>
  <c r="O25" i="1"/>
  <c r="O24" i="1"/>
  <c r="N27" i="1"/>
  <c r="N25" i="1"/>
  <c r="N24" i="1"/>
  <c r="M27" i="1"/>
  <c r="M25" i="1"/>
  <c r="M24" i="1"/>
  <c r="L27" i="1"/>
  <c r="L25" i="1"/>
  <c r="L24" i="1"/>
  <c r="J25" i="1"/>
  <c r="J24" i="1"/>
  <c r="K27" i="1"/>
  <c r="K25" i="1"/>
  <c r="K24" i="1"/>
  <c r="I27" i="1"/>
  <c r="I25" i="1"/>
  <c r="I24" i="1"/>
  <c r="H27" i="1"/>
  <c r="H25" i="1"/>
  <c r="H24" i="1"/>
  <c r="G27" i="1"/>
  <c r="G25" i="1"/>
  <c r="G24" i="1"/>
  <c r="F24" i="1"/>
  <c r="E24" i="1"/>
  <c r="D24" i="1"/>
  <c r="C24" i="1"/>
  <c r="B24" i="1"/>
  <c r="E25" i="1"/>
  <c r="E27" i="1"/>
  <c r="D27" i="1"/>
  <c r="D25" i="1"/>
  <c r="C25" i="1"/>
  <c r="C27" i="1"/>
  <c r="F25" i="1"/>
  <c r="B25" i="1"/>
  <c r="B27" i="1"/>
  <c r="F27" i="1"/>
</calcChain>
</file>

<file path=xl/sharedStrings.xml><?xml version="1.0" encoding="utf-8"?>
<sst xmlns="http://schemas.openxmlformats.org/spreadsheetml/2006/main" count="70" uniqueCount="70">
  <si>
    <t>lambda_los</t>
  </si>
  <si>
    <t>lambda_interarrivi</t>
  </si>
  <si>
    <t>lambda_surgery</t>
  </si>
  <si>
    <t>historical</t>
  </si>
  <si>
    <t>simulazione 1</t>
  </si>
  <si>
    <t>simulazione 2</t>
  </si>
  <si>
    <t>simulazione 3</t>
  </si>
  <si>
    <t>simulazione 4</t>
  </si>
  <si>
    <t>simulazione 5</t>
  </si>
  <si>
    <t>attesa media</t>
  </si>
  <si>
    <t>attesa max</t>
  </si>
  <si>
    <t>trasferimenti</t>
  </si>
  <si>
    <t>max numero letti compresi trasferimenti</t>
  </si>
  <si>
    <t>mesi</t>
  </si>
  <si>
    <t>n pazienti</t>
  </si>
  <si>
    <t>SCORE</t>
  </si>
  <si>
    <t>CAMBIANO LE CODE</t>
  </si>
  <si>
    <t>each (ogni quanti minuti calcola simulazione)</t>
  </si>
  <si>
    <t>a</t>
  </si>
  <si>
    <t>b</t>
  </si>
  <si>
    <t>c</t>
  </si>
  <si>
    <t>d</t>
  </si>
  <si>
    <t>f</t>
  </si>
  <si>
    <t>e</t>
  </si>
  <si>
    <t>a+b+c+d+e+f</t>
  </si>
  <si>
    <t>simulazione 2_1</t>
  </si>
  <si>
    <t>c+d+e+f</t>
  </si>
  <si>
    <t>simulazione 6</t>
  </si>
  <si>
    <t>simulazione 7</t>
  </si>
  <si>
    <t>simulazione 8</t>
  </si>
  <si>
    <t>simulazione 9</t>
  </si>
  <si>
    <t>simulazione 10</t>
  </si>
  <si>
    <t>simulazione 11</t>
  </si>
  <si>
    <t>CAMBIO N LETTI (1 CASO CAMBIO EACH)</t>
  </si>
  <si>
    <t>ISTOGRAMMA C,D,E,F CON DIVERSI VOLUMI</t>
  </si>
  <si>
    <t>CAMBIO lambda_interarrivi</t>
  </si>
  <si>
    <t>CAMBIO lambda_loss</t>
  </si>
  <si>
    <t>simulazione 12</t>
  </si>
  <si>
    <t>CAMBIO lambda_surg</t>
  </si>
  <si>
    <t>CAMBIO ATTESA</t>
  </si>
  <si>
    <t>simulazione 13</t>
  </si>
  <si>
    <t>simulazione 14</t>
  </si>
  <si>
    <t>simulazione 15</t>
  </si>
  <si>
    <t>simulazione 16</t>
  </si>
  <si>
    <t>simulazione 17</t>
  </si>
  <si>
    <t>attesa</t>
  </si>
  <si>
    <t>n_letti</t>
  </si>
  <si>
    <t>periodi totali</t>
  </si>
  <si>
    <t>b variare meno di tempo di attesa per vedere quanti "addirittura" meno di 1/2 attesa</t>
  </si>
  <si>
    <t>tenere 19 letti rispetto a situazione colonna H con letti in più performance simile se possiamo permetterci di avere meno pazienti</t>
  </si>
  <si>
    <t>focus distibuzione attesa (da capire cosa rappresentare)</t>
  </si>
  <si>
    <t>provare a vedere cosa succede con seed diversi</t>
  </si>
  <si>
    <t>provato, con minor tempo di surgery coda più lunga</t>
  </si>
  <si>
    <t>da capire</t>
  </si>
  <si>
    <t>AUTONOMIA : numero di periodi con troppi pazienti/su momenti totali</t>
  </si>
  <si>
    <t>REVENUE : n pazienti</t>
  </si>
  <si>
    <t xml:space="preserve">COSTI : n. posti letto occupati </t>
  </si>
  <si>
    <t>a%</t>
  </si>
  <si>
    <t>b%</t>
  </si>
  <si>
    <t>c%</t>
  </si>
  <si>
    <t>d%</t>
  </si>
  <si>
    <t>e%</t>
  </si>
  <si>
    <t>f%</t>
  </si>
  <si>
    <t>GRAFICO 1 : AL VARIARE DEL TEMPO DI ATTESA VEDERE COME VARIANO INDICATORI PERCENTUALI</t>
  </si>
  <si>
    <t>LOS come stimato e perché</t>
  </si>
  <si>
    <t>METODOLOGIA</t>
  </si>
  <si>
    <t>SIMULAZIONE</t>
  </si>
  <si>
    <t>DATASET</t>
  </si>
  <si>
    <t>PROBLEMA NON PREVISTO</t>
  </si>
  <si>
    <t>RISULTATI E VALUTAZIONI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</si>
</sst>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Lucida Console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2" borderId="0" xfId="0" applyFill="1"/>
    <xf numFmtId="0" fontId="0" fillId="0" borderId="0" xfId="0" applyFill="1" applyBorder="1"/>
    <xf numFmtId="0" fontId="0" fillId="0" borderId="3" xfId="0" applyBorder="1"/>
    <xf numFmtId="3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2" borderId="3" xfId="0" applyFill="1" applyBorder="1"/>
    <xf numFmtId="0" fontId="0" fillId="0" borderId="3" xfId="0" applyFill="1" applyBorder="1"/>
    <xf numFmtId="9" fontId="0" fillId="0" borderId="0" xfId="1" applyFont="1"/>
    <xf numFmtId="168" fontId="0" fillId="0" borderId="0" xfId="1" applyNumberFormat="1" applyFont="1"/>
    <xf numFmtId="0" fontId="0" fillId="3" borderId="0" xfId="0" applyFill="1"/>
    <xf numFmtId="0" fontId="0" fillId="3" borderId="3" xfId="0" applyFill="1" applyBorder="1"/>
    <xf numFmtId="0" fontId="0" fillId="3" borderId="0" xfId="0" applyFill="1" applyBorder="1"/>
    <xf numFmtId="168" fontId="0" fillId="3" borderId="0" xfId="1" applyNumberFormat="1" applyFont="1" applyFill="1"/>
    <xf numFmtId="0" fontId="0" fillId="0" borderId="0" xfId="0" applyFill="1"/>
    <xf numFmtId="168" fontId="0" fillId="0" borderId="0" xfId="1" applyNumberFormat="1" applyFont="1" applyFill="1"/>
    <xf numFmtId="0" fontId="0" fillId="2" borderId="0" xfId="0" applyFill="1" applyBorder="1"/>
    <xf numFmtId="0" fontId="5" fillId="0" borderId="5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3" xfId="0" applyFont="1" applyBorder="1"/>
    <xf numFmtId="0" fontId="5" fillId="0" borderId="0" xfId="0" applyFont="1"/>
    <xf numFmtId="0" fontId="4" fillId="0" borderId="0" xfId="0" applyFont="1" applyFill="1" applyBorder="1"/>
    <xf numFmtId="0" fontId="4" fillId="0" borderId="3" xfId="0" applyFont="1" applyFill="1" applyBorder="1"/>
    <xf numFmtId="0" fontId="0" fillId="0" borderId="4" xfId="0" applyBorder="1"/>
    <xf numFmtId="0" fontId="0" fillId="0" borderId="0" xfId="0" applyFont="1" applyFill="1" applyBorder="1"/>
    <xf numFmtId="0" fontId="0" fillId="0" borderId="0" xfId="0" applyFont="1" applyFill="1"/>
    <xf numFmtId="0" fontId="0" fillId="4" borderId="0" xfId="0" applyFill="1"/>
    <xf numFmtId="3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4" borderId="0" xfId="0" applyFill="1" applyBorder="1"/>
    <xf numFmtId="168" fontId="0" fillId="4" borderId="0" xfId="1" applyNumberFormat="1" applyFont="1" applyFill="1"/>
    <xf numFmtId="3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/>
    <xf numFmtId="0" fontId="1" fillId="0" borderId="0" xfId="0" applyFont="1" applyFill="1" applyBorder="1" applyAlignment="1">
      <alignment vertical="center"/>
    </xf>
    <xf numFmtId="168" fontId="0" fillId="0" borderId="3" xfId="1" applyNumberFormat="1" applyFont="1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6" xfId="0" applyBorder="1"/>
    <xf numFmtId="0" fontId="0" fillId="0" borderId="3" xfId="0" applyFont="1" applyFill="1" applyBorder="1"/>
    <xf numFmtId="0" fontId="6" fillId="0" borderId="0" xfId="0" applyFont="1" applyAlignment="1">
      <alignment vertical="center"/>
    </xf>
    <xf numFmtId="0" fontId="0" fillId="0" borderId="6" xfId="0" applyFill="1" applyBorder="1"/>
    <xf numFmtId="0" fontId="6" fillId="0" borderId="3" xfId="0" applyFont="1" applyFill="1" applyBorder="1" applyAlignment="1">
      <alignment vertical="center"/>
    </xf>
    <xf numFmtId="0" fontId="7" fillId="4" borderId="0" xfId="0" applyFont="1" applyFill="1"/>
    <xf numFmtId="0" fontId="0" fillId="0" borderId="7" xfId="0" applyBorder="1"/>
    <xf numFmtId="0" fontId="0" fillId="0" borderId="8" xfId="0" applyFill="1" applyBorder="1"/>
    <xf numFmtId="0" fontId="4" fillId="0" borderId="0" xfId="0" applyFont="1" applyAlignment="1">
      <alignment vertical="center"/>
    </xf>
    <xf numFmtId="9" fontId="0" fillId="0" borderId="3" xfId="1" applyFont="1" applyBorder="1"/>
    <xf numFmtId="10" fontId="0" fillId="0" borderId="0" xfId="1" applyNumberFormat="1" applyFont="1"/>
    <xf numFmtId="10" fontId="0" fillId="0" borderId="3" xfId="1" applyNumberFormat="1" applyFont="1" applyBorder="1"/>
    <xf numFmtId="9" fontId="0" fillId="0" borderId="0" xfId="0" applyNumberFormat="1"/>
    <xf numFmtId="168" fontId="0" fillId="0" borderId="0" xfId="0" applyNumberFormat="1"/>
    <xf numFmtId="9" fontId="0" fillId="0" borderId="0" xfId="1" applyFont="1" applyBorder="1"/>
    <xf numFmtId="168" fontId="0" fillId="0" borderId="0" xfId="1" applyNumberFormat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zoomScale="145" zoomScaleNormal="14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6" customWidth="1"/>
    <col min="2" max="3" width="13.28515625" bestFit="1" customWidth="1"/>
    <col min="4" max="4" width="15.28515625" hidden="1" customWidth="1"/>
    <col min="5" max="11" width="13.28515625" bestFit="1" customWidth="1"/>
    <col min="12" max="12" width="14.28515625" bestFit="1" customWidth="1"/>
    <col min="13" max="13" width="15.140625" customWidth="1"/>
    <col min="14" max="14" width="15" customWidth="1"/>
    <col min="15" max="15" width="14" customWidth="1"/>
    <col min="16" max="16" width="14.28515625" bestFit="1" customWidth="1"/>
    <col min="17" max="17" width="14.5703125" customWidth="1"/>
    <col min="18" max="18" width="15.42578125" customWidth="1"/>
    <col min="19" max="19" width="15" customWidth="1"/>
  </cols>
  <sheetData>
    <row r="1" spans="1:19" ht="21" x14ac:dyDescent="0.35">
      <c r="B1" s="22" t="s">
        <v>33</v>
      </c>
      <c r="C1" s="22"/>
      <c r="D1" s="22"/>
      <c r="E1" s="22"/>
      <c r="F1" s="22"/>
      <c r="G1" s="22"/>
      <c r="H1" s="22"/>
      <c r="I1" s="22"/>
      <c r="J1" s="26" t="s">
        <v>35</v>
      </c>
      <c r="L1" s="8"/>
      <c r="M1" s="26" t="s">
        <v>36</v>
      </c>
      <c r="N1" s="8"/>
      <c r="O1" s="26" t="s">
        <v>38</v>
      </c>
      <c r="P1" s="8"/>
      <c r="Q1" s="26" t="s">
        <v>39</v>
      </c>
      <c r="S1" s="8"/>
    </row>
    <row r="2" spans="1:19" x14ac:dyDescent="0.25">
      <c r="B2" t="s">
        <v>4</v>
      </c>
      <c r="C2" t="s">
        <v>5</v>
      </c>
      <c r="D2" t="s">
        <v>25</v>
      </c>
      <c r="E2" s="19" t="s">
        <v>6</v>
      </c>
      <c r="F2" s="32" t="s">
        <v>7</v>
      </c>
      <c r="G2" t="s">
        <v>8</v>
      </c>
      <c r="H2" t="s">
        <v>27</v>
      </c>
      <c r="I2" s="29" t="s">
        <v>28</v>
      </c>
      <c r="J2" s="7" t="s">
        <v>29</v>
      </c>
      <c r="K2" s="19" t="s">
        <v>30</v>
      </c>
      <c r="L2" s="8" t="s">
        <v>31</v>
      </c>
      <c r="M2" t="s">
        <v>32</v>
      </c>
      <c r="N2" s="8" t="s">
        <v>37</v>
      </c>
      <c r="O2" t="s">
        <v>40</v>
      </c>
      <c r="P2" s="8" t="s">
        <v>41</v>
      </c>
      <c r="Q2" t="s">
        <v>42</v>
      </c>
      <c r="R2" t="s">
        <v>43</v>
      </c>
      <c r="S2" s="8" t="s">
        <v>44</v>
      </c>
    </row>
    <row r="3" spans="1:19" x14ac:dyDescent="0.25">
      <c r="A3" t="s">
        <v>16</v>
      </c>
      <c r="E3" s="19"/>
      <c r="F3" s="32" t="s">
        <v>3</v>
      </c>
      <c r="I3" s="8"/>
      <c r="J3" s="7"/>
      <c r="K3" s="19"/>
      <c r="L3" s="8"/>
      <c r="N3" s="8"/>
      <c r="P3" s="8"/>
      <c r="S3" s="8"/>
    </row>
    <row r="4" spans="1:19" ht="18.75" x14ac:dyDescent="0.3">
      <c r="A4" t="s">
        <v>1</v>
      </c>
      <c r="B4" s="2">
        <v>115.4885</v>
      </c>
      <c r="C4" s="2">
        <v>115.4885</v>
      </c>
      <c r="D4" s="2">
        <v>115.4885</v>
      </c>
      <c r="E4" s="37">
        <v>115.4885</v>
      </c>
      <c r="F4" s="33">
        <v>115.4885</v>
      </c>
      <c r="G4" s="2">
        <v>115.4885</v>
      </c>
      <c r="H4" s="2">
        <v>115.4885</v>
      </c>
      <c r="I4" s="9">
        <v>115.4885</v>
      </c>
      <c r="J4" s="27">
        <v>90</v>
      </c>
      <c r="K4" s="39">
        <v>100</v>
      </c>
      <c r="L4" s="28">
        <v>130</v>
      </c>
      <c r="M4" s="2">
        <v>115.4885</v>
      </c>
      <c r="N4" s="9">
        <v>115.4885</v>
      </c>
      <c r="O4">
        <v>115.4885</v>
      </c>
      <c r="P4" s="8">
        <v>115.4885</v>
      </c>
      <c r="Q4">
        <v>115.4885</v>
      </c>
      <c r="R4">
        <v>115.4885</v>
      </c>
      <c r="S4" s="8">
        <v>115.4885</v>
      </c>
    </row>
    <row r="5" spans="1:19" ht="18" x14ac:dyDescent="0.25">
      <c r="A5" t="s">
        <v>2</v>
      </c>
      <c r="B5" s="1">
        <v>74</v>
      </c>
      <c r="C5" s="1">
        <v>74</v>
      </c>
      <c r="D5" s="1">
        <v>74</v>
      </c>
      <c r="E5" s="38">
        <v>74</v>
      </c>
      <c r="F5" s="34">
        <v>74</v>
      </c>
      <c r="G5" s="1">
        <v>74</v>
      </c>
      <c r="H5" s="1">
        <v>74</v>
      </c>
      <c r="I5" s="10">
        <v>74</v>
      </c>
      <c r="J5" s="40">
        <v>74</v>
      </c>
      <c r="K5" s="38">
        <v>74</v>
      </c>
      <c r="L5" s="10">
        <v>74</v>
      </c>
      <c r="M5" s="1">
        <v>74</v>
      </c>
      <c r="N5" s="10">
        <v>74</v>
      </c>
      <c r="O5" s="46">
        <v>64</v>
      </c>
      <c r="P5" s="48">
        <v>84</v>
      </c>
      <c r="Q5">
        <v>74</v>
      </c>
      <c r="R5">
        <v>74</v>
      </c>
      <c r="S5" s="8">
        <v>74</v>
      </c>
    </row>
    <row r="6" spans="1:19" ht="18" x14ac:dyDescent="0.25">
      <c r="A6" t="s">
        <v>0</v>
      </c>
      <c r="B6" s="1">
        <v>1838</v>
      </c>
      <c r="C6" s="1">
        <v>1838</v>
      </c>
      <c r="D6" s="1">
        <v>1838</v>
      </c>
      <c r="E6" s="38">
        <v>1838</v>
      </c>
      <c r="F6" s="34">
        <v>1838</v>
      </c>
      <c r="G6" s="1">
        <v>1838</v>
      </c>
      <c r="H6" s="1">
        <v>1838</v>
      </c>
      <c r="I6" s="10">
        <v>1838</v>
      </c>
      <c r="J6" s="40">
        <v>1838</v>
      </c>
      <c r="K6" s="38">
        <v>1838</v>
      </c>
      <c r="L6" s="10">
        <v>1838</v>
      </c>
      <c r="M6" s="46">
        <v>1638</v>
      </c>
      <c r="N6" s="48">
        <v>2038</v>
      </c>
      <c r="O6">
        <v>1838</v>
      </c>
      <c r="P6" s="8">
        <v>1838</v>
      </c>
      <c r="Q6">
        <v>1838</v>
      </c>
      <c r="R6">
        <v>1838</v>
      </c>
      <c r="S6" s="8">
        <v>1838</v>
      </c>
    </row>
    <row r="7" spans="1:19" x14ac:dyDescent="0.25">
      <c r="E7" s="19"/>
      <c r="F7" s="32"/>
      <c r="I7" s="8"/>
      <c r="J7" s="7"/>
      <c r="K7" s="19"/>
      <c r="L7" s="8"/>
      <c r="N7" s="8"/>
      <c r="P7" s="8"/>
      <c r="S7" s="8"/>
    </row>
    <row r="8" spans="1:19" ht="18.75" x14ac:dyDescent="0.3">
      <c r="A8" t="s">
        <v>46</v>
      </c>
      <c r="B8" s="24">
        <v>16</v>
      </c>
      <c r="C8" s="24">
        <v>17</v>
      </c>
      <c r="D8" s="24">
        <v>17</v>
      </c>
      <c r="E8" s="39">
        <v>18</v>
      </c>
      <c r="F8" s="49">
        <v>19</v>
      </c>
      <c r="G8" s="24">
        <v>20</v>
      </c>
      <c r="H8" s="24">
        <v>21</v>
      </c>
      <c r="I8" s="25">
        <v>22</v>
      </c>
      <c r="J8" s="30">
        <v>19</v>
      </c>
      <c r="K8" s="31">
        <v>19</v>
      </c>
      <c r="L8" s="45">
        <v>19</v>
      </c>
      <c r="M8">
        <v>19</v>
      </c>
      <c r="N8" s="8">
        <v>19</v>
      </c>
      <c r="O8">
        <v>19</v>
      </c>
      <c r="P8" s="8">
        <v>19</v>
      </c>
      <c r="Q8">
        <v>19</v>
      </c>
      <c r="R8">
        <v>19</v>
      </c>
      <c r="S8" s="8">
        <v>19</v>
      </c>
    </row>
    <row r="9" spans="1:19" ht="18.75" x14ac:dyDescent="0.3">
      <c r="A9" t="s">
        <v>45</v>
      </c>
      <c r="B9">
        <v>60</v>
      </c>
      <c r="C9">
        <v>60</v>
      </c>
      <c r="D9">
        <v>60</v>
      </c>
      <c r="E9" s="19">
        <v>60</v>
      </c>
      <c r="F9" s="32">
        <v>60</v>
      </c>
      <c r="G9">
        <v>60</v>
      </c>
      <c r="H9">
        <v>60</v>
      </c>
      <c r="I9" s="8">
        <v>60</v>
      </c>
      <c r="J9" s="7">
        <v>60</v>
      </c>
      <c r="K9" s="12">
        <v>60</v>
      </c>
      <c r="L9" s="8">
        <v>60</v>
      </c>
      <c r="M9">
        <v>60</v>
      </c>
      <c r="N9" s="8">
        <v>60</v>
      </c>
      <c r="O9">
        <v>60</v>
      </c>
      <c r="P9" s="8">
        <v>60</v>
      </c>
      <c r="Q9" s="24">
        <v>50</v>
      </c>
      <c r="R9" s="24">
        <v>70</v>
      </c>
      <c r="S9" s="25">
        <v>80</v>
      </c>
    </row>
    <row r="10" spans="1:19" ht="18.75" x14ac:dyDescent="0.3">
      <c r="A10" t="s">
        <v>17</v>
      </c>
      <c r="B10">
        <v>15</v>
      </c>
      <c r="C10">
        <v>15</v>
      </c>
      <c r="D10" s="24">
        <v>1</v>
      </c>
      <c r="E10" s="19">
        <v>15</v>
      </c>
      <c r="F10" s="32">
        <v>15</v>
      </c>
      <c r="G10">
        <v>15</v>
      </c>
      <c r="H10">
        <v>15</v>
      </c>
      <c r="I10" s="8">
        <v>15</v>
      </c>
      <c r="J10" s="7">
        <v>15</v>
      </c>
      <c r="K10" s="12">
        <v>15</v>
      </c>
      <c r="L10" s="8">
        <v>15</v>
      </c>
      <c r="M10">
        <v>15</v>
      </c>
      <c r="N10" s="8">
        <v>15</v>
      </c>
      <c r="O10">
        <v>15</v>
      </c>
      <c r="P10" s="8">
        <v>15</v>
      </c>
      <c r="Q10">
        <v>15</v>
      </c>
      <c r="R10">
        <v>15</v>
      </c>
      <c r="S10" s="8">
        <v>15</v>
      </c>
    </row>
    <row r="11" spans="1:19" x14ac:dyDescent="0.25">
      <c r="A11" s="4" t="s">
        <v>13</v>
      </c>
      <c r="B11" s="3">
        <v>1</v>
      </c>
      <c r="C11" s="3">
        <v>1</v>
      </c>
      <c r="D11" s="3">
        <v>1</v>
      </c>
      <c r="E11" s="42">
        <v>1</v>
      </c>
      <c r="F11" s="43">
        <v>1</v>
      </c>
      <c r="G11" s="3">
        <v>1</v>
      </c>
      <c r="H11" s="3">
        <v>1</v>
      </c>
      <c r="I11" s="44">
        <v>1</v>
      </c>
      <c r="J11" s="42">
        <v>1</v>
      </c>
      <c r="K11" s="47">
        <v>1</v>
      </c>
      <c r="L11" s="44">
        <v>1</v>
      </c>
      <c r="M11" s="3">
        <v>1</v>
      </c>
      <c r="N11" s="44">
        <v>1</v>
      </c>
      <c r="O11" s="50">
        <v>1</v>
      </c>
      <c r="P11" s="44">
        <v>1</v>
      </c>
      <c r="Q11">
        <v>1</v>
      </c>
      <c r="R11">
        <v>1</v>
      </c>
      <c r="S11" s="8">
        <v>1</v>
      </c>
    </row>
    <row r="12" spans="1:19" x14ac:dyDescent="0.25">
      <c r="A12" s="5" t="s">
        <v>14</v>
      </c>
      <c r="B12" s="7">
        <v>366</v>
      </c>
      <c r="C12" s="7">
        <v>366</v>
      </c>
      <c r="D12" s="7">
        <v>366</v>
      </c>
      <c r="E12" s="7">
        <v>366</v>
      </c>
      <c r="F12" s="35">
        <v>366</v>
      </c>
      <c r="G12" s="7">
        <v>366</v>
      </c>
      <c r="H12" s="7">
        <v>366</v>
      </c>
      <c r="I12" s="12">
        <v>366</v>
      </c>
      <c r="J12" s="17">
        <v>461</v>
      </c>
      <c r="K12" s="17">
        <v>405</v>
      </c>
      <c r="L12" s="16">
        <v>325</v>
      </c>
      <c r="M12" s="4">
        <v>366</v>
      </c>
      <c r="N12" s="8">
        <v>366</v>
      </c>
      <c r="O12" s="51">
        <v>366</v>
      </c>
      <c r="P12" s="51">
        <v>366</v>
      </c>
      <c r="Q12" s="51">
        <v>366</v>
      </c>
      <c r="R12" s="51">
        <v>366</v>
      </c>
      <c r="S12" s="51">
        <v>366</v>
      </c>
    </row>
    <row r="13" spans="1:19" x14ac:dyDescent="0.25">
      <c r="A13" s="6" t="s">
        <v>9</v>
      </c>
      <c r="B13" s="19">
        <v>22.54372</v>
      </c>
      <c r="C13" s="19">
        <v>19.71585</v>
      </c>
      <c r="D13" s="19">
        <v>12.36885</v>
      </c>
      <c r="E13" s="19">
        <v>16.02732</v>
      </c>
      <c r="F13" s="32">
        <v>14.14208</v>
      </c>
      <c r="G13" s="19">
        <v>11.84699</v>
      </c>
      <c r="H13" s="19">
        <v>10.24863</v>
      </c>
      <c r="I13" s="12">
        <v>8.8961749999999995</v>
      </c>
      <c r="J13">
        <v>23.798259999999999</v>
      </c>
      <c r="K13" s="19">
        <v>19.049379999999999</v>
      </c>
      <c r="L13" s="8">
        <v>12.05231</v>
      </c>
      <c r="M13">
        <v>10.24863</v>
      </c>
      <c r="N13" s="8">
        <v>18.773219999999998</v>
      </c>
      <c r="O13">
        <v>14.34699</v>
      </c>
      <c r="P13" s="8">
        <v>15.46175</v>
      </c>
      <c r="Q13" s="6">
        <v>13.60929</v>
      </c>
      <c r="R13" s="6">
        <v>16.64208</v>
      </c>
      <c r="S13" s="11">
        <v>18.814209999999999</v>
      </c>
    </row>
    <row r="14" spans="1:19" x14ac:dyDescent="0.25">
      <c r="A14" s="6" t="s">
        <v>10</v>
      </c>
      <c r="B14" s="7">
        <v>74</v>
      </c>
      <c r="C14" s="7">
        <v>74</v>
      </c>
      <c r="D14" s="7">
        <v>60</v>
      </c>
      <c r="E14" s="7">
        <v>103</v>
      </c>
      <c r="F14" s="35">
        <v>103</v>
      </c>
      <c r="G14" s="7">
        <v>103</v>
      </c>
      <c r="H14" s="7">
        <v>103</v>
      </c>
      <c r="I14" s="12">
        <v>103</v>
      </c>
      <c r="J14">
        <v>74</v>
      </c>
      <c r="K14" s="19">
        <v>101</v>
      </c>
      <c r="L14" s="8">
        <v>96</v>
      </c>
      <c r="M14">
        <v>74</v>
      </c>
      <c r="N14" s="8">
        <v>74</v>
      </c>
      <c r="O14">
        <v>74</v>
      </c>
      <c r="P14" s="8">
        <v>74</v>
      </c>
      <c r="Q14">
        <v>103</v>
      </c>
      <c r="R14">
        <v>103</v>
      </c>
      <c r="S14" s="8">
        <v>103</v>
      </c>
    </row>
    <row r="15" spans="1:19" x14ac:dyDescent="0.25">
      <c r="A15" s="19" t="s">
        <v>11</v>
      </c>
      <c r="B15" s="7">
        <v>72</v>
      </c>
      <c r="C15" s="7">
        <v>56</v>
      </c>
      <c r="D15" s="7">
        <v>57</v>
      </c>
      <c r="E15" s="19">
        <v>37</v>
      </c>
      <c r="F15" s="32">
        <v>29</v>
      </c>
      <c r="G15" s="19">
        <v>20</v>
      </c>
      <c r="H15" s="19">
        <v>14</v>
      </c>
      <c r="I15" s="12">
        <v>7</v>
      </c>
      <c r="J15">
        <v>96</v>
      </c>
      <c r="K15" s="19">
        <v>62</v>
      </c>
      <c r="L15" s="8">
        <v>18</v>
      </c>
      <c r="M15">
        <v>14</v>
      </c>
      <c r="N15" s="8">
        <v>54</v>
      </c>
      <c r="O15">
        <v>28</v>
      </c>
      <c r="P15" s="8">
        <v>29</v>
      </c>
      <c r="Q15">
        <v>34</v>
      </c>
      <c r="R15">
        <v>27</v>
      </c>
      <c r="S15" s="8">
        <v>26</v>
      </c>
    </row>
    <row r="16" spans="1:19" x14ac:dyDescent="0.25">
      <c r="A16" s="6" t="s">
        <v>12</v>
      </c>
      <c r="B16" s="21">
        <v>24</v>
      </c>
      <c r="C16" s="21">
        <v>24</v>
      </c>
      <c r="D16" s="21">
        <v>24</v>
      </c>
      <c r="E16" s="7">
        <v>24</v>
      </c>
      <c r="F16" s="35">
        <v>24</v>
      </c>
      <c r="G16" s="21">
        <v>24</v>
      </c>
      <c r="H16" s="21">
        <v>23</v>
      </c>
      <c r="I16" s="11">
        <v>23</v>
      </c>
      <c r="J16">
        <v>96</v>
      </c>
      <c r="K16" s="19">
        <v>27</v>
      </c>
      <c r="L16" s="8">
        <v>23</v>
      </c>
      <c r="M16">
        <v>23</v>
      </c>
      <c r="N16" s="8">
        <v>26</v>
      </c>
      <c r="O16">
        <v>24</v>
      </c>
      <c r="P16" s="8">
        <v>24</v>
      </c>
      <c r="Q16">
        <v>24</v>
      </c>
      <c r="R16">
        <v>24</v>
      </c>
      <c r="S16" s="8">
        <v>24</v>
      </c>
    </row>
    <row r="17" spans="1:19" x14ac:dyDescent="0.25">
      <c r="A17" s="19" t="s">
        <v>18</v>
      </c>
      <c r="B17" s="7">
        <v>798</v>
      </c>
      <c r="C17" s="7">
        <v>861</v>
      </c>
      <c r="D17" s="7">
        <v>822</v>
      </c>
      <c r="E17" s="19">
        <v>977</v>
      </c>
      <c r="F17" s="32">
        <v>1064</v>
      </c>
      <c r="G17" s="19">
        <v>1129</v>
      </c>
      <c r="H17" s="19">
        <v>1196</v>
      </c>
      <c r="I17" s="12">
        <v>1255</v>
      </c>
      <c r="J17">
        <v>895</v>
      </c>
      <c r="K17" s="19">
        <v>925</v>
      </c>
      <c r="L17" s="8">
        <v>1193</v>
      </c>
      <c r="M17">
        <v>1180</v>
      </c>
      <c r="N17" s="12">
        <v>936</v>
      </c>
      <c r="O17">
        <v>1071</v>
      </c>
      <c r="P17" s="8">
        <v>1046</v>
      </c>
      <c r="Q17">
        <v>1036</v>
      </c>
      <c r="R17">
        <v>989</v>
      </c>
      <c r="S17" s="8">
        <v>990</v>
      </c>
    </row>
    <row r="18" spans="1:19" x14ac:dyDescent="0.25">
      <c r="A18" s="6" t="s">
        <v>19</v>
      </c>
      <c r="B18" s="21">
        <v>17</v>
      </c>
      <c r="C18" s="21">
        <v>3</v>
      </c>
      <c r="D18" s="21">
        <v>0</v>
      </c>
      <c r="E18" s="19">
        <v>21</v>
      </c>
      <c r="F18" s="32">
        <v>21</v>
      </c>
      <c r="G18" s="6">
        <v>0</v>
      </c>
      <c r="H18" s="6">
        <v>0</v>
      </c>
      <c r="I18" s="11">
        <v>0</v>
      </c>
      <c r="J18">
        <v>44</v>
      </c>
      <c r="K18" s="19">
        <v>18</v>
      </c>
      <c r="L18" s="8">
        <v>0</v>
      </c>
      <c r="M18">
        <v>0</v>
      </c>
      <c r="N18" s="12">
        <v>1</v>
      </c>
      <c r="O18">
        <v>9</v>
      </c>
      <c r="P18" s="8">
        <v>101</v>
      </c>
      <c r="Q18">
        <v>59</v>
      </c>
      <c r="R18">
        <v>79</v>
      </c>
      <c r="S18" s="8">
        <v>15</v>
      </c>
    </row>
    <row r="19" spans="1:19" x14ac:dyDescent="0.25">
      <c r="A19" s="19" t="s">
        <v>20</v>
      </c>
      <c r="B19" s="7">
        <v>203</v>
      </c>
      <c r="C19" s="7">
        <v>181</v>
      </c>
      <c r="D19" s="7">
        <v>207</v>
      </c>
      <c r="E19" s="19">
        <v>244</v>
      </c>
      <c r="F19" s="32">
        <v>371</v>
      </c>
      <c r="G19" s="19">
        <v>171</v>
      </c>
      <c r="H19" s="19">
        <v>296</v>
      </c>
      <c r="I19" s="12">
        <v>234</v>
      </c>
      <c r="J19">
        <v>150</v>
      </c>
      <c r="K19" s="19">
        <v>270</v>
      </c>
      <c r="L19" s="8">
        <v>128</v>
      </c>
      <c r="M19">
        <v>188</v>
      </c>
      <c r="N19" s="12">
        <v>154</v>
      </c>
      <c r="O19">
        <v>421</v>
      </c>
      <c r="P19" s="8">
        <v>496</v>
      </c>
      <c r="Q19">
        <v>260</v>
      </c>
      <c r="R19">
        <v>258</v>
      </c>
      <c r="S19" s="8">
        <v>333</v>
      </c>
    </row>
    <row r="20" spans="1:19" x14ac:dyDescent="0.25">
      <c r="A20" s="19" t="s">
        <v>21</v>
      </c>
      <c r="B20" s="7">
        <v>254</v>
      </c>
      <c r="C20" s="7">
        <v>348</v>
      </c>
      <c r="D20" s="7">
        <v>270</v>
      </c>
      <c r="E20" s="19">
        <v>372</v>
      </c>
      <c r="F20" s="32">
        <v>181</v>
      </c>
      <c r="G20" s="19">
        <v>203</v>
      </c>
      <c r="H20" s="19">
        <v>133</v>
      </c>
      <c r="I20" s="12">
        <v>4</v>
      </c>
      <c r="J20">
        <v>204</v>
      </c>
      <c r="K20" s="19">
        <v>272</v>
      </c>
      <c r="L20" s="12">
        <v>210</v>
      </c>
      <c r="M20">
        <v>107</v>
      </c>
      <c r="N20" s="12">
        <v>196</v>
      </c>
      <c r="O20">
        <v>174</v>
      </c>
      <c r="P20" s="8">
        <v>53</v>
      </c>
      <c r="Q20">
        <v>230</v>
      </c>
      <c r="R20">
        <v>109</v>
      </c>
      <c r="S20" s="8">
        <v>98</v>
      </c>
    </row>
    <row r="21" spans="1:19" x14ac:dyDescent="0.25">
      <c r="A21" s="19" t="s">
        <v>23</v>
      </c>
      <c r="B21" s="7">
        <v>211</v>
      </c>
      <c r="C21" s="7">
        <v>188</v>
      </c>
      <c r="D21" s="7">
        <v>163</v>
      </c>
      <c r="E21" s="19">
        <v>56</v>
      </c>
      <c r="F21" s="32">
        <v>137</v>
      </c>
      <c r="G21" s="19">
        <v>132</v>
      </c>
      <c r="H21" s="19">
        <v>4</v>
      </c>
      <c r="I21" s="12">
        <v>0</v>
      </c>
      <c r="J21">
        <v>168</v>
      </c>
      <c r="K21" s="19">
        <v>146</v>
      </c>
      <c r="L21" s="12">
        <v>113</v>
      </c>
      <c r="M21">
        <v>60</v>
      </c>
      <c r="N21" s="12">
        <v>221</v>
      </c>
      <c r="O21">
        <v>136</v>
      </c>
      <c r="P21" s="8">
        <v>187</v>
      </c>
      <c r="Q21">
        <v>126</v>
      </c>
      <c r="R21">
        <v>218</v>
      </c>
      <c r="S21" s="8">
        <v>140</v>
      </c>
    </row>
    <row r="22" spans="1:19" x14ac:dyDescent="0.25">
      <c r="A22" s="19" t="s">
        <v>22</v>
      </c>
      <c r="B22" s="7">
        <v>149</v>
      </c>
      <c r="C22" s="7">
        <v>68</v>
      </c>
      <c r="D22" s="7">
        <v>76</v>
      </c>
      <c r="E22" s="19">
        <v>167</v>
      </c>
      <c r="F22" s="32">
        <v>116</v>
      </c>
      <c r="G22" s="19">
        <v>5</v>
      </c>
      <c r="H22" s="19">
        <v>0</v>
      </c>
      <c r="I22" s="12">
        <v>0</v>
      </c>
      <c r="J22">
        <v>183</v>
      </c>
      <c r="K22" s="19">
        <v>163</v>
      </c>
      <c r="L22" s="12">
        <v>13</v>
      </c>
      <c r="M22">
        <v>12</v>
      </c>
      <c r="N22" s="12">
        <v>162</v>
      </c>
      <c r="O22">
        <v>111</v>
      </c>
      <c r="P22" s="8">
        <v>69</v>
      </c>
      <c r="Q22">
        <v>78</v>
      </c>
      <c r="R22">
        <v>31</v>
      </c>
      <c r="S22" s="8">
        <v>68</v>
      </c>
    </row>
    <row r="23" spans="1:19" x14ac:dyDescent="0.25">
      <c r="A23" s="19" t="s">
        <v>47</v>
      </c>
      <c r="B23" s="7">
        <v>1391</v>
      </c>
      <c r="C23" s="7">
        <v>1391</v>
      </c>
      <c r="D23" s="7">
        <v>1391</v>
      </c>
      <c r="E23" s="7">
        <v>1391</v>
      </c>
      <c r="F23" s="32">
        <v>1391</v>
      </c>
      <c r="G23" s="19">
        <v>1391</v>
      </c>
      <c r="H23" s="19">
        <v>1391</v>
      </c>
      <c r="I23" s="12">
        <v>1391</v>
      </c>
      <c r="J23">
        <v>1391</v>
      </c>
      <c r="K23" s="19">
        <v>1391</v>
      </c>
      <c r="L23" s="12">
        <v>1391</v>
      </c>
      <c r="M23">
        <v>1391</v>
      </c>
      <c r="N23" s="8">
        <v>1391</v>
      </c>
      <c r="O23">
        <v>1391</v>
      </c>
      <c r="P23">
        <v>1391</v>
      </c>
      <c r="Q23">
        <v>1391</v>
      </c>
      <c r="R23">
        <v>1391</v>
      </c>
      <c r="S23" s="8">
        <v>1391</v>
      </c>
    </row>
    <row r="24" spans="1:19" x14ac:dyDescent="0.25">
      <c r="A24" s="19" t="s">
        <v>26</v>
      </c>
      <c r="B24" s="7">
        <f>B19+B20+B21+B22</f>
        <v>817</v>
      </c>
      <c r="C24" s="7">
        <f t="shared" ref="C24:J24" si="0">C19+C20+C21+C22</f>
        <v>785</v>
      </c>
      <c r="D24" s="7">
        <f t="shared" si="0"/>
        <v>716</v>
      </c>
      <c r="E24" s="7">
        <f t="shared" si="0"/>
        <v>839</v>
      </c>
      <c r="F24" s="35">
        <f t="shared" si="0"/>
        <v>805</v>
      </c>
      <c r="G24" s="7">
        <f t="shared" si="0"/>
        <v>511</v>
      </c>
      <c r="H24" s="7">
        <f t="shared" si="0"/>
        <v>433</v>
      </c>
      <c r="I24" s="12">
        <f t="shared" si="0"/>
        <v>238</v>
      </c>
      <c r="J24" s="12">
        <f t="shared" si="0"/>
        <v>705</v>
      </c>
      <c r="K24" s="7">
        <f>K19+K20+K21+K22</f>
        <v>851</v>
      </c>
      <c r="L24" s="7">
        <f>L19+L20+L21+L22</f>
        <v>464</v>
      </c>
      <c r="M24" s="7">
        <f>M19+M20+M21+M22</f>
        <v>367</v>
      </c>
      <c r="N24" s="12">
        <f>N19+N20+N21+N22</f>
        <v>733</v>
      </c>
      <c r="O24" s="12">
        <f>O19+O20+O21+O22</f>
        <v>842</v>
      </c>
      <c r="P24" s="12">
        <f>P19+P20+P21+P22</f>
        <v>805</v>
      </c>
      <c r="Q24" s="12">
        <f>Q19+Q20+Q21+Q22</f>
        <v>694</v>
      </c>
      <c r="R24" s="12">
        <f>R19+R20+R21+R22</f>
        <v>616</v>
      </c>
      <c r="S24" s="12">
        <f>S19+S20+S21+S22</f>
        <v>639</v>
      </c>
    </row>
    <row r="25" spans="1:19" x14ac:dyDescent="0.25">
      <c r="A25" s="19" t="s">
        <v>24</v>
      </c>
      <c r="B25" s="19">
        <f>SUM(B17:B22)</f>
        <v>1632</v>
      </c>
      <c r="C25" s="19">
        <f>SUM(C17:C22)</f>
        <v>1649</v>
      </c>
      <c r="D25" s="19">
        <f>SUM(D17:D22)</f>
        <v>1538</v>
      </c>
      <c r="E25" s="19">
        <f>SUM(E17:E22)</f>
        <v>1837</v>
      </c>
      <c r="F25" s="32">
        <f>SUM(F17:F22)</f>
        <v>1890</v>
      </c>
      <c r="G25" s="19">
        <f>SUM(G17:G22)</f>
        <v>1640</v>
      </c>
      <c r="H25" s="15">
        <f>SUM(H17:H22)</f>
        <v>1629</v>
      </c>
      <c r="I25" s="12">
        <f>SUM(I17:I22)</f>
        <v>1493</v>
      </c>
      <c r="J25" s="12">
        <f>SUM(J17:J22)</f>
        <v>1644</v>
      </c>
      <c r="K25" s="19">
        <f>SUM(K17:K22)</f>
        <v>1794</v>
      </c>
      <c r="L25" s="15">
        <f>SUM(L17:L22)</f>
        <v>1657</v>
      </c>
      <c r="M25" s="19">
        <f>SUM(M17:M22)</f>
        <v>1547</v>
      </c>
      <c r="N25" s="12">
        <f>SUM(N17:N22)</f>
        <v>1670</v>
      </c>
      <c r="O25" s="12">
        <f>SUM(O17:O22)</f>
        <v>1922</v>
      </c>
      <c r="P25" s="12">
        <f>SUM(P17:P22)</f>
        <v>1952</v>
      </c>
      <c r="Q25" s="12">
        <f>SUM(Q17:Q22)</f>
        <v>1789</v>
      </c>
      <c r="R25" s="12">
        <f>SUM(R17:R22)</f>
        <v>1684</v>
      </c>
      <c r="S25" s="12">
        <f>SUM(S17:S22)</f>
        <v>1644</v>
      </c>
    </row>
    <row r="26" spans="1:19" x14ac:dyDescent="0.25">
      <c r="A26" s="19"/>
      <c r="B26" s="19"/>
      <c r="C26" s="19"/>
      <c r="D26" s="19"/>
      <c r="E26" s="19"/>
      <c r="F26" s="32"/>
      <c r="G26" s="19"/>
      <c r="H26" s="19"/>
      <c r="I26" s="12"/>
      <c r="K26" s="19"/>
      <c r="L26" s="12"/>
      <c r="N26" s="8"/>
      <c r="P26" s="8"/>
      <c r="S26" s="8"/>
    </row>
    <row r="27" spans="1:19" ht="14.25" customHeight="1" x14ac:dyDescent="0.25">
      <c r="A27" s="19" t="s">
        <v>54</v>
      </c>
      <c r="B27" s="20">
        <f>(B19+B20+B21+B22)/B23</f>
        <v>0.58734723220704532</v>
      </c>
      <c r="C27" s="20">
        <f>(C19+C20+C21+C22)/C23</f>
        <v>0.56434219985621858</v>
      </c>
      <c r="D27" s="20">
        <f>(D19+D20+D21+D22)/D23</f>
        <v>0.51473759884974835</v>
      </c>
      <c r="E27" s="20">
        <f>(E19+E20+E21+E22)/E23</f>
        <v>0.60316319194823864</v>
      </c>
      <c r="F27" s="36">
        <f>(F19+F20+F21+F22)/F23</f>
        <v>0.57872034507548531</v>
      </c>
      <c r="G27" s="20">
        <f>(G19+G20+G21+G22)/G23</f>
        <v>0.36736161035226456</v>
      </c>
      <c r="H27" s="18">
        <f>(H19+H20+H21+H22)/H23</f>
        <v>0.31128684399712436</v>
      </c>
      <c r="I27" s="41">
        <f>(I19+I20+I21+I22)/I23</f>
        <v>0.17109992810927391</v>
      </c>
      <c r="J27" s="41">
        <f>(J19+J20+J21+J22)/J23</f>
        <v>0.50682961897915169</v>
      </c>
      <c r="K27" s="20">
        <f>(K19+K20+K21+K22)/K23</f>
        <v>0.61179007907979865</v>
      </c>
      <c r="L27" s="18">
        <f>(L19+L20+L21+L22)/L23</f>
        <v>0.3335729690869878</v>
      </c>
      <c r="M27" s="20">
        <f>(M19+M20+M21+M22)/M23</f>
        <v>0.26383896477354424</v>
      </c>
      <c r="N27" s="41">
        <f>(N19+N20+N21+N22)/N23</f>
        <v>0.52695902228612512</v>
      </c>
      <c r="O27" s="41">
        <f>(O19+O20+O21+O22)/O23</f>
        <v>0.6053199137311287</v>
      </c>
      <c r="P27" s="41">
        <f>(P19+P20+P21+P22)/P23</f>
        <v>0.57872034507548531</v>
      </c>
      <c r="Q27" s="41">
        <f>(Q19+Q20+Q21+Q22)/Q23</f>
        <v>0.49892163910855497</v>
      </c>
      <c r="R27" s="41">
        <f>(R19+R20+R21+R22)/R23</f>
        <v>0.44284687275341483</v>
      </c>
      <c r="S27" s="41">
        <f>(S19+S20+S21+S22)/S23</f>
        <v>0.45938173975557151</v>
      </c>
    </row>
    <row r="28" spans="1:19" x14ac:dyDescent="0.25">
      <c r="A28" s="19" t="s">
        <v>55</v>
      </c>
      <c r="B28" s="19"/>
      <c r="C28" s="19"/>
      <c r="D28" s="19"/>
      <c r="E28" s="19"/>
      <c r="F28" s="19"/>
      <c r="G28" s="19"/>
      <c r="H28" s="19"/>
      <c r="I28" s="19"/>
      <c r="Q28" t="s">
        <v>53</v>
      </c>
    </row>
    <row r="29" spans="1:19" x14ac:dyDescent="0.25">
      <c r="A29" s="19" t="s">
        <v>56</v>
      </c>
      <c r="B29" s="19"/>
      <c r="C29" s="19"/>
      <c r="D29" s="19"/>
      <c r="E29" s="19"/>
      <c r="F29" s="19"/>
      <c r="G29" s="19"/>
      <c r="H29" s="19"/>
      <c r="I29" s="19"/>
      <c r="J29" t="s">
        <v>49</v>
      </c>
    </row>
    <row r="30" spans="1:19" x14ac:dyDescent="0.25">
      <c r="A30" s="19" t="s">
        <v>50</v>
      </c>
      <c r="N30" t="s">
        <v>51</v>
      </c>
    </row>
    <row r="31" spans="1:19" x14ac:dyDescent="0.25">
      <c r="A31" s="19" t="s">
        <v>57</v>
      </c>
      <c r="B31" s="13">
        <f>B17/$B$23</f>
        <v>0.57368799424874195</v>
      </c>
      <c r="C31" s="13">
        <f t="shared" ref="B31:H31" si="1">C17/C23</f>
        <v>0.61897915168943207</v>
      </c>
      <c r="D31" s="13">
        <f t="shared" si="1"/>
        <v>0.59094176851186198</v>
      </c>
      <c r="E31" s="13">
        <f t="shared" si="1"/>
        <v>0.70237239396117901</v>
      </c>
      <c r="F31" s="13">
        <f t="shared" si="1"/>
        <v>0.76491732566498927</v>
      </c>
      <c r="G31" s="13">
        <f t="shared" si="1"/>
        <v>0.81164629762760598</v>
      </c>
      <c r="H31" s="13">
        <f t="shared" si="1"/>
        <v>0.85981308411214952</v>
      </c>
      <c r="I31" s="53">
        <f>I17/I23</f>
        <v>0.90222861250898634</v>
      </c>
      <c r="J31" s="13">
        <f t="shared" ref="J31:S31" si="2">J17/J23</f>
        <v>0.64342199856218552</v>
      </c>
      <c r="K31" s="13">
        <f t="shared" si="2"/>
        <v>0.66498921639108555</v>
      </c>
      <c r="L31" s="13">
        <f t="shared" si="2"/>
        <v>0.85765636232925957</v>
      </c>
      <c r="M31" s="13">
        <f t="shared" si="2"/>
        <v>0.8483105679367362</v>
      </c>
      <c r="N31" s="13">
        <f t="shared" si="2"/>
        <v>0.67289719626168221</v>
      </c>
      <c r="O31" s="13">
        <f t="shared" si="2"/>
        <v>0.76994967649173252</v>
      </c>
      <c r="P31" s="13">
        <f t="shared" si="2"/>
        <v>0.75197699496764914</v>
      </c>
      <c r="Q31" s="13">
        <f t="shared" si="2"/>
        <v>0.74478792235801583</v>
      </c>
      <c r="R31" s="13">
        <f t="shared" si="2"/>
        <v>0.71099928109273902</v>
      </c>
      <c r="S31" s="13">
        <f t="shared" si="2"/>
        <v>0.71171818835370237</v>
      </c>
    </row>
    <row r="32" spans="1:19" x14ac:dyDescent="0.25">
      <c r="A32" s="19" t="s">
        <v>58</v>
      </c>
      <c r="B32" s="54">
        <f t="shared" ref="B32:Q36" si="3">B18/$B$23</f>
        <v>1.2221423436376708E-2</v>
      </c>
      <c r="C32" s="54">
        <f t="shared" si="3"/>
        <v>2.1567217828900071E-3</v>
      </c>
      <c r="D32" s="54">
        <f t="shared" si="3"/>
        <v>0</v>
      </c>
      <c r="E32" s="54">
        <f t="shared" si="3"/>
        <v>1.509705248023005E-2</v>
      </c>
      <c r="F32" s="54">
        <f t="shared" si="3"/>
        <v>1.509705248023005E-2</v>
      </c>
      <c r="G32" s="54">
        <f t="shared" si="3"/>
        <v>0</v>
      </c>
      <c r="H32" s="54">
        <f t="shared" si="3"/>
        <v>0</v>
      </c>
      <c r="I32" s="55">
        <f t="shared" si="3"/>
        <v>0</v>
      </c>
      <c r="J32" s="13">
        <f t="shared" si="3"/>
        <v>3.1631919482386771E-2</v>
      </c>
      <c r="K32" s="13">
        <f t="shared" si="3"/>
        <v>1.2940330697340043E-2</v>
      </c>
      <c r="L32" s="13">
        <f t="shared" si="3"/>
        <v>0</v>
      </c>
      <c r="M32" s="13">
        <f t="shared" si="3"/>
        <v>0</v>
      </c>
      <c r="N32" s="13">
        <f t="shared" si="3"/>
        <v>7.1890726096333576E-4</v>
      </c>
      <c r="O32" s="13">
        <f t="shared" si="3"/>
        <v>6.4701653486700216E-3</v>
      </c>
      <c r="P32" s="13">
        <f t="shared" si="3"/>
        <v>7.2609633357296907E-2</v>
      </c>
      <c r="Q32" s="13">
        <f t="shared" si="3"/>
        <v>4.2415528396836807E-2</v>
      </c>
      <c r="R32" s="13">
        <f t="shared" ref="C32:S36" si="4">R18/$B$23</f>
        <v>5.6793673616103525E-2</v>
      </c>
      <c r="S32" s="13">
        <f t="shared" si="4"/>
        <v>1.0783608914450037E-2</v>
      </c>
    </row>
    <row r="33" spans="1:19" x14ac:dyDescent="0.25">
      <c r="A33" s="19" t="s">
        <v>59</v>
      </c>
      <c r="B33" s="13">
        <f t="shared" si="3"/>
        <v>0.14593817397555714</v>
      </c>
      <c r="C33" s="13">
        <f t="shared" si="4"/>
        <v>0.13012221423436376</v>
      </c>
      <c r="D33" s="13">
        <f t="shared" si="4"/>
        <v>0.1488138030194105</v>
      </c>
      <c r="E33" s="13">
        <f t="shared" si="4"/>
        <v>0.17541337167505391</v>
      </c>
      <c r="F33" s="13">
        <f t="shared" si="4"/>
        <v>0.26671459381739754</v>
      </c>
      <c r="G33" s="13">
        <f t="shared" si="4"/>
        <v>0.12293314162473042</v>
      </c>
      <c r="H33" s="13">
        <f t="shared" si="4"/>
        <v>0.21279654924514738</v>
      </c>
      <c r="I33" s="53">
        <f t="shared" si="4"/>
        <v>0.16822429906542055</v>
      </c>
      <c r="J33" s="13">
        <f t="shared" si="4"/>
        <v>0.10783608914450037</v>
      </c>
      <c r="K33" s="13">
        <f t="shared" si="4"/>
        <v>0.19410496046010065</v>
      </c>
      <c r="L33" s="13">
        <f t="shared" si="4"/>
        <v>9.2020129403306977E-2</v>
      </c>
      <c r="M33" s="13">
        <f t="shared" si="4"/>
        <v>0.13515456506110712</v>
      </c>
      <c r="N33" s="13">
        <f t="shared" si="4"/>
        <v>0.11071171818835371</v>
      </c>
      <c r="O33" s="13">
        <f t="shared" si="4"/>
        <v>0.30265995686556435</v>
      </c>
      <c r="P33" s="13">
        <f t="shared" si="4"/>
        <v>0.35657800143781454</v>
      </c>
      <c r="Q33" s="13">
        <f t="shared" si="4"/>
        <v>0.18691588785046728</v>
      </c>
      <c r="R33" s="13">
        <f t="shared" si="4"/>
        <v>0.1854780733285406</v>
      </c>
      <c r="S33" s="13">
        <f t="shared" si="4"/>
        <v>0.23939611790079079</v>
      </c>
    </row>
    <row r="34" spans="1:19" x14ac:dyDescent="0.25">
      <c r="A34" s="19" t="s">
        <v>60</v>
      </c>
      <c r="B34" s="13">
        <f t="shared" si="3"/>
        <v>0.18260244428468728</v>
      </c>
      <c r="C34" s="13">
        <f t="shared" si="4"/>
        <v>0.25017972681524081</v>
      </c>
      <c r="D34" s="13">
        <f t="shared" si="4"/>
        <v>0.19410496046010065</v>
      </c>
      <c r="E34" s="13">
        <f t="shared" si="4"/>
        <v>0.26743350107836089</v>
      </c>
      <c r="F34" s="13">
        <f t="shared" si="4"/>
        <v>0.13012221423436376</v>
      </c>
      <c r="G34" s="13">
        <f t="shared" si="4"/>
        <v>0.14593817397555714</v>
      </c>
      <c r="H34" s="13">
        <f t="shared" si="4"/>
        <v>9.5614665708123658E-2</v>
      </c>
      <c r="I34" s="53">
        <f t="shared" si="4"/>
        <v>2.875629043853343E-3</v>
      </c>
      <c r="J34" s="13">
        <f t="shared" si="4"/>
        <v>0.14665708123652049</v>
      </c>
      <c r="K34" s="13">
        <f t="shared" si="4"/>
        <v>0.19554277498202732</v>
      </c>
      <c r="L34" s="13">
        <f t="shared" si="4"/>
        <v>0.1509705248023005</v>
      </c>
      <c r="M34" s="13">
        <f t="shared" si="4"/>
        <v>7.6923076923076927E-2</v>
      </c>
      <c r="N34" s="13">
        <f t="shared" si="4"/>
        <v>0.14090582314881381</v>
      </c>
      <c r="O34" s="13">
        <f t="shared" si="4"/>
        <v>0.12508986340762041</v>
      </c>
      <c r="P34" s="13">
        <f t="shared" si="4"/>
        <v>3.8102084831056794E-2</v>
      </c>
      <c r="Q34" s="13">
        <f t="shared" si="4"/>
        <v>0.16534867002156722</v>
      </c>
      <c r="R34" s="13">
        <f t="shared" si="4"/>
        <v>7.8360891445003591E-2</v>
      </c>
      <c r="S34" s="13">
        <f t="shared" si="4"/>
        <v>7.0452911574406904E-2</v>
      </c>
    </row>
    <row r="35" spans="1:19" x14ac:dyDescent="0.25">
      <c r="A35" s="19" t="s">
        <v>61</v>
      </c>
      <c r="B35" s="13">
        <f t="shared" si="3"/>
        <v>0.15168943206326385</v>
      </c>
      <c r="C35" s="13">
        <f t="shared" si="4"/>
        <v>0.13515456506110712</v>
      </c>
      <c r="D35" s="13">
        <f t="shared" si="4"/>
        <v>0.11718188353702372</v>
      </c>
      <c r="E35" s="13">
        <f t="shared" si="4"/>
        <v>4.0258806613946804E-2</v>
      </c>
      <c r="F35" s="13">
        <f t="shared" si="4"/>
        <v>9.8490294751977001E-2</v>
      </c>
      <c r="G35" s="13">
        <f t="shared" si="4"/>
        <v>9.4895758447160319E-2</v>
      </c>
      <c r="H35" s="13">
        <f t="shared" si="4"/>
        <v>2.875629043853343E-3</v>
      </c>
      <c r="I35" s="53">
        <f t="shared" si="4"/>
        <v>0</v>
      </c>
      <c r="J35" s="13">
        <f t="shared" si="4"/>
        <v>0.1207764198418404</v>
      </c>
      <c r="K35" s="13">
        <f t="shared" si="4"/>
        <v>0.10496046010064701</v>
      </c>
      <c r="L35" s="13">
        <f t="shared" si="4"/>
        <v>8.1236520488856934E-2</v>
      </c>
      <c r="M35" s="13">
        <f t="shared" si="4"/>
        <v>4.3134435657800146E-2</v>
      </c>
      <c r="N35" s="13">
        <f t="shared" si="4"/>
        <v>0.15887850467289719</v>
      </c>
      <c r="O35" s="13">
        <f t="shared" si="4"/>
        <v>9.7771387491013662E-2</v>
      </c>
      <c r="P35" s="13">
        <f t="shared" si="4"/>
        <v>0.13443565780014377</v>
      </c>
      <c r="Q35" s="13">
        <f t="shared" si="4"/>
        <v>9.0582314881380299E-2</v>
      </c>
      <c r="R35" s="13">
        <f t="shared" si="4"/>
        <v>0.15672178289000718</v>
      </c>
      <c r="S35" s="13">
        <f t="shared" si="4"/>
        <v>0.100647016534867</v>
      </c>
    </row>
    <row r="36" spans="1:19" x14ac:dyDescent="0.25">
      <c r="A36" s="19" t="s">
        <v>62</v>
      </c>
      <c r="B36" s="13">
        <f t="shared" si="3"/>
        <v>0.10711718188353703</v>
      </c>
      <c r="C36" s="13">
        <f t="shared" si="4"/>
        <v>4.8885693745506831E-2</v>
      </c>
      <c r="D36" s="13">
        <f t="shared" si="4"/>
        <v>5.4636951833213515E-2</v>
      </c>
      <c r="E36" s="13">
        <f t="shared" si="4"/>
        <v>0.12005751258087707</v>
      </c>
      <c r="F36" s="13">
        <f t="shared" si="4"/>
        <v>8.3393242271746951E-2</v>
      </c>
      <c r="G36" s="13">
        <f t="shared" si="4"/>
        <v>3.5945363048166786E-3</v>
      </c>
      <c r="H36" s="13">
        <f t="shared" si="4"/>
        <v>0</v>
      </c>
      <c r="I36" s="53">
        <f t="shared" si="4"/>
        <v>0</v>
      </c>
      <c r="J36" s="13">
        <f t="shared" si="4"/>
        <v>0.13156002875629044</v>
      </c>
      <c r="K36" s="13">
        <f t="shared" si="4"/>
        <v>0.11718188353702372</v>
      </c>
      <c r="L36" s="13">
        <f t="shared" si="4"/>
        <v>9.3457943925233638E-3</v>
      </c>
      <c r="M36" s="13">
        <f t="shared" si="4"/>
        <v>8.6268871315600282E-3</v>
      </c>
      <c r="N36" s="13">
        <f t="shared" si="4"/>
        <v>0.11646297627606039</v>
      </c>
      <c r="O36" s="13">
        <f t="shared" si="4"/>
        <v>7.979870596693027E-2</v>
      </c>
      <c r="P36" s="13">
        <f t="shared" si="4"/>
        <v>4.9604601006470163E-2</v>
      </c>
      <c r="Q36" s="13">
        <f t="shared" si="4"/>
        <v>5.6074766355140186E-2</v>
      </c>
      <c r="R36" s="13">
        <f t="shared" si="4"/>
        <v>2.2286125089863409E-2</v>
      </c>
      <c r="S36" s="13">
        <f t="shared" si="4"/>
        <v>4.8885693745506831E-2</v>
      </c>
    </row>
    <row r="37" spans="1:19" x14ac:dyDescent="0.25">
      <c r="B37" s="56">
        <f>AVERAGE(B31,B33,B34,B35,B36)</f>
        <v>0.23220704529115746</v>
      </c>
      <c r="C37" s="56">
        <f t="shared" ref="C37:N37" si="5">AVERAGE(C31,C33,C34,C35,C36)</f>
        <v>0.23666427030913012</v>
      </c>
      <c r="D37" s="56">
        <f t="shared" si="5"/>
        <v>0.22113587347232205</v>
      </c>
      <c r="E37" s="56">
        <f t="shared" si="5"/>
        <v>0.26110711718188356</v>
      </c>
      <c r="F37" s="56">
        <f t="shared" si="5"/>
        <v>0.26872753414809492</v>
      </c>
      <c r="G37" s="56">
        <f t="shared" si="5"/>
        <v>0.23580158159597411</v>
      </c>
      <c r="H37" s="56">
        <f t="shared" si="5"/>
        <v>0.23421998562185481</v>
      </c>
      <c r="I37" s="56">
        <f t="shared" si="5"/>
        <v>0.21466570812365204</v>
      </c>
      <c r="J37" s="56">
        <f t="shared" si="5"/>
        <v>0.23005032350826743</v>
      </c>
      <c r="K37" s="56">
        <f t="shared" si="5"/>
        <v>0.25535585909417685</v>
      </c>
      <c r="L37" s="56">
        <f t="shared" si="5"/>
        <v>0.23824586628324945</v>
      </c>
      <c r="M37" s="56">
        <f t="shared" si="5"/>
        <v>0.22242990654205608</v>
      </c>
      <c r="N37" s="56">
        <f t="shared" si="5"/>
        <v>0.23997124370956149</v>
      </c>
      <c r="O37" s="56">
        <f t="shared" ref="O37" si="6">AVERAGE(O31,O33,O34,O35,O36)</f>
        <v>0.27505391804457224</v>
      </c>
      <c r="P37" s="56">
        <f t="shared" ref="P37" si="7">AVERAGE(P31,P33,P34,P35,P36)</f>
        <v>0.26613946800862687</v>
      </c>
      <c r="Q37" s="56">
        <f t="shared" ref="Q37" si="8">AVERAGE(Q31,Q33,Q34,Q35,Q36)</f>
        <v>0.24874191229331416</v>
      </c>
      <c r="R37" s="56">
        <f t="shared" ref="R37" si="9">AVERAGE(R31,R33,R34,R35,R36)</f>
        <v>0.23076923076923075</v>
      </c>
      <c r="S37" s="56">
        <f t="shared" ref="S37" si="10">AVERAGE(S31,S33,S34,S35,S36)</f>
        <v>0.23421998562185475</v>
      </c>
    </row>
    <row r="38" spans="1:19" x14ac:dyDescent="0.25">
      <c r="B38" s="56">
        <f>AVERAGE(B33,B34,B35,B36)</f>
        <v>0.1468368080517613</v>
      </c>
      <c r="C38" s="56">
        <f t="shared" ref="C38:I38" si="11">AVERAGE(C33,C34,C35,C36)</f>
        <v>0.14108554996405465</v>
      </c>
      <c r="D38" s="56">
        <f t="shared" si="11"/>
        <v>0.12868439971243709</v>
      </c>
      <c r="E38" s="56">
        <f t="shared" si="11"/>
        <v>0.15079079798705969</v>
      </c>
      <c r="F38" s="56">
        <f t="shared" si="11"/>
        <v>0.14468008626887133</v>
      </c>
      <c r="G38" s="56">
        <f t="shared" si="11"/>
        <v>9.1840402588066125E-2</v>
      </c>
      <c r="H38" s="56">
        <f t="shared" si="11"/>
        <v>7.7821710999281105E-2</v>
      </c>
      <c r="I38" s="56">
        <f t="shared" si="11"/>
        <v>4.2774982027318477E-2</v>
      </c>
      <c r="O38" t="s">
        <v>52</v>
      </c>
    </row>
    <row r="39" spans="1:19" ht="21.75" customHeight="1" x14ac:dyDescent="0.25">
      <c r="B39" s="14">
        <f>SUM(B19:B22)/B23</f>
        <v>0.58734723220704532</v>
      </c>
      <c r="C39" s="14">
        <f t="shared" ref="C39:I39" si="12">SUM(C19:C22)/C23</f>
        <v>0.56434219985621858</v>
      </c>
      <c r="D39" s="14">
        <f t="shared" si="12"/>
        <v>0.51473759884974835</v>
      </c>
      <c r="E39" s="14">
        <f t="shared" si="12"/>
        <v>0.60316319194823864</v>
      </c>
      <c r="F39" s="14">
        <f t="shared" si="12"/>
        <v>0.57872034507548531</v>
      </c>
      <c r="G39" s="14">
        <f t="shared" si="12"/>
        <v>0.36736161035226456</v>
      </c>
      <c r="H39" s="14">
        <f t="shared" si="12"/>
        <v>0.31128684399712436</v>
      </c>
      <c r="I39" s="14">
        <f t="shared" si="12"/>
        <v>0.17109992810927391</v>
      </c>
    </row>
    <row r="40" spans="1:19" x14ac:dyDescent="0.25">
      <c r="B40" s="57">
        <f>AVERAGE(B39,B31)</f>
        <v>0.58051761322789364</v>
      </c>
      <c r="C40" s="57">
        <f t="shared" ref="C40:I40" si="13">AVERAGE(C39,C31)</f>
        <v>0.59166067577282533</v>
      </c>
      <c r="D40" s="57">
        <f t="shared" si="13"/>
        <v>0.55283968368080516</v>
      </c>
      <c r="E40" s="57">
        <f t="shared" si="13"/>
        <v>0.65276779295470888</v>
      </c>
      <c r="F40" s="57">
        <f t="shared" si="13"/>
        <v>0.67181883537023723</v>
      </c>
      <c r="G40" s="57">
        <f t="shared" si="13"/>
        <v>0.58950395398993527</v>
      </c>
      <c r="H40" s="57">
        <f>AVERAGE(H39,H31)</f>
        <v>0.58554996405463688</v>
      </c>
      <c r="I40" s="57">
        <f t="shared" si="13"/>
        <v>0.53666427030913011</v>
      </c>
      <c r="J40" s="57">
        <f t="shared" ref="J40" si="14">AVERAGE(J39,J31)</f>
        <v>0.64342199856218552</v>
      </c>
      <c r="K40" s="57">
        <f t="shared" ref="K40" si="15">AVERAGE(K39,K31)</f>
        <v>0.66498921639108555</v>
      </c>
      <c r="L40" s="57">
        <f t="shared" ref="L40" si="16">AVERAGE(L39,L31)</f>
        <v>0.85765636232925957</v>
      </c>
      <c r="M40" s="57">
        <f t="shared" ref="M40" si="17">AVERAGE(M39,M31)</f>
        <v>0.8483105679367362</v>
      </c>
      <c r="N40" s="57">
        <f t="shared" ref="N40" si="18">AVERAGE(N39,N31)</f>
        <v>0.67289719626168221</v>
      </c>
      <c r="O40" s="57">
        <f t="shared" ref="O40" si="19">AVERAGE(O39,O31)</f>
        <v>0.76994967649173252</v>
      </c>
      <c r="P40" s="57">
        <f t="shared" ref="P40" si="20">AVERAGE(P39,P31)</f>
        <v>0.75197699496764914</v>
      </c>
      <c r="Q40" s="57">
        <f t="shared" ref="Q40" si="21">AVERAGE(Q39,Q31)</f>
        <v>0.74478792235801583</v>
      </c>
      <c r="R40" s="57">
        <f t="shared" ref="R40" si="22">AVERAGE(R39,R31)</f>
        <v>0.71099928109273902</v>
      </c>
      <c r="S40" s="57">
        <f t="shared" ref="S40" si="23">AVERAGE(S39,S31)</f>
        <v>0.71171818835370237</v>
      </c>
    </row>
    <row r="41" spans="1:19" x14ac:dyDescent="0.25">
      <c r="A41" s="23" t="s">
        <v>34</v>
      </c>
      <c r="B41" s="4"/>
      <c r="C41" s="4"/>
      <c r="D41" s="4"/>
      <c r="E41" s="4"/>
      <c r="F41" s="3"/>
      <c r="G41" s="4"/>
      <c r="H41" s="4"/>
      <c r="I41" s="59">
        <f>(I39/H39)-1</f>
        <v>-0.45034642032332561</v>
      </c>
    </row>
    <row r="42" spans="1:19" x14ac:dyDescent="0.25">
      <c r="I42" s="59">
        <f t="shared" ref="I42:I46" si="24">(I40/H40)-1</f>
        <v>-8.3486801718845816E-2</v>
      </c>
    </row>
    <row r="43" spans="1:19" ht="18.75" x14ac:dyDescent="0.25">
      <c r="A43" s="52" t="s">
        <v>48</v>
      </c>
      <c r="I43" s="58"/>
    </row>
    <row r="44" spans="1:19" x14ac:dyDescent="0.25">
      <c r="B44" s="14"/>
      <c r="C44" s="57"/>
      <c r="I44" s="4"/>
    </row>
    <row r="45" spans="1:19" x14ac:dyDescent="0.25">
      <c r="A45" s="3" t="s">
        <v>15</v>
      </c>
      <c r="B45" s="14"/>
      <c r="C45" s="57"/>
      <c r="I45" s="4"/>
    </row>
    <row r="46" spans="1:19" x14ac:dyDescent="0.25">
      <c r="B46" s="14"/>
      <c r="C46" s="57"/>
      <c r="I46" s="4"/>
    </row>
    <row r="47" spans="1:19" x14ac:dyDescent="0.25">
      <c r="B47" s="14"/>
      <c r="C47" s="57"/>
    </row>
    <row r="48" spans="1:19" x14ac:dyDescent="0.25">
      <c r="B48" s="14"/>
      <c r="C48" s="57"/>
    </row>
    <row r="49" spans="2:3" x14ac:dyDescent="0.25">
      <c r="B49" s="14"/>
      <c r="C49" s="57"/>
    </row>
    <row r="50" spans="2:3" x14ac:dyDescent="0.25">
      <c r="B50" s="14"/>
      <c r="C50" s="57"/>
    </row>
    <row r="51" spans="2:3" x14ac:dyDescent="0.25">
      <c r="B51" s="14"/>
      <c r="C51" s="57"/>
    </row>
  </sheetData>
  <mergeCells count="1">
    <mergeCell ref="B1:I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7" spans="1:1" x14ac:dyDescent="0.25">
      <c r="A7" t="s">
        <v>69</v>
      </c>
    </row>
    <row r="9" spans="1:1" x14ac:dyDescent="0.25">
      <c r="A9" t="s">
        <v>63</v>
      </c>
    </row>
    <row r="11" spans="1:1" x14ac:dyDescent="0.25">
      <c r="A11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Monti</dc:creator>
  <cp:lastModifiedBy>Stefano Daraio</cp:lastModifiedBy>
  <dcterms:created xsi:type="dcterms:W3CDTF">2018-07-02T18:52:43Z</dcterms:created>
  <dcterms:modified xsi:type="dcterms:W3CDTF">2018-07-03T20:53:43Z</dcterms:modified>
</cp:coreProperties>
</file>