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652733/Python/project_CORC/inputs/LCA_DAC/"/>
    </mc:Choice>
  </mc:AlternateContent>
  <xr:revisionPtr revIDLastSave="0" documentId="13_ncr:1_{39C51EDC-FF2F-A246-A568-BE778CC1F903}" xr6:coauthVersionLast="47" xr6:coauthVersionMax="47" xr10:uidLastSave="{00000000-0000-0000-0000-000000000000}"/>
  <bookViews>
    <workbookView xWindow="30320" yWindow="1340" windowWidth="25620" windowHeight="26940" activeTab="3" xr2:uid="{F6919CA9-7042-E445-8518-C491CABAD133}"/>
  </bookViews>
  <sheets>
    <sheet name="overview" sheetId="2" r:id="rId1"/>
    <sheet name="EnvImpact_adsorbents" sheetId="1" r:id="rId2"/>
    <sheet name="EnvImpact_adsorbents2" sheetId="4" r:id="rId3"/>
    <sheet name="SensitivityStudy_adsorbent" sheetId="37" r:id="rId4"/>
    <sheet name="A1_CarbonFootprint" sheetId="3" state="hidden" r:id="rId5"/>
    <sheet name="A2_ozoneDepletion" sheetId="5" state="hidden" r:id="rId6"/>
    <sheet name="A3_particulateMatter" sheetId="6" state="hidden" r:id="rId7"/>
    <sheet name="A4_acidification" sheetId="7" state="hidden" r:id="rId8"/>
    <sheet name="A5_eutrophFreshwater" sheetId="8" state="hidden" r:id="rId9"/>
    <sheet name="A6_eutrophTerrest" sheetId="9" state="hidden" r:id="rId10"/>
    <sheet name="A7_eutrophMarine" sheetId="10" state="hidden" r:id="rId11"/>
    <sheet name="A8_ionizingRadiation" sheetId="11" state="hidden" r:id="rId12"/>
    <sheet name="A9_photochemicalOzone" sheetId="12" state="hidden" r:id="rId13"/>
    <sheet name="A10_HumanToxCancer" sheetId="13" state="hidden" r:id="rId14"/>
    <sheet name="A11_HumanToxNCancer" sheetId="14" state="hidden" r:id="rId15"/>
    <sheet name="A12_EcotoxFreshwater" sheetId="15" state="hidden" r:id="rId16"/>
    <sheet name="A13_LandUse" sheetId="16" state="hidden" r:id="rId17"/>
    <sheet name="A14_WaterScarcity" sheetId="17" state="hidden" r:id="rId18"/>
    <sheet name="A15_ResourceDeplEnergy" sheetId="18" state="hidden" r:id="rId19"/>
    <sheet name="A16_ResourceDeplMinMet" sheetId="19" state="hidden" r:id="rId20"/>
    <sheet name="DAC_plant" sheetId="20" r:id="rId21"/>
    <sheet name="B1_CarbonFootprint" sheetId="21" state="hidden" r:id="rId22"/>
    <sheet name="B2_ozoneDepletion" sheetId="22" state="hidden" r:id="rId23"/>
    <sheet name="B3_particulateMatter" sheetId="23" state="hidden" r:id="rId24"/>
    <sheet name="B4_acidification" sheetId="24" state="hidden" r:id="rId25"/>
    <sheet name="B5_eutrophFreshwater" sheetId="32" state="hidden" r:id="rId26"/>
    <sheet name="B6_eutrophTerrest" sheetId="33" state="hidden" r:id="rId27"/>
    <sheet name="B7_eutrophMarine" sheetId="34" state="hidden" r:id="rId28"/>
    <sheet name="B8_ionizingRadiation" sheetId="35" state="hidden" r:id="rId29"/>
    <sheet name="B9_photochemicalOzone" sheetId="36" state="hidden" r:id="rId30"/>
    <sheet name="B10_HumanToxCancer" sheetId="31" state="hidden" r:id="rId31"/>
    <sheet name="B11_HumanToxNCancer" sheetId="30" state="hidden" r:id="rId32"/>
    <sheet name="B12_EcotoxFreshwater" sheetId="29" state="hidden" r:id="rId33"/>
    <sheet name="B13_LandUse" sheetId="28" state="hidden" r:id="rId34"/>
    <sheet name="B14_WaterScarcity" sheetId="27" state="hidden" r:id="rId35"/>
    <sheet name="B15_ResourceDeplEnergy" sheetId="26" state="hidden" r:id="rId36"/>
    <sheet name="B16_ResourceDeplMinMet" sheetId="25" state="hidden" r:id="rId37"/>
  </sheets>
  <definedNames>
    <definedName name="_xlchart.v1.0" hidden="1">SensitivityStudy_adsorbent!$M$2</definedName>
    <definedName name="_xlchart.v1.1" hidden="1">SensitivityStudy_adsorbent!$M$5</definedName>
    <definedName name="_xlchart.v1.10" hidden="1">SensitivityStudy_adsorbent!$V$2</definedName>
    <definedName name="_xlchart.v1.11" hidden="1">SensitivityStudy_adsorbent!$V$5</definedName>
    <definedName name="_xlchart.v1.12" hidden="1">SensitivityStudy_adsorbent!$W$2</definedName>
    <definedName name="_xlchart.v1.13" hidden="1">SensitivityStudy_adsorbent!$W$5</definedName>
    <definedName name="_xlchart.v1.14" hidden="1">SensitivityStudy_adsorbent!$X$2</definedName>
    <definedName name="_xlchart.v1.15" hidden="1">SensitivityStudy_adsorbent!$X$5</definedName>
    <definedName name="_xlchart.v1.16" hidden="1">SensitivityStudy_adsorbent!$M$2</definedName>
    <definedName name="_xlchart.v1.17" hidden="1">SensitivityStudy_adsorbent!$M$5</definedName>
    <definedName name="_xlchart.v1.18" hidden="1">SensitivityStudy_adsorbent!$N$2</definedName>
    <definedName name="_xlchart.v1.19" hidden="1">SensitivityStudy_adsorbent!$N$5</definedName>
    <definedName name="_xlchart.v1.2" hidden="1">SensitivityStudy_adsorbent!$N$2</definedName>
    <definedName name="_xlchart.v1.20" hidden="1">SensitivityStudy_adsorbent!$O$2</definedName>
    <definedName name="_xlchart.v1.21" hidden="1">SensitivityStudy_adsorbent!$O$5</definedName>
    <definedName name="_xlchart.v1.22" hidden="1">SensitivityStudy_adsorbent!$P$2</definedName>
    <definedName name="_xlchart.v1.23" hidden="1">SensitivityStudy_adsorbent!$P$5</definedName>
    <definedName name="_xlchart.v1.24" hidden="1">SensitivityStudy_adsorbent!$U$2</definedName>
    <definedName name="_xlchart.v1.25" hidden="1">SensitivityStudy_adsorbent!$U$5</definedName>
    <definedName name="_xlchart.v1.26" hidden="1">SensitivityStudy_adsorbent!$V$2</definedName>
    <definedName name="_xlchart.v1.27" hidden="1">SensitivityStudy_adsorbent!$V$5</definedName>
    <definedName name="_xlchart.v1.28" hidden="1">SensitivityStudy_adsorbent!$W$2</definedName>
    <definedName name="_xlchart.v1.29" hidden="1">SensitivityStudy_adsorbent!$W$5</definedName>
    <definedName name="_xlchart.v1.3" hidden="1">SensitivityStudy_adsorbent!$N$5</definedName>
    <definedName name="_xlchart.v1.30" hidden="1">SensitivityStudy_adsorbent!$X$2</definedName>
    <definedName name="_xlchart.v1.31" hidden="1">SensitivityStudy_adsorbent!$X$5</definedName>
    <definedName name="_xlchart.v1.4" hidden="1">SensitivityStudy_adsorbent!$O$2</definedName>
    <definedName name="_xlchart.v1.5" hidden="1">SensitivityStudy_adsorbent!$O$5</definedName>
    <definedName name="_xlchart.v1.6" hidden="1">SensitivityStudy_adsorbent!$P$2</definedName>
    <definedName name="_xlchart.v1.7" hidden="1">SensitivityStudy_adsorbent!$P$5</definedName>
    <definedName name="_xlchart.v1.8" hidden="1">SensitivityStudy_adsorbent!$U$2</definedName>
    <definedName name="_xlchart.v1.9" hidden="1">SensitivityStudy_adsorbent!$U$5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0" i="37" l="1"/>
  <c r="H90" i="37"/>
  <c r="E73" i="37"/>
  <c r="E89" i="37" s="1"/>
  <c r="F100" i="37"/>
  <c r="F91" i="37"/>
  <c r="F90" i="37"/>
  <c r="F89" i="37"/>
  <c r="G89" i="37"/>
  <c r="H89" i="37"/>
  <c r="I89" i="37"/>
  <c r="J89" i="37"/>
  <c r="K89" i="37"/>
  <c r="L89" i="37"/>
  <c r="M89" i="37"/>
  <c r="N89" i="37"/>
  <c r="O89" i="37"/>
  <c r="P89" i="37"/>
  <c r="G90" i="37"/>
  <c r="I90" i="37"/>
  <c r="J90" i="37"/>
  <c r="K90" i="37"/>
  <c r="L90" i="37"/>
  <c r="M90" i="37"/>
  <c r="N90" i="37"/>
  <c r="O90" i="37"/>
  <c r="G91" i="37"/>
  <c r="H91" i="37"/>
  <c r="I91" i="37"/>
  <c r="J91" i="37"/>
  <c r="K91" i="37"/>
  <c r="L91" i="37"/>
  <c r="M91" i="37"/>
  <c r="N91" i="37"/>
  <c r="O91" i="37"/>
  <c r="P91" i="37"/>
  <c r="F92" i="37"/>
  <c r="G92" i="37"/>
  <c r="H92" i="37"/>
  <c r="I92" i="37"/>
  <c r="J92" i="37"/>
  <c r="K92" i="37"/>
  <c r="L92" i="37"/>
  <c r="M92" i="37"/>
  <c r="N92" i="37"/>
  <c r="O92" i="37"/>
  <c r="P92" i="37"/>
  <c r="F93" i="37"/>
  <c r="G93" i="37"/>
  <c r="H93" i="37"/>
  <c r="I93" i="37"/>
  <c r="J93" i="37"/>
  <c r="K93" i="37"/>
  <c r="L93" i="37"/>
  <c r="M93" i="37"/>
  <c r="N93" i="37"/>
  <c r="O93" i="37"/>
  <c r="P93" i="37"/>
  <c r="F94" i="37"/>
  <c r="G94" i="37"/>
  <c r="H94" i="37"/>
  <c r="I94" i="37"/>
  <c r="J94" i="37"/>
  <c r="K94" i="37"/>
  <c r="L94" i="37"/>
  <c r="M94" i="37"/>
  <c r="N94" i="37"/>
  <c r="O94" i="37"/>
  <c r="P94" i="37"/>
  <c r="F95" i="37"/>
  <c r="G95" i="37"/>
  <c r="H95" i="37"/>
  <c r="I95" i="37"/>
  <c r="J95" i="37"/>
  <c r="K95" i="37"/>
  <c r="L95" i="37"/>
  <c r="M95" i="37"/>
  <c r="N95" i="37"/>
  <c r="O95" i="37"/>
  <c r="P95" i="37"/>
  <c r="F96" i="37"/>
  <c r="G96" i="37"/>
  <c r="H96" i="37"/>
  <c r="I96" i="37"/>
  <c r="J96" i="37"/>
  <c r="K96" i="37"/>
  <c r="L96" i="37"/>
  <c r="M96" i="37"/>
  <c r="N96" i="37"/>
  <c r="O96" i="37"/>
  <c r="P96" i="37"/>
  <c r="F97" i="37"/>
  <c r="G97" i="37"/>
  <c r="H97" i="37"/>
  <c r="I97" i="37"/>
  <c r="J97" i="37"/>
  <c r="K97" i="37"/>
  <c r="L97" i="37"/>
  <c r="M97" i="37"/>
  <c r="N97" i="37"/>
  <c r="O97" i="37"/>
  <c r="P97" i="37"/>
  <c r="F98" i="37"/>
  <c r="G98" i="37"/>
  <c r="H98" i="37"/>
  <c r="I98" i="37"/>
  <c r="J98" i="37"/>
  <c r="K98" i="37"/>
  <c r="L98" i="37"/>
  <c r="M98" i="37"/>
  <c r="N98" i="37"/>
  <c r="O98" i="37"/>
  <c r="P98" i="37"/>
  <c r="F99" i="37"/>
  <c r="G99" i="37"/>
  <c r="H99" i="37"/>
  <c r="I99" i="37"/>
  <c r="J99" i="37"/>
  <c r="K99" i="37"/>
  <c r="L99" i="37"/>
  <c r="M99" i="37"/>
  <c r="N99" i="37"/>
  <c r="O99" i="37"/>
  <c r="P99" i="37"/>
  <c r="G100" i="37"/>
  <c r="H100" i="37"/>
  <c r="I100" i="37"/>
  <c r="J100" i="37"/>
  <c r="K100" i="37"/>
  <c r="L100" i="37"/>
  <c r="M100" i="37"/>
  <c r="N100" i="37"/>
  <c r="O100" i="37"/>
  <c r="P100" i="37"/>
  <c r="F101" i="37"/>
  <c r="G101" i="37"/>
  <c r="H101" i="37"/>
  <c r="I101" i="37"/>
  <c r="J101" i="37"/>
  <c r="K101" i="37"/>
  <c r="L101" i="37"/>
  <c r="M101" i="37"/>
  <c r="N101" i="37"/>
  <c r="O101" i="37"/>
  <c r="P101" i="37"/>
  <c r="F102" i="37"/>
  <c r="G102" i="37"/>
  <c r="H102" i="37"/>
  <c r="I102" i="37"/>
  <c r="J102" i="37"/>
  <c r="K102" i="37"/>
  <c r="L102" i="37"/>
  <c r="M102" i="37"/>
  <c r="N102" i="37"/>
  <c r="O102" i="37"/>
  <c r="P102" i="37"/>
  <c r="F103" i="37"/>
  <c r="G103" i="37"/>
  <c r="H103" i="37"/>
  <c r="I103" i="37"/>
  <c r="J103" i="37"/>
  <c r="K103" i="37"/>
  <c r="L103" i="37"/>
  <c r="M103" i="37"/>
  <c r="N103" i="37"/>
  <c r="O103" i="37"/>
  <c r="P103" i="37"/>
  <c r="F104" i="37"/>
  <c r="G104" i="37"/>
  <c r="H104" i="37"/>
  <c r="I104" i="37"/>
  <c r="J104" i="37"/>
  <c r="K104" i="37"/>
  <c r="L104" i="37"/>
  <c r="M104" i="37"/>
  <c r="N104" i="37"/>
  <c r="O104" i="37"/>
  <c r="P104" i="37"/>
  <c r="E91" i="37"/>
  <c r="E92" i="37"/>
  <c r="E93" i="37"/>
  <c r="E95" i="37"/>
  <c r="E96" i="37"/>
  <c r="E98" i="37"/>
  <c r="E99" i="37"/>
  <c r="E100" i="37"/>
  <c r="E101" i="37"/>
  <c r="E103" i="37"/>
  <c r="E104" i="37"/>
  <c r="B89" i="37"/>
  <c r="C89" i="37"/>
  <c r="D89" i="37"/>
  <c r="B90" i="37"/>
  <c r="C90" i="37"/>
  <c r="D90" i="37"/>
  <c r="B91" i="37"/>
  <c r="C91" i="37"/>
  <c r="D91" i="37"/>
  <c r="B92" i="37"/>
  <c r="C92" i="37"/>
  <c r="D92" i="37"/>
  <c r="B93" i="37"/>
  <c r="C93" i="37"/>
  <c r="D93" i="37"/>
  <c r="B94" i="37"/>
  <c r="C94" i="37"/>
  <c r="D94" i="37"/>
  <c r="B95" i="37"/>
  <c r="C95" i="37"/>
  <c r="D95" i="37"/>
  <c r="B96" i="37"/>
  <c r="C96" i="37"/>
  <c r="D96" i="37"/>
  <c r="B97" i="37"/>
  <c r="C97" i="37"/>
  <c r="D97" i="37"/>
  <c r="B98" i="37"/>
  <c r="C98" i="37"/>
  <c r="D98" i="37"/>
  <c r="B99" i="37"/>
  <c r="C99" i="37"/>
  <c r="D99" i="37"/>
  <c r="B100" i="37"/>
  <c r="C100" i="37"/>
  <c r="D100" i="37"/>
  <c r="B101" i="37"/>
  <c r="C101" i="37"/>
  <c r="D101" i="37"/>
  <c r="B102" i="37"/>
  <c r="C102" i="37"/>
  <c r="D102" i="37"/>
  <c r="B103" i="37"/>
  <c r="C103" i="37"/>
  <c r="D103" i="37"/>
  <c r="B104" i="37"/>
  <c r="C104" i="37"/>
  <c r="D104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89" i="37"/>
  <c r="N73" i="37"/>
  <c r="O73" i="37"/>
  <c r="P73" i="37"/>
  <c r="N74" i="37"/>
  <c r="O74" i="37"/>
  <c r="N75" i="37"/>
  <c r="O75" i="37"/>
  <c r="P75" i="37"/>
  <c r="N76" i="37"/>
  <c r="O76" i="37"/>
  <c r="P76" i="37"/>
  <c r="N77" i="37"/>
  <c r="O77" i="37"/>
  <c r="P77" i="37"/>
  <c r="N78" i="37"/>
  <c r="O78" i="37"/>
  <c r="P78" i="37"/>
  <c r="N79" i="37"/>
  <c r="O79" i="37"/>
  <c r="P79" i="37"/>
  <c r="N80" i="37"/>
  <c r="O80" i="37"/>
  <c r="P80" i="37"/>
  <c r="N81" i="37"/>
  <c r="O81" i="37"/>
  <c r="P81" i="37"/>
  <c r="N82" i="37"/>
  <c r="O82" i="37"/>
  <c r="P82" i="37"/>
  <c r="N83" i="37"/>
  <c r="O83" i="37"/>
  <c r="P83" i="37"/>
  <c r="N84" i="37"/>
  <c r="O84" i="37"/>
  <c r="P84" i="37"/>
  <c r="N85" i="37"/>
  <c r="O85" i="37"/>
  <c r="P85" i="37"/>
  <c r="N86" i="37"/>
  <c r="O86" i="37"/>
  <c r="P86" i="37"/>
  <c r="N87" i="37"/>
  <c r="O87" i="37"/>
  <c r="P87" i="37"/>
  <c r="N88" i="37"/>
  <c r="O88" i="37"/>
  <c r="P88" i="37"/>
  <c r="M88" i="37"/>
  <c r="M87" i="37"/>
  <c r="M86" i="37"/>
  <c r="M85" i="37"/>
  <c r="M84" i="37"/>
  <c r="M83" i="37"/>
  <c r="M82" i="37"/>
  <c r="M81" i="37"/>
  <c r="M80" i="37"/>
  <c r="M79" i="37"/>
  <c r="M78" i="37"/>
  <c r="M77" i="37"/>
  <c r="M76" i="37"/>
  <c r="M75" i="37"/>
  <c r="M74" i="37"/>
  <c r="M73" i="37"/>
  <c r="F73" i="37"/>
  <c r="G73" i="37"/>
  <c r="H73" i="37"/>
  <c r="I73" i="37"/>
  <c r="J73" i="37"/>
  <c r="K73" i="37"/>
  <c r="L73" i="37"/>
  <c r="F74" i="37"/>
  <c r="G74" i="37"/>
  <c r="I74" i="37"/>
  <c r="J74" i="37"/>
  <c r="K74" i="37"/>
  <c r="L74" i="37"/>
  <c r="F75" i="37"/>
  <c r="G75" i="37"/>
  <c r="H75" i="37"/>
  <c r="I75" i="37"/>
  <c r="J75" i="37"/>
  <c r="K75" i="37"/>
  <c r="L75" i="37"/>
  <c r="F76" i="37"/>
  <c r="G76" i="37"/>
  <c r="H76" i="37"/>
  <c r="I76" i="37"/>
  <c r="J76" i="37"/>
  <c r="K76" i="37"/>
  <c r="L76" i="37"/>
  <c r="F77" i="37"/>
  <c r="G77" i="37"/>
  <c r="H77" i="37"/>
  <c r="I77" i="37"/>
  <c r="J77" i="37"/>
  <c r="K77" i="37"/>
  <c r="L77" i="37"/>
  <c r="F78" i="37"/>
  <c r="G78" i="37"/>
  <c r="H78" i="37"/>
  <c r="I78" i="37"/>
  <c r="J78" i="37"/>
  <c r="K78" i="37"/>
  <c r="L78" i="37"/>
  <c r="F79" i="37"/>
  <c r="G79" i="37"/>
  <c r="H79" i="37"/>
  <c r="I79" i="37"/>
  <c r="J79" i="37"/>
  <c r="K79" i="37"/>
  <c r="L79" i="37"/>
  <c r="F80" i="37"/>
  <c r="G80" i="37"/>
  <c r="H80" i="37"/>
  <c r="I80" i="37"/>
  <c r="J80" i="37"/>
  <c r="K80" i="37"/>
  <c r="L80" i="37"/>
  <c r="F81" i="37"/>
  <c r="G81" i="37"/>
  <c r="H81" i="37"/>
  <c r="I81" i="37"/>
  <c r="J81" i="37"/>
  <c r="K81" i="37"/>
  <c r="L81" i="37"/>
  <c r="F82" i="37"/>
  <c r="G82" i="37"/>
  <c r="H82" i="37"/>
  <c r="I82" i="37"/>
  <c r="J82" i="37"/>
  <c r="K82" i="37"/>
  <c r="L82" i="37"/>
  <c r="F83" i="37"/>
  <c r="G83" i="37"/>
  <c r="H83" i="37"/>
  <c r="I83" i="37"/>
  <c r="J83" i="37"/>
  <c r="K83" i="37"/>
  <c r="L83" i="37"/>
  <c r="F84" i="37"/>
  <c r="G84" i="37"/>
  <c r="H84" i="37"/>
  <c r="I84" i="37"/>
  <c r="J84" i="37"/>
  <c r="K84" i="37"/>
  <c r="L84" i="37"/>
  <c r="F85" i="37"/>
  <c r="G85" i="37"/>
  <c r="H85" i="37"/>
  <c r="I85" i="37"/>
  <c r="J85" i="37"/>
  <c r="K85" i="37"/>
  <c r="L85" i="37"/>
  <c r="F86" i="37"/>
  <c r="G86" i="37"/>
  <c r="H86" i="37"/>
  <c r="I86" i="37"/>
  <c r="J86" i="37"/>
  <c r="K86" i="37"/>
  <c r="L86" i="37"/>
  <c r="F87" i="37"/>
  <c r="G87" i="37"/>
  <c r="H87" i="37"/>
  <c r="I87" i="37"/>
  <c r="J87" i="37"/>
  <c r="K87" i="37"/>
  <c r="L87" i="37"/>
  <c r="F88" i="37"/>
  <c r="G88" i="37"/>
  <c r="H88" i="37"/>
  <c r="I88" i="37"/>
  <c r="J88" i="37"/>
  <c r="K88" i="37"/>
  <c r="L88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N72" i="37"/>
  <c r="O72" i="37"/>
  <c r="P72" i="37"/>
  <c r="M72" i="37"/>
  <c r="B73" i="37"/>
  <c r="C73" i="37"/>
  <c r="D73" i="37"/>
  <c r="B74" i="37"/>
  <c r="C74" i="37"/>
  <c r="D74" i="37"/>
  <c r="B75" i="37"/>
  <c r="C75" i="37"/>
  <c r="D75" i="37"/>
  <c r="B76" i="37"/>
  <c r="C76" i="37"/>
  <c r="D76" i="37"/>
  <c r="B77" i="37"/>
  <c r="C77" i="37"/>
  <c r="D77" i="37"/>
  <c r="B78" i="37"/>
  <c r="C78" i="37"/>
  <c r="D78" i="37"/>
  <c r="B79" i="37"/>
  <c r="C79" i="37"/>
  <c r="D79" i="37"/>
  <c r="B80" i="37"/>
  <c r="C80" i="37"/>
  <c r="D80" i="37"/>
  <c r="B81" i="37"/>
  <c r="C81" i="37"/>
  <c r="D81" i="37"/>
  <c r="B82" i="37"/>
  <c r="C82" i="37"/>
  <c r="D82" i="37"/>
  <c r="B83" i="37"/>
  <c r="C83" i="37"/>
  <c r="D83" i="37"/>
  <c r="B84" i="37"/>
  <c r="C84" i="37"/>
  <c r="D84" i="37"/>
  <c r="B85" i="37"/>
  <c r="C85" i="37"/>
  <c r="D85" i="37"/>
  <c r="B86" i="37"/>
  <c r="C86" i="37"/>
  <c r="D86" i="37"/>
  <c r="B87" i="37"/>
  <c r="C87" i="37"/>
  <c r="D87" i="37"/>
  <c r="B88" i="37"/>
  <c r="C88" i="37"/>
  <c r="D88" i="37"/>
  <c r="A3" i="37"/>
  <c r="A4" i="37" s="1"/>
  <c r="A5" i="37" s="1"/>
  <c r="A6" i="37" s="1"/>
  <c r="A7" i="37" s="1"/>
  <c r="A8" i="37" s="1"/>
  <c r="A9" i="37" s="1"/>
  <c r="A10" i="37" s="1"/>
  <c r="A11" i="37" s="1"/>
  <c r="B3" i="37"/>
  <c r="B4" i="37" s="1"/>
  <c r="B5" i="37" s="1"/>
  <c r="C3" i="37"/>
  <c r="C4" i="37" s="1"/>
  <c r="D3" i="37"/>
  <c r="D6" i="37" s="1"/>
  <c r="D9" i="37" s="1"/>
  <c r="D12" i="37" s="1"/>
  <c r="D15" i="37" s="1"/>
  <c r="D18" i="37" s="1"/>
  <c r="D21" i="37" s="1"/>
  <c r="D24" i="37" s="1"/>
  <c r="D27" i="37" s="1"/>
  <c r="D30" i="37" s="1"/>
  <c r="D33" i="37" s="1"/>
  <c r="D36" i="37" s="1"/>
  <c r="D39" i="37" s="1"/>
  <c r="D42" i="37" s="1"/>
  <c r="D45" i="37" s="1"/>
  <c r="D48" i="37" s="1"/>
  <c r="E3" i="37"/>
  <c r="F3" i="37"/>
  <c r="F5" i="37" s="1"/>
  <c r="G3" i="37"/>
  <c r="H3" i="37"/>
  <c r="D4" i="37"/>
  <c r="D7" i="37" s="1"/>
  <c r="D10" i="37" s="1"/>
  <c r="D13" i="37" s="1"/>
  <c r="D16" i="37" s="1"/>
  <c r="D19" i="37" s="1"/>
  <c r="D22" i="37" s="1"/>
  <c r="D25" i="37" s="1"/>
  <c r="D28" i="37" s="1"/>
  <c r="D31" i="37" s="1"/>
  <c r="D34" i="37" s="1"/>
  <c r="D37" i="37" s="1"/>
  <c r="D40" i="37" s="1"/>
  <c r="D43" i="37" s="1"/>
  <c r="D46" i="37" s="1"/>
  <c r="D49" i="37" s="1"/>
  <c r="E4" i="37"/>
  <c r="F4" i="37"/>
  <c r="G4" i="37"/>
  <c r="H4" i="37"/>
  <c r="L29" i="37"/>
  <c r="K29" i="37" s="1"/>
  <c r="J29" i="37" s="1"/>
  <c r="I29" i="37" s="1"/>
  <c r="L23" i="37"/>
  <c r="K23" i="37" s="1"/>
  <c r="J23" i="37" s="1"/>
  <c r="I23" i="37" s="1"/>
  <c r="L20" i="37"/>
  <c r="K20" i="37" s="1"/>
  <c r="J20" i="37" s="1"/>
  <c r="I20" i="37" s="1"/>
  <c r="L14" i="37"/>
  <c r="K14" i="37" s="1"/>
  <c r="J14" i="37" s="1"/>
  <c r="I14" i="37" s="1"/>
  <c r="K11" i="37"/>
  <c r="J11" i="37" s="1"/>
  <c r="I11" i="37" s="1"/>
  <c r="K38" i="37"/>
  <c r="J38" i="37" s="1"/>
  <c r="I38" i="37" s="1"/>
  <c r="K50" i="37"/>
  <c r="J50" i="37" s="1"/>
  <c r="I50" i="37" s="1"/>
  <c r="K47" i="37"/>
  <c r="J47" i="37" s="1"/>
  <c r="I47" i="37" s="1"/>
  <c r="K44" i="37"/>
  <c r="J44" i="37" s="1"/>
  <c r="I44" i="37" s="1"/>
  <c r="K41" i="37"/>
  <c r="J41" i="37" s="1"/>
  <c r="I41" i="37" s="1"/>
  <c r="K35" i="37"/>
  <c r="J35" i="37" s="1"/>
  <c r="I35" i="37" s="1"/>
  <c r="K32" i="37"/>
  <c r="J32" i="37" s="1"/>
  <c r="I32" i="37" s="1"/>
  <c r="K26" i="37"/>
  <c r="J26" i="37" s="1"/>
  <c r="I26" i="37" s="1"/>
  <c r="K17" i="37"/>
  <c r="J17" i="37" s="1"/>
  <c r="I17" i="37" s="1"/>
  <c r="K8" i="37"/>
  <c r="J8" i="37" s="1"/>
  <c r="I8" i="37" s="1"/>
  <c r="L5" i="37"/>
  <c r="K5" i="37" s="1"/>
  <c r="J5" i="37" s="1"/>
  <c r="I5" i="37" s="1"/>
  <c r="X2" i="37"/>
  <c r="W2" i="37"/>
  <c r="V2" i="37"/>
  <c r="U2" i="37"/>
  <c r="R2" i="37"/>
  <c r="Z2" i="37" s="1"/>
  <c r="S2" i="37"/>
  <c r="AA2" i="37" s="1"/>
  <c r="T2" i="37"/>
  <c r="AB2" i="37" s="1"/>
  <c r="Q2" i="37"/>
  <c r="Y2" i="37" s="1"/>
  <c r="H49" i="37"/>
  <c r="G49" i="37"/>
  <c r="F49" i="37"/>
  <c r="E49" i="37"/>
  <c r="H48" i="37"/>
  <c r="G48" i="37"/>
  <c r="F48" i="37"/>
  <c r="E48" i="37"/>
  <c r="C48" i="37"/>
  <c r="C49" i="37" s="1"/>
  <c r="C50" i="37" s="1"/>
  <c r="B48" i="37"/>
  <c r="B49" i="37" s="1"/>
  <c r="B50" i="37" s="1"/>
  <c r="H46" i="37"/>
  <c r="G46" i="37"/>
  <c r="F46" i="37"/>
  <c r="E46" i="37"/>
  <c r="H45" i="37"/>
  <c r="G45" i="37"/>
  <c r="F45" i="37"/>
  <c r="E45" i="37"/>
  <c r="C45" i="37"/>
  <c r="C46" i="37" s="1"/>
  <c r="C47" i="37" s="1"/>
  <c r="B45" i="37"/>
  <c r="B46" i="37" s="1"/>
  <c r="B47" i="37" s="1"/>
  <c r="H43" i="37"/>
  <c r="G43" i="37"/>
  <c r="F43" i="37"/>
  <c r="E43" i="37"/>
  <c r="H42" i="37"/>
  <c r="G42" i="37"/>
  <c r="F42" i="37"/>
  <c r="E42" i="37"/>
  <c r="C42" i="37"/>
  <c r="C43" i="37" s="1"/>
  <c r="C44" i="37" s="1"/>
  <c r="B42" i="37"/>
  <c r="B43" i="37" s="1"/>
  <c r="B44" i="37" s="1"/>
  <c r="H40" i="37"/>
  <c r="G40" i="37"/>
  <c r="F40" i="37"/>
  <c r="E40" i="37"/>
  <c r="H39" i="37"/>
  <c r="G39" i="37"/>
  <c r="F39" i="37"/>
  <c r="E39" i="37"/>
  <c r="C39" i="37"/>
  <c r="C40" i="37" s="1"/>
  <c r="C41" i="37" s="1"/>
  <c r="B39" i="37"/>
  <c r="B40" i="37" s="1"/>
  <c r="B41" i="37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H37" i="37"/>
  <c r="G37" i="37"/>
  <c r="F37" i="37"/>
  <c r="E37" i="37"/>
  <c r="H36" i="37"/>
  <c r="G36" i="37"/>
  <c r="F36" i="37"/>
  <c r="E36" i="37"/>
  <c r="C36" i="37"/>
  <c r="C37" i="37" s="1"/>
  <c r="B36" i="37"/>
  <c r="B37" i="37" s="1"/>
  <c r="B38" i="37" s="1"/>
  <c r="H34" i="37"/>
  <c r="G34" i="37"/>
  <c r="F34" i="37"/>
  <c r="E34" i="37"/>
  <c r="H33" i="37"/>
  <c r="G33" i="37"/>
  <c r="F33" i="37"/>
  <c r="E33" i="37"/>
  <c r="C33" i="37"/>
  <c r="C35" i="37" s="1"/>
  <c r="B33" i="37"/>
  <c r="B34" i="37" s="1"/>
  <c r="B35" i="37" s="1"/>
  <c r="H31" i="37"/>
  <c r="G31" i="37"/>
  <c r="F31" i="37"/>
  <c r="E31" i="37"/>
  <c r="H30" i="37"/>
  <c r="G30" i="37"/>
  <c r="F30" i="37"/>
  <c r="E30" i="37"/>
  <c r="C30" i="37"/>
  <c r="C31" i="37" s="1"/>
  <c r="C32" i="37" s="1"/>
  <c r="B30" i="37"/>
  <c r="B32" i="37" s="1"/>
  <c r="A30" i="37"/>
  <c r="A31" i="37" s="1"/>
  <c r="A32" i="37" s="1"/>
  <c r="A33" i="37" s="1"/>
  <c r="A34" i="37" s="1"/>
  <c r="A35" i="37" s="1"/>
  <c r="A36" i="37" s="1"/>
  <c r="A37" i="37" s="1"/>
  <c r="A38" i="37" s="1"/>
  <c r="H28" i="37"/>
  <c r="G28" i="37"/>
  <c r="F28" i="37"/>
  <c r="E28" i="37"/>
  <c r="H27" i="37"/>
  <c r="G27" i="37"/>
  <c r="F27" i="37"/>
  <c r="E27" i="37"/>
  <c r="C27" i="37"/>
  <c r="C28" i="37" s="1"/>
  <c r="C29" i="37" s="1"/>
  <c r="B27" i="37"/>
  <c r="B28" i="37" s="1"/>
  <c r="B29" i="37" s="1"/>
  <c r="H25" i="37"/>
  <c r="G25" i="37"/>
  <c r="F25" i="37"/>
  <c r="E25" i="37"/>
  <c r="H24" i="37"/>
  <c r="G24" i="37"/>
  <c r="F24" i="37"/>
  <c r="E24" i="37"/>
  <c r="C24" i="37"/>
  <c r="C25" i="37" s="1"/>
  <c r="C26" i="37" s="1"/>
  <c r="B24" i="37"/>
  <c r="B25" i="37" s="1"/>
  <c r="B26" i="37" s="1"/>
  <c r="H22" i="37"/>
  <c r="G22" i="37"/>
  <c r="F22" i="37"/>
  <c r="E22" i="37"/>
  <c r="H21" i="37"/>
  <c r="G21" i="37"/>
  <c r="F21" i="37"/>
  <c r="E21" i="37"/>
  <c r="C21" i="37"/>
  <c r="C22" i="37" s="1"/>
  <c r="C23" i="37" s="1"/>
  <c r="B21" i="37"/>
  <c r="B22" i="37" s="1"/>
  <c r="B23" i="37" s="1"/>
  <c r="H19" i="37"/>
  <c r="G19" i="37"/>
  <c r="F19" i="37"/>
  <c r="E19" i="37"/>
  <c r="H18" i="37"/>
  <c r="G18" i="37"/>
  <c r="F18" i="37"/>
  <c r="E18" i="37"/>
  <c r="C18" i="37"/>
  <c r="C19" i="37" s="1"/>
  <c r="C20" i="37" s="1"/>
  <c r="B18" i="37"/>
  <c r="B19" i="37" s="1"/>
  <c r="B20" i="37" s="1"/>
  <c r="H16" i="37"/>
  <c r="G16" i="37"/>
  <c r="F16" i="37"/>
  <c r="E16" i="37"/>
  <c r="H15" i="37"/>
  <c r="G15" i="37"/>
  <c r="F15" i="37"/>
  <c r="E15" i="37"/>
  <c r="C15" i="37"/>
  <c r="C16" i="37" s="1"/>
  <c r="C17" i="37" s="1"/>
  <c r="B15" i="37"/>
  <c r="B16" i="37" s="1"/>
  <c r="B17" i="37" s="1"/>
  <c r="H13" i="37"/>
  <c r="G13" i="37"/>
  <c r="F13" i="37"/>
  <c r="E13" i="37"/>
  <c r="H12" i="37"/>
  <c r="G12" i="37"/>
  <c r="F12" i="37"/>
  <c r="E12" i="37"/>
  <c r="C12" i="37"/>
  <c r="C13" i="37" s="1"/>
  <c r="C14" i="37" s="1"/>
  <c r="B12" i="37"/>
  <c r="B13" i="37" s="1"/>
  <c r="B14" i="37" s="1"/>
  <c r="A12" i="37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H10" i="37"/>
  <c r="G10" i="37"/>
  <c r="F10" i="37"/>
  <c r="E10" i="37"/>
  <c r="H9" i="37"/>
  <c r="G9" i="37"/>
  <c r="F9" i="37"/>
  <c r="E9" i="37"/>
  <c r="C9" i="37"/>
  <c r="C10" i="37" s="1"/>
  <c r="C11" i="37" s="1"/>
  <c r="B9" i="37"/>
  <c r="B10" i="37" s="1"/>
  <c r="B11" i="37" s="1"/>
  <c r="H7" i="37"/>
  <c r="G7" i="37"/>
  <c r="F7" i="37"/>
  <c r="E7" i="37"/>
  <c r="H6" i="37"/>
  <c r="G6" i="37"/>
  <c r="F6" i="37"/>
  <c r="E6" i="37"/>
  <c r="C6" i="37"/>
  <c r="C7" i="37" s="1"/>
  <c r="C8" i="37" s="1"/>
  <c r="B6" i="37"/>
  <c r="B7" i="37" s="1"/>
  <c r="B8" i="37" s="1"/>
  <c r="D5" i="37"/>
  <c r="D8" i="37" s="1"/>
  <c r="D11" i="37" s="1"/>
  <c r="D14" i="37" s="1"/>
  <c r="D17" i="37" s="1"/>
  <c r="D20" i="37" s="1"/>
  <c r="D23" i="37" s="1"/>
  <c r="D26" i="37" s="1"/>
  <c r="D29" i="37" s="1"/>
  <c r="D32" i="37" s="1"/>
  <c r="D35" i="37" s="1"/>
  <c r="D38" i="37" s="1"/>
  <c r="D41" i="37" s="1"/>
  <c r="D44" i="37" s="1"/>
  <c r="D47" i="37" s="1"/>
  <c r="D50" i="37" s="1"/>
  <c r="J56" i="20"/>
  <c r="J54" i="20"/>
  <c r="J52" i="20"/>
  <c r="J50" i="20"/>
  <c r="J48" i="20"/>
  <c r="J46" i="20"/>
  <c r="J44" i="20"/>
  <c r="J42" i="20"/>
  <c r="J40" i="20"/>
  <c r="J38" i="20"/>
  <c r="J36" i="20"/>
  <c r="J34" i="20"/>
  <c r="J32" i="20"/>
  <c r="J30" i="20"/>
  <c r="J57" i="20"/>
  <c r="J55" i="20"/>
  <c r="J53" i="20"/>
  <c r="J51" i="20"/>
  <c r="J49" i="20"/>
  <c r="J47" i="20"/>
  <c r="J45" i="20"/>
  <c r="J43" i="20"/>
  <c r="J41" i="20"/>
  <c r="J39" i="20"/>
  <c r="J37" i="20"/>
  <c r="J35" i="20"/>
  <c r="J33" i="20"/>
  <c r="J31" i="20"/>
  <c r="D47" i="1"/>
  <c r="F46" i="1"/>
  <c r="E46" i="1"/>
  <c r="D46" i="1"/>
  <c r="C27" i="29"/>
  <c r="C26" i="29"/>
  <c r="C25" i="29"/>
  <c r="C24" i="29"/>
  <c r="C22" i="29"/>
  <c r="C21" i="29"/>
  <c r="C20" i="29"/>
  <c r="C19" i="29"/>
  <c r="C17" i="29"/>
  <c r="C16" i="29"/>
  <c r="C15" i="29"/>
  <c r="C14" i="29"/>
  <c r="C13" i="29"/>
  <c r="C12" i="29"/>
  <c r="C11" i="29"/>
  <c r="C10" i="29"/>
  <c r="C9" i="29"/>
  <c r="C8" i="29"/>
  <c r="C6" i="29"/>
  <c r="C5" i="29"/>
  <c r="C4" i="29"/>
  <c r="C3" i="29"/>
  <c r="C28" i="25"/>
  <c r="C27" i="25"/>
  <c r="C26" i="25"/>
  <c r="C25" i="25"/>
  <c r="C23" i="25"/>
  <c r="C22" i="25"/>
  <c r="C21" i="25"/>
  <c r="C20" i="25"/>
  <c r="C19" i="25"/>
  <c r="C17" i="25"/>
  <c r="C16" i="25"/>
  <c r="C15" i="25"/>
  <c r="C14" i="25"/>
  <c r="C13" i="25"/>
  <c r="C12" i="25"/>
  <c r="C11" i="25"/>
  <c r="C10" i="25"/>
  <c r="C9" i="25"/>
  <c r="C8" i="25"/>
  <c r="C6" i="25"/>
  <c r="C5" i="25"/>
  <c r="C4" i="25"/>
  <c r="C3" i="25"/>
  <c r="H57" i="20"/>
  <c r="H56" i="20"/>
  <c r="H55" i="20"/>
  <c r="G57" i="20"/>
  <c r="F57" i="20"/>
  <c r="F56" i="20"/>
  <c r="E57" i="20"/>
  <c r="E56" i="20"/>
  <c r="C22" i="26"/>
  <c r="C21" i="26"/>
  <c r="C20" i="26"/>
  <c r="C19" i="26"/>
  <c r="C17" i="26"/>
  <c r="C16" i="26"/>
  <c r="C15" i="26"/>
  <c r="C14" i="26"/>
  <c r="C13" i="26"/>
  <c r="C12" i="26"/>
  <c r="C11" i="26"/>
  <c r="C10" i="26"/>
  <c r="C9" i="26"/>
  <c r="C8" i="26"/>
  <c r="C6" i="26"/>
  <c r="C5" i="26"/>
  <c r="C4" i="26"/>
  <c r="C3" i="26"/>
  <c r="H54" i="20"/>
  <c r="G55" i="20"/>
  <c r="F55" i="20"/>
  <c r="F54" i="20"/>
  <c r="E55" i="20"/>
  <c r="E54" i="20"/>
  <c r="C27" i="27"/>
  <c r="C26" i="27"/>
  <c r="C25" i="27"/>
  <c r="C24" i="27"/>
  <c r="C22" i="27"/>
  <c r="C21" i="27"/>
  <c r="C20" i="27"/>
  <c r="C19" i="27"/>
  <c r="C17" i="27"/>
  <c r="C16" i="27"/>
  <c r="C15" i="27"/>
  <c r="C14" i="27"/>
  <c r="C13" i="27"/>
  <c r="C12" i="27"/>
  <c r="C11" i="27"/>
  <c r="C10" i="27"/>
  <c r="C9" i="27"/>
  <c r="C8" i="27"/>
  <c r="C6" i="27"/>
  <c r="C4" i="27"/>
  <c r="C3" i="27"/>
  <c r="H53" i="20"/>
  <c r="H52" i="20"/>
  <c r="G53" i="20"/>
  <c r="G52" i="20"/>
  <c r="F53" i="20"/>
  <c r="F52" i="20"/>
  <c r="E53" i="20"/>
  <c r="I53" i="20" s="1"/>
  <c r="E52" i="20"/>
  <c r="C27" i="28"/>
  <c r="C26" i="28"/>
  <c r="C25" i="28"/>
  <c r="C24" i="28"/>
  <c r="C22" i="28"/>
  <c r="C21" i="28"/>
  <c r="C20" i="28"/>
  <c r="C19" i="28"/>
  <c r="C17" i="28"/>
  <c r="C16" i="28"/>
  <c r="C15" i="28"/>
  <c r="C14" i="28"/>
  <c r="C13" i="28"/>
  <c r="C12" i="28"/>
  <c r="C11" i="28"/>
  <c r="C10" i="28"/>
  <c r="C9" i="28"/>
  <c r="C8" i="28"/>
  <c r="C6" i="28"/>
  <c r="C5" i="28"/>
  <c r="C4" i="28"/>
  <c r="C3" i="28"/>
  <c r="H51" i="20"/>
  <c r="H50" i="20"/>
  <c r="G51" i="20"/>
  <c r="F50" i="20"/>
  <c r="F51" i="20"/>
  <c r="E51" i="20"/>
  <c r="E50" i="20"/>
  <c r="G49" i="20"/>
  <c r="C27" i="30"/>
  <c r="C26" i="30"/>
  <c r="C25" i="30"/>
  <c r="C24" i="30"/>
  <c r="C22" i="30"/>
  <c r="C21" i="30"/>
  <c r="C20" i="30"/>
  <c r="C19" i="30"/>
  <c r="C17" i="30"/>
  <c r="C15" i="30"/>
  <c r="C14" i="30"/>
  <c r="C13" i="30"/>
  <c r="C12" i="30"/>
  <c r="C11" i="30"/>
  <c r="C10" i="30"/>
  <c r="C9" i="30"/>
  <c r="C8" i="30"/>
  <c r="C27" i="31"/>
  <c r="C26" i="31"/>
  <c r="C25" i="31"/>
  <c r="C24" i="31"/>
  <c r="C22" i="31"/>
  <c r="C21" i="31"/>
  <c r="C20" i="31"/>
  <c r="C17" i="31"/>
  <c r="C16" i="31"/>
  <c r="C15" i="31"/>
  <c r="C14" i="31"/>
  <c r="C13" i="31"/>
  <c r="C12" i="31"/>
  <c r="C11" i="31"/>
  <c r="C10" i="31"/>
  <c r="C9" i="31"/>
  <c r="C8" i="31"/>
  <c r="C27" i="36"/>
  <c r="C26" i="36"/>
  <c r="C25" i="36"/>
  <c r="C24" i="36"/>
  <c r="C22" i="36"/>
  <c r="C21" i="36"/>
  <c r="C20" i="36"/>
  <c r="C19" i="36"/>
  <c r="C17" i="36"/>
  <c r="C16" i="36"/>
  <c r="C15" i="36"/>
  <c r="C14" i="36"/>
  <c r="C13" i="36"/>
  <c r="C12" i="36"/>
  <c r="C11" i="36"/>
  <c r="C10" i="36"/>
  <c r="C9" i="36"/>
  <c r="C27" i="35"/>
  <c r="C26" i="35"/>
  <c r="C25" i="35"/>
  <c r="C24" i="35"/>
  <c r="C22" i="35"/>
  <c r="C21" i="35"/>
  <c r="C20" i="35"/>
  <c r="C17" i="35"/>
  <c r="C16" i="35"/>
  <c r="C15" i="35"/>
  <c r="C14" i="35"/>
  <c r="C13" i="35"/>
  <c r="C12" i="35"/>
  <c r="C11" i="35"/>
  <c r="C9" i="35"/>
  <c r="C8" i="35"/>
  <c r="C27" i="34"/>
  <c r="C26" i="34"/>
  <c r="C25" i="34"/>
  <c r="C22" i="34"/>
  <c r="C21" i="34"/>
  <c r="C20" i="34"/>
  <c r="C17" i="34"/>
  <c r="C16" i="34"/>
  <c r="C15" i="34"/>
  <c r="C14" i="34"/>
  <c r="C13" i="34"/>
  <c r="C11" i="34"/>
  <c r="C10" i="34"/>
  <c r="C9" i="34"/>
  <c r="C8" i="34"/>
  <c r="C6" i="34"/>
  <c r="C5" i="34"/>
  <c r="C4" i="34"/>
  <c r="C3" i="34"/>
  <c r="C27" i="33"/>
  <c r="C26" i="33"/>
  <c r="C25" i="33"/>
  <c r="C24" i="33"/>
  <c r="C22" i="33"/>
  <c r="C21" i="33"/>
  <c r="C20" i="33"/>
  <c r="C19" i="33"/>
  <c r="C17" i="33"/>
  <c r="C16" i="33"/>
  <c r="C14" i="33"/>
  <c r="C13" i="33"/>
  <c r="C12" i="33"/>
  <c r="C11" i="33"/>
  <c r="C10" i="33"/>
  <c r="C9" i="33"/>
  <c r="C8" i="33"/>
  <c r="C6" i="33"/>
  <c r="C5" i="33"/>
  <c r="C4" i="33"/>
  <c r="C3" i="33"/>
  <c r="C27" i="32"/>
  <c r="C26" i="32"/>
  <c r="C25" i="32"/>
  <c r="C24" i="32"/>
  <c r="C22" i="32"/>
  <c r="C21" i="32"/>
  <c r="C20" i="32"/>
  <c r="C19" i="32"/>
  <c r="C16" i="32"/>
  <c r="C15" i="32"/>
  <c r="C14" i="32"/>
  <c r="C13" i="32"/>
  <c r="C12" i="32"/>
  <c r="C11" i="32"/>
  <c r="C10" i="32"/>
  <c r="C9" i="32"/>
  <c r="C8" i="32"/>
  <c r="C6" i="32"/>
  <c r="C5" i="32"/>
  <c r="C4" i="32"/>
  <c r="C3" i="32"/>
  <c r="C27" i="24"/>
  <c r="C26" i="24"/>
  <c r="C25" i="24"/>
  <c r="C24" i="24"/>
  <c r="C22" i="24"/>
  <c r="C21" i="24"/>
  <c r="C20" i="24"/>
  <c r="C19" i="24"/>
  <c r="C17" i="24"/>
  <c r="C16" i="24"/>
  <c r="C15" i="24"/>
  <c r="C14" i="24"/>
  <c r="C13" i="24"/>
  <c r="C12" i="24"/>
  <c r="C11" i="24"/>
  <c r="C10" i="24"/>
  <c r="C9" i="24"/>
  <c r="C8" i="24"/>
  <c r="C6" i="24"/>
  <c r="C5" i="24"/>
  <c r="C4" i="24"/>
  <c r="C3" i="24"/>
  <c r="C2" i="24"/>
  <c r="C27" i="23"/>
  <c r="C26" i="23"/>
  <c r="C25" i="23"/>
  <c r="C24" i="23"/>
  <c r="C22" i="23"/>
  <c r="C21" i="23"/>
  <c r="C20" i="23"/>
  <c r="C19" i="23"/>
  <c r="C17" i="23"/>
  <c r="C16" i="23"/>
  <c r="C15" i="23"/>
  <c r="C14" i="23"/>
  <c r="C13" i="23"/>
  <c r="C12" i="23"/>
  <c r="C11" i="23"/>
  <c r="C10" i="23"/>
  <c r="C9" i="23"/>
  <c r="C8" i="23"/>
  <c r="C6" i="23"/>
  <c r="C5" i="23"/>
  <c r="C4" i="23"/>
  <c r="C3" i="23"/>
  <c r="C27" i="22"/>
  <c r="C26" i="22"/>
  <c r="C25" i="22"/>
  <c r="C24" i="22"/>
  <c r="C21" i="22"/>
  <c r="C22" i="22" s="1"/>
  <c r="C20" i="22"/>
  <c r="C19" i="22"/>
  <c r="C17" i="22"/>
  <c r="C16" i="22"/>
  <c r="C15" i="22"/>
  <c r="C14" i="22"/>
  <c r="C13" i="22"/>
  <c r="C12" i="22"/>
  <c r="C11" i="22"/>
  <c r="C10" i="22"/>
  <c r="C9" i="22"/>
  <c r="C8" i="22"/>
  <c r="C6" i="22"/>
  <c r="C5" i="22"/>
  <c r="C4" i="22"/>
  <c r="C3" i="22"/>
  <c r="C29" i="21"/>
  <c r="C27" i="21"/>
  <c r="C26" i="21"/>
  <c r="C25" i="21"/>
  <c r="C24" i="21"/>
  <c r="C22" i="21"/>
  <c r="C21" i="21"/>
  <c r="C20" i="21"/>
  <c r="C19" i="21"/>
  <c r="C17" i="21"/>
  <c r="C16" i="21"/>
  <c r="C15" i="21"/>
  <c r="C14" i="21"/>
  <c r="C13" i="21"/>
  <c r="C12" i="21"/>
  <c r="C11" i="21"/>
  <c r="C10" i="21"/>
  <c r="C9" i="21"/>
  <c r="C8" i="21"/>
  <c r="C6" i="21"/>
  <c r="C4" i="21"/>
  <c r="C3" i="21"/>
  <c r="H47" i="20"/>
  <c r="H46" i="20"/>
  <c r="G47" i="20"/>
  <c r="G46" i="20"/>
  <c r="F47" i="20"/>
  <c r="F46" i="20"/>
  <c r="E47" i="20"/>
  <c r="E46" i="20"/>
  <c r="C19" i="31"/>
  <c r="C6" i="31"/>
  <c r="C5" i="31"/>
  <c r="C4" i="31"/>
  <c r="C3" i="31"/>
  <c r="H45" i="20"/>
  <c r="H44" i="20"/>
  <c r="G45" i="20"/>
  <c r="G44" i="20"/>
  <c r="F45" i="20"/>
  <c r="F44" i="20"/>
  <c r="E45" i="20"/>
  <c r="E44" i="20"/>
  <c r="C8" i="36"/>
  <c r="C6" i="36"/>
  <c r="C5" i="36"/>
  <c r="C4" i="36"/>
  <c r="C3" i="36"/>
  <c r="H43" i="20"/>
  <c r="H42" i="20"/>
  <c r="G43" i="20"/>
  <c r="F43" i="20"/>
  <c r="F42" i="20"/>
  <c r="E43" i="20"/>
  <c r="E42" i="20"/>
  <c r="C37" i="35"/>
  <c r="C36" i="35"/>
  <c r="C35" i="35"/>
  <c r="C34" i="35"/>
  <c r="C33" i="35"/>
  <c r="C32" i="35"/>
  <c r="C31" i="35"/>
  <c r="C30" i="35"/>
  <c r="C29" i="35"/>
  <c r="C19" i="35"/>
  <c r="C10" i="35"/>
  <c r="C6" i="35"/>
  <c r="C5" i="35"/>
  <c r="C4" i="35"/>
  <c r="C3" i="35"/>
  <c r="C38" i="35"/>
  <c r="C39" i="35" s="1"/>
  <c r="C40" i="35" s="1"/>
  <c r="C41" i="35" s="1"/>
  <c r="C42" i="35" s="1"/>
  <c r="C28" i="35" s="1"/>
  <c r="F41" i="20"/>
  <c r="F40" i="20"/>
  <c r="E41" i="20"/>
  <c r="H39" i="20"/>
  <c r="H38" i="20"/>
  <c r="G39" i="20"/>
  <c r="G38" i="20"/>
  <c r="F39" i="20"/>
  <c r="F38" i="20"/>
  <c r="E39" i="20"/>
  <c r="E38" i="20"/>
  <c r="H37" i="20"/>
  <c r="H36" i="20"/>
  <c r="G37" i="20"/>
  <c r="G36" i="20"/>
  <c r="F37" i="20"/>
  <c r="F36" i="20"/>
  <c r="E37" i="20"/>
  <c r="E36" i="20"/>
  <c r="I36" i="20" s="1"/>
  <c r="B36" i="20"/>
  <c r="B37" i="20" s="1"/>
  <c r="H35" i="20"/>
  <c r="H34" i="20"/>
  <c r="G35" i="20"/>
  <c r="F35" i="20"/>
  <c r="F34" i="20"/>
  <c r="E35" i="20"/>
  <c r="E34" i="20"/>
  <c r="G33" i="20"/>
  <c r="C29" i="24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28" i="24" s="1"/>
  <c r="G31" i="20"/>
  <c r="G30" i="20"/>
  <c r="F31" i="20"/>
  <c r="F30" i="20"/>
  <c r="E31" i="20"/>
  <c r="E30" i="20"/>
  <c r="E28" i="20"/>
  <c r="G28" i="20"/>
  <c r="F29" i="20"/>
  <c r="F28" i="20"/>
  <c r="E29" i="20"/>
  <c r="H27" i="20"/>
  <c r="H26" i="20"/>
  <c r="G27" i="20"/>
  <c r="F27" i="20"/>
  <c r="F26" i="20"/>
  <c r="E27" i="20"/>
  <c r="E26" i="20"/>
  <c r="C28" i="21"/>
  <c r="C26" i="20"/>
  <c r="C27" i="20"/>
  <c r="C28" i="20"/>
  <c r="C29" i="20" s="1"/>
  <c r="C30" i="20"/>
  <c r="C31" i="20" s="1"/>
  <c r="C32" i="20"/>
  <c r="C33" i="20" s="1"/>
  <c r="C34" i="20"/>
  <c r="C35" i="20" s="1"/>
  <c r="C36" i="20"/>
  <c r="C37" i="20" s="1"/>
  <c r="C38" i="20"/>
  <c r="C39" i="20" s="1"/>
  <c r="C40" i="20"/>
  <c r="C41" i="20" s="1"/>
  <c r="C42" i="20"/>
  <c r="C43" i="20" s="1"/>
  <c r="C44" i="20"/>
  <c r="C45" i="20" s="1"/>
  <c r="C46" i="20"/>
  <c r="C47" i="20" s="1"/>
  <c r="C48" i="20"/>
  <c r="C49" i="20" s="1"/>
  <c r="C50" i="20"/>
  <c r="C51" i="20" s="1"/>
  <c r="C52" i="20"/>
  <c r="C54" i="20"/>
  <c r="C56" i="20"/>
  <c r="C57" i="20" s="1"/>
  <c r="C53" i="20"/>
  <c r="C55" i="20"/>
  <c r="B56" i="20"/>
  <c r="B57" i="20" s="1"/>
  <c r="B54" i="20"/>
  <c r="B55" i="20" s="1"/>
  <c r="B52" i="20"/>
  <c r="B53" i="20" s="1"/>
  <c r="B50" i="20"/>
  <c r="B51" i="20" s="1"/>
  <c r="B48" i="20"/>
  <c r="B49" i="20" s="1"/>
  <c r="B46" i="20"/>
  <c r="B47" i="20" s="1"/>
  <c r="B44" i="20"/>
  <c r="B45" i="20" s="1"/>
  <c r="B42" i="20"/>
  <c r="B43" i="20" s="1"/>
  <c r="B40" i="20"/>
  <c r="B41" i="20" s="1"/>
  <c r="B38" i="20"/>
  <c r="B39" i="20" s="1"/>
  <c r="B34" i="20"/>
  <c r="B35" i="20" s="1"/>
  <c r="B32" i="20"/>
  <c r="B33" i="20" s="1"/>
  <c r="B30" i="20"/>
  <c r="B31" i="20" s="1"/>
  <c r="B28" i="20"/>
  <c r="B29" i="20" s="1"/>
  <c r="B26" i="20"/>
  <c r="B27" i="20" s="1"/>
  <c r="A51" i="20"/>
  <c r="A52" i="20" s="1"/>
  <c r="A53" i="20" s="1"/>
  <c r="A54" i="20" s="1"/>
  <c r="A55" i="20" s="1"/>
  <c r="A56" i="20" s="1"/>
  <c r="A57" i="20" s="1"/>
  <c r="A45" i="20"/>
  <c r="A46" i="20" s="1"/>
  <c r="A47" i="20" s="1"/>
  <c r="A48" i="20" s="1"/>
  <c r="A49" i="20" s="1"/>
  <c r="A33" i="20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26" i="20"/>
  <c r="A27" i="20" s="1"/>
  <c r="A28" i="20" s="1"/>
  <c r="A29" i="20" s="1"/>
  <c r="A30" i="20" s="1"/>
  <c r="A31" i="20" s="1"/>
  <c r="D29" i="20"/>
  <c r="D31" i="20" s="1"/>
  <c r="D33" i="20" s="1"/>
  <c r="D35" i="20" s="1"/>
  <c r="D37" i="20" s="1"/>
  <c r="D39" i="20" s="1"/>
  <c r="D41" i="20" s="1"/>
  <c r="D43" i="20" s="1"/>
  <c r="D45" i="20" s="1"/>
  <c r="D47" i="20" s="1"/>
  <c r="D49" i="20" s="1"/>
  <c r="D51" i="20" s="1"/>
  <c r="D53" i="20" s="1"/>
  <c r="D55" i="20" s="1"/>
  <c r="D57" i="20" s="1"/>
  <c r="D28" i="20"/>
  <c r="D30" i="20" s="1"/>
  <c r="D32" i="20" s="1"/>
  <c r="D34" i="20" s="1"/>
  <c r="D36" i="20" s="1"/>
  <c r="D38" i="20" s="1"/>
  <c r="D40" i="20" s="1"/>
  <c r="D42" i="20" s="1"/>
  <c r="D44" i="20" s="1"/>
  <c r="D46" i="20" s="1"/>
  <c r="D48" i="20" s="1"/>
  <c r="D50" i="20" s="1"/>
  <c r="D52" i="20" s="1"/>
  <c r="D54" i="20" s="1"/>
  <c r="D56" i="20" s="1"/>
  <c r="C18" i="25"/>
  <c r="G56" i="20" s="1"/>
  <c r="C29" i="28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28" i="28" s="1"/>
  <c r="C16" i="30"/>
  <c r="C30" i="30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12" i="34"/>
  <c r="C2" i="34"/>
  <c r="C29" i="34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28" i="34" s="1"/>
  <c r="C24" i="34"/>
  <c r="C23" i="34" s="1"/>
  <c r="C19" i="34"/>
  <c r="C30" i="33"/>
  <c r="C31" i="33" s="1"/>
  <c r="C32" i="33" s="1"/>
  <c r="C33" i="33" s="1"/>
  <c r="C34" i="33" s="1"/>
  <c r="C35" i="33" s="1"/>
  <c r="C36" i="33" s="1"/>
  <c r="C37" i="33" s="1"/>
  <c r="C38" i="33" s="1"/>
  <c r="C39" i="33" s="1"/>
  <c r="C40" i="33" s="1"/>
  <c r="C41" i="33" s="1"/>
  <c r="C42" i="33" s="1"/>
  <c r="C29" i="33"/>
  <c r="D17" i="33"/>
  <c r="C15" i="33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D31" i="36"/>
  <c r="D32" i="36" s="1"/>
  <c r="C30" i="25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29" i="25" s="1"/>
  <c r="C24" i="25"/>
  <c r="C7" i="25"/>
  <c r="C29" i="26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24" i="26"/>
  <c r="C25" i="26" s="1"/>
  <c r="C26" i="26" s="1"/>
  <c r="C27" i="26" s="1"/>
  <c r="C2" i="26"/>
  <c r="C29" i="27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23" i="27"/>
  <c r="C18" i="27"/>
  <c r="C7" i="27"/>
  <c r="C5" i="27"/>
  <c r="C2" i="27" s="1"/>
  <c r="C23" i="28"/>
  <c r="C2" i="28"/>
  <c r="C29" i="29"/>
  <c r="C30" i="29" s="1"/>
  <c r="C31" i="29" s="1"/>
  <c r="C32" i="29" s="1"/>
  <c r="C33" i="29" s="1"/>
  <c r="C34" i="29" s="1"/>
  <c r="C35" i="29" s="1"/>
  <c r="C36" i="29" s="1"/>
  <c r="C29" i="30"/>
  <c r="C23" i="30"/>
  <c r="C18" i="30"/>
  <c r="C3" i="30"/>
  <c r="C4" i="30" s="1"/>
  <c r="C5" i="30" s="1"/>
  <c r="C6" i="30" s="1"/>
  <c r="C2" i="30" s="1"/>
  <c r="C29" i="3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23" i="31"/>
  <c r="C18" i="31"/>
  <c r="C7" i="31"/>
  <c r="C2" i="31"/>
  <c r="C29" i="36"/>
  <c r="C30" i="36" s="1"/>
  <c r="C31" i="36" s="1"/>
  <c r="C32" i="36" s="1"/>
  <c r="C33" i="36" s="1"/>
  <c r="C34" i="36" s="1"/>
  <c r="C35" i="36" s="1"/>
  <c r="C36" i="36" s="1"/>
  <c r="C37" i="36" s="1"/>
  <c r="C23" i="36"/>
  <c r="C2" i="36"/>
  <c r="C23" i="35"/>
  <c r="H40" i="20" s="1"/>
  <c r="G41" i="20"/>
  <c r="C7" i="35"/>
  <c r="C2" i="35"/>
  <c r="E40" i="20" s="1"/>
  <c r="C23" i="33"/>
  <c r="C2" i="33"/>
  <c r="D22" i="32"/>
  <c r="D20" i="32"/>
  <c r="C34" i="22"/>
  <c r="B34" i="21"/>
  <c r="A42" i="24"/>
  <c r="C29" i="32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23" i="32"/>
  <c r="C2" i="32"/>
  <c r="D22" i="22"/>
  <c r="C29" i="23"/>
  <c r="C30" i="23" s="1"/>
  <c r="C31" i="23" s="1"/>
  <c r="C32" i="23" s="1"/>
  <c r="C33" i="23" s="1"/>
  <c r="C34" i="23" s="1"/>
  <c r="C35" i="23" s="1"/>
  <c r="C36" i="23" s="1"/>
  <c r="B39" i="22"/>
  <c r="D2" i="25"/>
  <c r="D3" i="25" s="1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7" i="25" s="1"/>
  <c r="D18" i="25" s="1"/>
  <c r="D19" i="25" s="1"/>
  <c r="D20" i="25" s="1"/>
  <c r="D21" i="25" s="1"/>
  <c r="D2" i="26"/>
  <c r="D3" i="26" s="1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2" i="27"/>
  <c r="D3" i="27"/>
  <c r="D4" i="27" s="1"/>
  <c r="D5" i="27" s="1"/>
  <c r="D6" i="27" s="1"/>
  <c r="D7" i="27" s="1"/>
  <c r="D8" i="27" s="1"/>
  <c r="D9" i="27" s="1"/>
  <c r="D10" i="27" s="1"/>
  <c r="D11" i="27" s="1"/>
  <c r="D12" i="27" s="1"/>
  <c r="D13" i="27" s="1"/>
  <c r="D14" i="27" s="1"/>
  <c r="D15" i="27" s="1"/>
  <c r="D17" i="27" s="1"/>
  <c r="D18" i="27" s="1"/>
  <c r="D19" i="27" s="1"/>
  <c r="D20" i="27" s="1"/>
  <c r="D2" i="28"/>
  <c r="D3" i="28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7" i="28" s="1"/>
  <c r="D18" i="28" s="1"/>
  <c r="D19" i="28" s="1"/>
  <c r="D20" i="28" s="1"/>
  <c r="D2" i="29"/>
  <c r="D3" i="29" s="1"/>
  <c r="D4" i="29" s="1"/>
  <c r="D5" i="29" s="1"/>
  <c r="D6" i="29" s="1"/>
  <c r="D7" i="29" s="1"/>
  <c r="D8" i="29" s="1"/>
  <c r="D9" i="29" s="1"/>
  <c r="D10" i="29" s="1"/>
  <c r="D11" i="29" s="1"/>
  <c r="D12" i="29" s="1"/>
  <c r="D13" i="29" s="1"/>
  <c r="D14" i="29" s="1"/>
  <c r="D2" i="30"/>
  <c r="D3" i="30"/>
  <c r="D4" i="30" s="1"/>
  <c r="D5" i="30" s="1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7" i="30" s="1"/>
  <c r="D18" i="30" s="1"/>
  <c r="D19" i="30" s="1"/>
  <c r="D20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2" i="31"/>
  <c r="D3" i="31" s="1"/>
  <c r="D4" i="31" s="1"/>
  <c r="D5" i="31" s="1"/>
  <c r="D6" i="31" s="1"/>
  <c r="D7" i="31" s="1"/>
  <c r="D8" i="31" s="1"/>
  <c r="D9" i="31" s="1"/>
  <c r="D10" i="31" s="1"/>
  <c r="D11" i="31" s="1"/>
  <c r="D12" i="31" s="1"/>
  <c r="D13" i="31" s="1"/>
  <c r="D14" i="31" s="1"/>
  <c r="D15" i="31" s="1"/>
  <c r="D17" i="31" s="1"/>
  <c r="D18" i="31" s="1"/>
  <c r="D19" i="31" s="1"/>
  <c r="D20" i="31" s="1"/>
  <c r="D2" i="36"/>
  <c r="D3" i="36"/>
  <c r="D4" i="36" s="1"/>
  <c r="D5" i="36" s="1"/>
  <c r="D6" i="36" s="1"/>
  <c r="D7" i="36" s="1"/>
  <c r="D8" i="36" s="1"/>
  <c r="D9" i="36" s="1"/>
  <c r="D10" i="36" s="1"/>
  <c r="D11" i="36" s="1"/>
  <c r="D12" i="36" s="1"/>
  <c r="D13" i="36" s="1"/>
  <c r="D14" i="36" s="1"/>
  <c r="D15" i="36" s="1"/>
  <c r="D17" i="36" s="1"/>
  <c r="D18" i="36" s="1"/>
  <c r="D19" i="36" s="1"/>
  <c r="D20" i="36" s="1"/>
  <c r="D22" i="36" s="1"/>
  <c r="D23" i="36" s="1"/>
  <c r="D24" i="36" s="1"/>
  <c r="D25" i="36" s="1"/>
  <c r="D26" i="36" s="1"/>
  <c r="D27" i="36" s="1"/>
  <c r="D28" i="36" s="1"/>
  <c r="D29" i="36" s="1"/>
  <c r="D30" i="36" s="1"/>
  <c r="D2" i="35"/>
  <c r="D3" i="35" s="1"/>
  <c r="D4" i="35" s="1"/>
  <c r="D5" i="35" s="1"/>
  <c r="D6" i="35" s="1"/>
  <c r="D7" i="35" s="1"/>
  <c r="D8" i="35" s="1"/>
  <c r="D9" i="35" s="1"/>
  <c r="D10" i="35" s="1"/>
  <c r="D11" i="35" s="1"/>
  <c r="D12" i="35" s="1"/>
  <c r="D13" i="35" s="1"/>
  <c r="D14" i="35" s="1"/>
  <c r="D2" i="34"/>
  <c r="D3" i="34" s="1"/>
  <c r="D4" i="34" s="1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D15" i="34" s="1"/>
  <c r="D17" i="34" s="1"/>
  <c r="D18" i="34" s="1"/>
  <c r="D19" i="34" s="1"/>
  <c r="D20" i="34" s="1"/>
  <c r="D3" i="33"/>
  <c r="D2" i="33"/>
  <c r="D4" i="33"/>
  <c r="D5" i="33" s="1"/>
  <c r="D6" i="33" s="1"/>
  <c r="D7" i="33" s="1"/>
  <c r="D8" i="33" s="1"/>
  <c r="D9" i="33" s="1"/>
  <c r="D10" i="33" s="1"/>
  <c r="D11" i="33" s="1"/>
  <c r="D12" i="33" s="1"/>
  <c r="D13" i="33" s="1"/>
  <c r="D14" i="33" s="1"/>
  <c r="D15" i="33" s="1"/>
  <c r="D18" i="33" s="1"/>
  <c r="D19" i="33" s="1"/>
  <c r="D20" i="33" s="1"/>
  <c r="D21" i="33" s="1"/>
  <c r="D22" i="33" s="1"/>
  <c r="D23" i="33" s="1"/>
  <c r="D2" i="32"/>
  <c r="D3" i="32" s="1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2" i="24"/>
  <c r="D3" i="24" s="1"/>
  <c r="D4" i="24" s="1"/>
  <c r="D5" i="24" s="1"/>
  <c r="D6" i="24" s="1"/>
  <c r="D7" i="24" s="1"/>
  <c r="D8" i="24" s="1"/>
  <c r="D9" i="24" s="1"/>
  <c r="D10" i="24" s="1"/>
  <c r="D12" i="24" s="1"/>
  <c r="D13" i="24" s="1"/>
  <c r="D14" i="24" s="1"/>
  <c r="D15" i="24" s="1"/>
  <c r="D16" i="24" s="1"/>
  <c r="B29" i="22"/>
  <c r="B32" i="21"/>
  <c r="B33" i="21"/>
  <c r="B35" i="21"/>
  <c r="B36" i="21"/>
  <c r="B37" i="21"/>
  <c r="B38" i="21"/>
  <c r="B40" i="21"/>
  <c r="B39" i="21"/>
  <c r="B41" i="21"/>
  <c r="B42" i="21"/>
  <c r="C5" i="20"/>
  <c r="I8" i="20"/>
  <c r="I7" i="20"/>
  <c r="I9" i="20" s="1"/>
  <c r="J48" i="4"/>
  <c r="J47" i="4"/>
  <c r="I48" i="4"/>
  <c r="I47" i="4"/>
  <c r="H48" i="4"/>
  <c r="H47" i="4"/>
  <c r="G48" i="4"/>
  <c r="G47" i="4"/>
  <c r="F48" i="4"/>
  <c r="F47" i="4"/>
  <c r="E48" i="4"/>
  <c r="E47" i="4"/>
  <c r="E49" i="4" s="1"/>
  <c r="J45" i="4"/>
  <c r="J44" i="4"/>
  <c r="J42" i="4"/>
  <c r="J41" i="4"/>
  <c r="J39" i="4"/>
  <c r="J38" i="4"/>
  <c r="J36" i="4"/>
  <c r="J35" i="4"/>
  <c r="J37" i="4" s="1"/>
  <c r="J33" i="4"/>
  <c r="J32" i="4"/>
  <c r="I45" i="4"/>
  <c r="I44" i="4"/>
  <c r="I42" i="4"/>
  <c r="I41" i="4"/>
  <c r="I43" i="4" s="1"/>
  <c r="I39" i="4"/>
  <c r="I38" i="4"/>
  <c r="I40" i="4" s="1"/>
  <c r="I36" i="4"/>
  <c r="I32" i="4"/>
  <c r="I34" i="4" s="1"/>
  <c r="I35" i="4"/>
  <c r="I33" i="4"/>
  <c r="H45" i="4"/>
  <c r="H44" i="4"/>
  <c r="H42" i="4"/>
  <c r="H41" i="4"/>
  <c r="H43" i="4" s="1"/>
  <c r="H39" i="4"/>
  <c r="H38" i="4"/>
  <c r="H36" i="4"/>
  <c r="H35" i="4"/>
  <c r="H33" i="4"/>
  <c r="H32" i="4"/>
  <c r="H34" i="4" s="1"/>
  <c r="G45" i="4"/>
  <c r="G44" i="4"/>
  <c r="G46" i="4" s="1"/>
  <c r="G42" i="4"/>
  <c r="G41" i="4"/>
  <c r="G36" i="4"/>
  <c r="G35" i="4"/>
  <c r="G39" i="4"/>
  <c r="G38" i="4"/>
  <c r="G40" i="4" s="1"/>
  <c r="G33" i="4"/>
  <c r="G32" i="4"/>
  <c r="G34" i="4" s="1"/>
  <c r="F45" i="4"/>
  <c r="F44" i="4"/>
  <c r="F42" i="4"/>
  <c r="F41" i="4"/>
  <c r="F38" i="4"/>
  <c r="F39" i="4"/>
  <c r="F40" i="4" s="1"/>
  <c r="F36" i="4"/>
  <c r="F35" i="4"/>
  <c r="F37" i="4" s="1"/>
  <c r="F33" i="4"/>
  <c r="F32" i="4"/>
  <c r="E45" i="4"/>
  <c r="E44" i="4"/>
  <c r="E42" i="4"/>
  <c r="E41" i="4"/>
  <c r="E39" i="4"/>
  <c r="E38" i="4"/>
  <c r="E40" i="4" s="1"/>
  <c r="E36" i="4"/>
  <c r="E35" i="4"/>
  <c r="E33" i="4"/>
  <c r="E32" i="4"/>
  <c r="J30" i="4"/>
  <c r="J29" i="4"/>
  <c r="J31" i="4" s="1"/>
  <c r="J27" i="4"/>
  <c r="J26" i="4"/>
  <c r="J28" i="4" s="1"/>
  <c r="J24" i="4"/>
  <c r="J23" i="4"/>
  <c r="I21" i="4"/>
  <c r="I20" i="4"/>
  <c r="J21" i="4"/>
  <c r="J20" i="4"/>
  <c r="J22" i="4" s="1"/>
  <c r="J18" i="4"/>
  <c r="J17" i="4"/>
  <c r="J19" i="4" s="1"/>
  <c r="I30" i="4"/>
  <c r="I29" i="4"/>
  <c r="I27" i="4"/>
  <c r="I26" i="4"/>
  <c r="I24" i="4"/>
  <c r="I23" i="4"/>
  <c r="I18" i="4"/>
  <c r="I17" i="4"/>
  <c r="I19" i="4" s="1"/>
  <c r="H30" i="4"/>
  <c r="H29" i="4"/>
  <c r="H27" i="4"/>
  <c r="H26" i="4"/>
  <c r="H24" i="4"/>
  <c r="H23" i="4"/>
  <c r="H25" i="4" s="1"/>
  <c r="H21" i="4"/>
  <c r="H20" i="4"/>
  <c r="H22" i="4" s="1"/>
  <c r="H18" i="4"/>
  <c r="H17" i="4"/>
  <c r="G30" i="4"/>
  <c r="G29" i="4"/>
  <c r="G27" i="4"/>
  <c r="G26" i="4"/>
  <c r="G28" i="4" s="1"/>
  <c r="G24" i="4"/>
  <c r="G23" i="4"/>
  <c r="G21" i="4"/>
  <c r="G20" i="4"/>
  <c r="G18" i="4"/>
  <c r="G17" i="4"/>
  <c r="F30" i="4"/>
  <c r="F29" i="4"/>
  <c r="F31" i="4" s="1"/>
  <c r="F27" i="4"/>
  <c r="F26" i="4"/>
  <c r="F28" i="4" s="1"/>
  <c r="F24" i="4"/>
  <c r="F23" i="4"/>
  <c r="F21" i="4"/>
  <c r="F20" i="4"/>
  <c r="F18" i="4"/>
  <c r="F17" i="4"/>
  <c r="F19" i="4" s="1"/>
  <c r="E30" i="4"/>
  <c r="E29" i="4"/>
  <c r="E31" i="4" s="1"/>
  <c r="E27" i="4"/>
  <c r="E26" i="4"/>
  <c r="E24" i="4"/>
  <c r="E23" i="4"/>
  <c r="E18" i="4"/>
  <c r="E17" i="4"/>
  <c r="E19" i="4" s="1"/>
  <c r="E21" i="4"/>
  <c r="E20" i="4"/>
  <c r="J15" i="4"/>
  <c r="J14" i="4"/>
  <c r="J12" i="4"/>
  <c r="J11" i="4"/>
  <c r="J9" i="4"/>
  <c r="J8" i="4"/>
  <c r="J6" i="4"/>
  <c r="J5" i="4"/>
  <c r="I15" i="4"/>
  <c r="I14" i="4"/>
  <c r="I12" i="4"/>
  <c r="I11" i="4"/>
  <c r="I9" i="4"/>
  <c r="I8" i="4"/>
  <c r="I10" i="4" s="1"/>
  <c r="I6" i="4"/>
  <c r="I5" i="4"/>
  <c r="I7" i="4" s="1"/>
  <c r="H15" i="4"/>
  <c r="H14" i="4"/>
  <c r="H12" i="4"/>
  <c r="H11" i="4"/>
  <c r="H9" i="4"/>
  <c r="H8" i="4"/>
  <c r="H10" i="4" s="1"/>
  <c r="H6" i="4"/>
  <c r="H5" i="4"/>
  <c r="H7" i="4" s="1"/>
  <c r="G15" i="4"/>
  <c r="G14" i="4"/>
  <c r="G12" i="4"/>
  <c r="G11" i="4"/>
  <c r="G9" i="4"/>
  <c r="G8" i="4"/>
  <c r="G10" i="4" s="1"/>
  <c r="G6" i="4"/>
  <c r="G5" i="4"/>
  <c r="G7" i="4" s="1"/>
  <c r="F15" i="4"/>
  <c r="F14" i="4"/>
  <c r="F12" i="4"/>
  <c r="F11" i="4"/>
  <c r="F9" i="4"/>
  <c r="F8" i="4"/>
  <c r="F10" i="4" s="1"/>
  <c r="F6" i="4"/>
  <c r="F5" i="4"/>
  <c r="F7" i="4" s="1"/>
  <c r="E15" i="4"/>
  <c r="E14" i="4"/>
  <c r="E12" i="4"/>
  <c r="E11" i="4"/>
  <c r="E9" i="4"/>
  <c r="E8" i="4"/>
  <c r="E6" i="4"/>
  <c r="E5" i="4"/>
  <c r="E7" i="4" s="1"/>
  <c r="J3" i="4"/>
  <c r="I3" i="4"/>
  <c r="H3" i="4"/>
  <c r="G3" i="4"/>
  <c r="F3" i="4"/>
  <c r="E3" i="4"/>
  <c r="J2" i="4"/>
  <c r="I1" i="4"/>
  <c r="I2" i="4"/>
  <c r="H2" i="4"/>
  <c r="G2" i="4"/>
  <c r="G4" i="4" s="1"/>
  <c r="F2" i="4"/>
  <c r="E2" i="4"/>
  <c r="D4" i="4"/>
  <c r="D7" i="4" s="1"/>
  <c r="D10" i="4" s="1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3" i="4"/>
  <c r="D6" i="4" s="1"/>
  <c r="D9" i="4" s="1"/>
  <c r="D12" i="4" s="1"/>
  <c r="D15" i="4" s="1"/>
  <c r="D18" i="4" s="1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2" i="4"/>
  <c r="D5" i="4" s="1"/>
  <c r="D8" i="4" s="1"/>
  <c r="D11" i="4" s="1"/>
  <c r="D14" i="4" s="1"/>
  <c r="D17" i="4" s="1"/>
  <c r="D20" i="4" s="1"/>
  <c r="D23" i="4" s="1"/>
  <c r="D26" i="4" s="1"/>
  <c r="D29" i="4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/>
  <c r="A30" i="4" s="1"/>
  <c r="A31" i="4" s="1"/>
  <c r="A32" i="4" s="1"/>
  <c r="A33" i="4" s="1"/>
  <c r="A34" i="4" s="1"/>
  <c r="A35" i="4" s="1"/>
  <c r="A36" i="4" s="1"/>
  <c r="A37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2" i="4"/>
  <c r="A3" i="4" s="1"/>
  <c r="A4" i="4" s="1"/>
  <c r="A5" i="4" s="1"/>
  <c r="A6" i="4" s="1"/>
  <c r="A7" i="4" s="1"/>
  <c r="A8" i="4" s="1"/>
  <c r="A9" i="4" s="1"/>
  <c r="A10" i="4" s="1"/>
  <c r="B5" i="4"/>
  <c r="B6" i="4" s="1"/>
  <c r="B7" i="4" s="1"/>
  <c r="C5" i="4"/>
  <c r="B8" i="4"/>
  <c r="C8" i="4"/>
  <c r="B11" i="4"/>
  <c r="B12" i="4" s="1"/>
  <c r="B13" i="4" s="1"/>
  <c r="C11" i="4"/>
  <c r="C12" i="4" s="1"/>
  <c r="B14" i="4"/>
  <c r="B15" i="4" s="1"/>
  <c r="B16" i="4" s="1"/>
  <c r="C14" i="4"/>
  <c r="C15" i="4" s="1"/>
  <c r="C16" i="4" s="1"/>
  <c r="B17" i="4"/>
  <c r="B18" i="4" s="1"/>
  <c r="B19" i="4" s="1"/>
  <c r="C17" i="4"/>
  <c r="C18" i="4" s="1"/>
  <c r="C19" i="4" s="1"/>
  <c r="B20" i="4"/>
  <c r="B21" i="4" s="1"/>
  <c r="B22" i="4" s="1"/>
  <c r="C20" i="4"/>
  <c r="C21" i="4" s="1"/>
  <c r="C22" i="4" s="1"/>
  <c r="B23" i="4"/>
  <c r="B24" i="4" s="1"/>
  <c r="B25" i="4" s="1"/>
  <c r="C23" i="4"/>
  <c r="C24" i="4" s="1"/>
  <c r="C25" i="4" s="1"/>
  <c r="B26" i="4"/>
  <c r="B27" i="4" s="1"/>
  <c r="B28" i="4" s="1"/>
  <c r="C26" i="4"/>
  <c r="C27" i="4" s="1"/>
  <c r="C28" i="4" s="1"/>
  <c r="B29" i="4"/>
  <c r="B30" i="4" s="1"/>
  <c r="C29" i="4"/>
  <c r="C30" i="4" s="1"/>
  <c r="C31" i="4" s="1"/>
  <c r="B32" i="4"/>
  <c r="B33" i="4" s="1"/>
  <c r="B34" i="4" s="1"/>
  <c r="C32" i="4"/>
  <c r="C33" i="4" s="1"/>
  <c r="B35" i="4"/>
  <c r="B36" i="4" s="1"/>
  <c r="B37" i="4" s="1"/>
  <c r="C35" i="4"/>
  <c r="C36" i="4" s="1"/>
  <c r="B38" i="4"/>
  <c r="B39" i="4" s="1"/>
  <c r="B40" i="4" s="1"/>
  <c r="C38" i="4"/>
  <c r="C39" i="4" s="1"/>
  <c r="C40" i="4" s="1"/>
  <c r="B41" i="4"/>
  <c r="B42" i="4" s="1"/>
  <c r="B43" i="4" s="1"/>
  <c r="C41" i="4"/>
  <c r="C42" i="4" s="1"/>
  <c r="C43" i="4" s="1"/>
  <c r="B44" i="4"/>
  <c r="B45" i="4" s="1"/>
  <c r="B46" i="4" s="1"/>
  <c r="C44" i="4"/>
  <c r="C45" i="4" s="1"/>
  <c r="C46" i="4" s="1"/>
  <c r="B47" i="4"/>
  <c r="B48" i="4" s="1"/>
  <c r="B49" i="4" s="1"/>
  <c r="C47" i="4"/>
  <c r="C48" i="4" s="1"/>
  <c r="C49" i="4" s="1"/>
  <c r="C2" i="4"/>
  <c r="C3" i="4" s="1"/>
  <c r="B2" i="4"/>
  <c r="B3" i="4" s="1"/>
  <c r="B4" i="4" s="1"/>
  <c r="B11" i="12"/>
  <c r="B16" i="19"/>
  <c r="B15" i="19"/>
  <c r="B14" i="19"/>
  <c r="B13" i="19"/>
  <c r="B12" i="19"/>
  <c r="B11" i="19"/>
  <c r="C7" i="19"/>
  <c r="C16" i="19" s="1"/>
  <c r="C6" i="19"/>
  <c r="C15" i="19" s="1"/>
  <c r="C5" i="19"/>
  <c r="C14" i="19" s="1"/>
  <c r="C4" i="19"/>
  <c r="C13" i="19" s="1"/>
  <c r="C3" i="19"/>
  <c r="C12" i="19" s="1"/>
  <c r="C2" i="19"/>
  <c r="C11" i="19" s="1"/>
  <c r="B16" i="18"/>
  <c r="B15" i="18"/>
  <c r="B14" i="18"/>
  <c r="B13" i="18"/>
  <c r="B12" i="18"/>
  <c r="B11" i="18"/>
  <c r="C7" i="18"/>
  <c r="C16" i="18" s="1"/>
  <c r="C6" i="18"/>
  <c r="C15" i="18" s="1"/>
  <c r="C5" i="18"/>
  <c r="C14" i="18" s="1"/>
  <c r="C4" i="18"/>
  <c r="C13" i="18" s="1"/>
  <c r="C3" i="18"/>
  <c r="C12" i="18" s="1"/>
  <c r="C2" i="18"/>
  <c r="C11" i="18" s="1"/>
  <c r="B16" i="17"/>
  <c r="B15" i="17"/>
  <c r="B14" i="17"/>
  <c r="B13" i="17"/>
  <c r="B12" i="17"/>
  <c r="B11" i="17"/>
  <c r="C7" i="17"/>
  <c r="C16" i="17" s="1"/>
  <c r="C6" i="17"/>
  <c r="C15" i="17" s="1"/>
  <c r="C5" i="17"/>
  <c r="C14" i="17" s="1"/>
  <c r="C4" i="17"/>
  <c r="C13" i="17" s="1"/>
  <c r="C3" i="17"/>
  <c r="C12" i="17" s="1"/>
  <c r="C2" i="17"/>
  <c r="C11" i="17" s="1"/>
  <c r="B16" i="16"/>
  <c r="B15" i="16"/>
  <c r="B14" i="16"/>
  <c r="B13" i="16"/>
  <c r="B12" i="16"/>
  <c r="B11" i="16"/>
  <c r="C7" i="16"/>
  <c r="C16" i="16" s="1"/>
  <c r="C6" i="16"/>
  <c r="C15" i="16" s="1"/>
  <c r="C5" i="16"/>
  <c r="C14" i="16" s="1"/>
  <c r="C4" i="16"/>
  <c r="C13" i="16" s="1"/>
  <c r="C3" i="16"/>
  <c r="C12" i="16" s="1"/>
  <c r="C2" i="16"/>
  <c r="C11" i="16" s="1"/>
  <c r="B16" i="15"/>
  <c r="B15" i="15"/>
  <c r="B14" i="15"/>
  <c r="B13" i="15"/>
  <c r="B12" i="15"/>
  <c r="B11" i="15"/>
  <c r="C7" i="15"/>
  <c r="C16" i="15" s="1"/>
  <c r="C6" i="15"/>
  <c r="C15" i="15" s="1"/>
  <c r="C5" i="15"/>
  <c r="C14" i="15" s="1"/>
  <c r="C4" i="15"/>
  <c r="C13" i="15" s="1"/>
  <c r="C3" i="15"/>
  <c r="C12" i="15" s="1"/>
  <c r="C2" i="15"/>
  <c r="C11" i="15" s="1"/>
  <c r="B16" i="14"/>
  <c r="B15" i="14"/>
  <c r="B14" i="14"/>
  <c r="B13" i="14"/>
  <c r="B12" i="14"/>
  <c r="B11" i="14"/>
  <c r="C7" i="14"/>
  <c r="C16" i="14" s="1"/>
  <c r="C6" i="14"/>
  <c r="C15" i="14" s="1"/>
  <c r="C5" i="14"/>
  <c r="C14" i="14" s="1"/>
  <c r="C4" i="14"/>
  <c r="C13" i="14" s="1"/>
  <c r="C3" i="14"/>
  <c r="C12" i="14" s="1"/>
  <c r="C2" i="14"/>
  <c r="C11" i="14" s="1"/>
  <c r="B16" i="13"/>
  <c r="B15" i="13"/>
  <c r="B14" i="13"/>
  <c r="B13" i="13"/>
  <c r="B12" i="13"/>
  <c r="B11" i="13"/>
  <c r="C7" i="13"/>
  <c r="C16" i="13" s="1"/>
  <c r="C6" i="13"/>
  <c r="C15" i="13" s="1"/>
  <c r="C5" i="13"/>
  <c r="C14" i="13" s="1"/>
  <c r="C4" i="13"/>
  <c r="C13" i="13" s="1"/>
  <c r="C3" i="13"/>
  <c r="C12" i="13" s="1"/>
  <c r="C2" i="13"/>
  <c r="C11" i="13" s="1"/>
  <c r="B16" i="12"/>
  <c r="B15" i="12"/>
  <c r="B14" i="12"/>
  <c r="B13" i="12"/>
  <c r="B12" i="12"/>
  <c r="C7" i="12"/>
  <c r="C16" i="12" s="1"/>
  <c r="C6" i="12"/>
  <c r="C15" i="12" s="1"/>
  <c r="C5" i="12"/>
  <c r="C14" i="12" s="1"/>
  <c r="C4" i="12"/>
  <c r="C13" i="12" s="1"/>
  <c r="C3" i="12"/>
  <c r="C12" i="12" s="1"/>
  <c r="C2" i="12"/>
  <c r="C11" i="12" s="1"/>
  <c r="B16" i="11"/>
  <c r="B15" i="11"/>
  <c r="B14" i="11"/>
  <c r="B13" i="11"/>
  <c r="B12" i="11"/>
  <c r="B11" i="11"/>
  <c r="C16" i="10"/>
  <c r="B16" i="10"/>
  <c r="C15" i="10"/>
  <c r="B15" i="10"/>
  <c r="C14" i="10"/>
  <c r="B14" i="10"/>
  <c r="C13" i="10"/>
  <c r="B13" i="10"/>
  <c r="C12" i="10"/>
  <c r="B12" i="10"/>
  <c r="C11" i="10"/>
  <c r="B11" i="10"/>
  <c r="C7" i="11"/>
  <c r="C16" i="11" s="1"/>
  <c r="C6" i="11"/>
  <c r="C15" i="11" s="1"/>
  <c r="C5" i="11"/>
  <c r="C14" i="11" s="1"/>
  <c r="C4" i="11"/>
  <c r="C13" i="11" s="1"/>
  <c r="C3" i="11"/>
  <c r="C12" i="11" s="1"/>
  <c r="C2" i="11"/>
  <c r="C11" i="11" s="1"/>
  <c r="C3" i="10"/>
  <c r="C4" i="10"/>
  <c r="C5" i="10"/>
  <c r="C6" i="10"/>
  <c r="C7" i="10"/>
  <c r="C2" i="10"/>
  <c r="C3" i="9"/>
  <c r="C4" i="9"/>
  <c r="C5" i="9"/>
  <c r="C6" i="9"/>
  <c r="C15" i="9" s="1"/>
  <c r="C7" i="9"/>
  <c r="C16" i="9" s="1"/>
  <c r="C2" i="9"/>
  <c r="B16" i="9"/>
  <c r="B15" i="9"/>
  <c r="C14" i="9"/>
  <c r="B14" i="9"/>
  <c r="C13" i="9"/>
  <c r="B13" i="9"/>
  <c r="C12" i="9"/>
  <c r="B12" i="9"/>
  <c r="C11" i="9"/>
  <c r="B11" i="9"/>
  <c r="B11" i="8"/>
  <c r="C16" i="8"/>
  <c r="B16" i="8"/>
  <c r="C15" i="8"/>
  <c r="B15" i="8"/>
  <c r="C14" i="8"/>
  <c r="B14" i="8"/>
  <c r="C13" i="8"/>
  <c r="B13" i="8"/>
  <c r="C12" i="8"/>
  <c r="B12" i="8"/>
  <c r="C11" i="8"/>
  <c r="C3" i="8"/>
  <c r="C4" i="8"/>
  <c r="C5" i="8"/>
  <c r="C6" i="8"/>
  <c r="C7" i="8"/>
  <c r="C2" i="8"/>
  <c r="C3" i="7"/>
  <c r="C4" i="7"/>
  <c r="C5" i="7"/>
  <c r="C6" i="7"/>
  <c r="C15" i="7" s="1"/>
  <c r="C7" i="7"/>
  <c r="C16" i="7" s="1"/>
  <c r="C2" i="7"/>
  <c r="B12" i="7"/>
  <c r="B11" i="7"/>
  <c r="B16" i="7"/>
  <c r="B15" i="7"/>
  <c r="C14" i="7"/>
  <c r="B14" i="7"/>
  <c r="C13" i="7"/>
  <c r="B13" i="7"/>
  <c r="C12" i="7"/>
  <c r="C11" i="7"/>
  <c r="C16" i="6"/>
  <c r="B16" i="6"/>
  <c r="B11" i="6"/>
  <c r="C15" i="6"/>
  <c r="B15" i="6"/>
  <c r="C14" i="6"/>
  <c r="B14" i="6"/>
  <c r="C13" i="6"/>
  <c r="B13" i="6"/>
  <c r="C12" i="6"/>
  <c r="B12" i="6"/>
  <c r="C11" i="6"/>
  <c r="C3" i="6"/>
  <c r="C4" i="6"/>
  <c r="C5" i="6"/>
  <c r="C6" i="6"/>
  <c r="C7" i="6"/>
  <c r="C2" i="6"/>
  <c r="C11" i="3"/>
  <c r="C12" i="5"/>
  <c r="C13" i="5"/>
  <c r="C14" i="5"/>
  <c r="C15" i="5"/>
  <c r="C11" i="5"/>
  <c r="B12" i="5"/>
  <c r="B13" i="5"/>
  <c r="B14" i="5"/>
  <c r="B15" i="5"/>
  <c r="B11" i="5"/>
  <c r="C2" i="3"/>
  <c r="C3" i="5"/>
  <c r="C4" i="5"/>
  <c r="C5" i="5"/>
  <c r="C6" i="5"/>
  <c r="C2" i="5"/>
  <c r="B12" i="3"/>
  <c r="C12" i="3"/>
  <c r="B13" i="3"/>
  <c r="C13" i="3"/>
  <c r="B14" i="3"/>
  <c r="C14" i="3"/>
  <c r="B15" i="3"/>
  <c r="C15" i="3"/>
  <c r="B16" i="3"/>
  <c r="C16" i="3"/>
  <c r="B11" i="3"/>
  <c r="C3" i="3"/>
  <c r="C4" i="3"/>
  <c r="C5" i="3"/>
  <c r="C6" i="3"/>
  <c r="C7" i="3"/>
  <c r="F51" i="1"/>
  <c r="E47" i="1"/>
  <c r="F47" i="1"/>
  <c r="G47" i="1"/>
  <c r="H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27" i="1"/>
  <c r="E102" i="37" l="1"/>
  <c r="E94" i="37"/>
  <c r="E90" i="37"/>
  <c r="E97" i="37"/>
  <c r="E35" i="37"/>
  <c r="M35" i="37" s="1"/>
  <c r="N5" i="37"/>
  <c r="U35" i="37"/>
  <c r="Y35" i="37" s="1"/>
  <c r="V5" i="37"/>
  <c r="Z5" i="37" s="1"/>
  <c r="G44" i="37"/>
  <c r="E47" i="37"/>
  <c r="E38" i="37"/>
  <c r="E8" i="37"/>
  <c r="H14" i="37"/>
  <c r="F17" i="37"/>
  <c r="H26" i="37"/>
  <c r="E23" i="37"/>
  <c r="F32" i="37"/>
  <c r="G5" i="37"/>
  <c r="C5" i="37"/>
  <c r="G11" i="37"/>
  <c r="E29" i="37"/>
  <c r="F29" i="37"/>
  <c r="G38" i="37"/>
  <c r="H47" i="37"/>
  <c r="H35" i="37"/>
  <c r="F38" i="37"/>
  <c r="E5" i="37"/>
  <c r="G17" i="37"/>
  <c r="G29" i="37"/>
  <c r="G26" i="37"/>
  <c r="G47" i="37"/>
  <c r="E11" i="37"/>
  <c r="F20" i="37"/>
  <c r="H5" i="37"/>
  <c r="H20" i="37"/>
  <c r="E41" i="37"/>
  <c r="E14" i="37"/>
  <c r="E20" i="37"/>
  <c r="G32" i="37"/>
  <c r="F41" i="37"/>
  <c r="H50" i="37"/>
  <c r="F8" i="37"/>
  <c r="H23" i="37"/>
  <c r="E44" i="37"/>
  <c r="H11" i="37"/>
  <c r="H38" i="37"/>
  <c r="G8" i="37"/>
  <c r="G14" i="37"/>
  <c r="F44" i="37"/>
  <c r="G35" i="37"/>
  <c r="H29" i="37"/>
  <c r="F14" i="37"/>
  <c r="E17" i="37"/>
  <c r="F47" i="37"/>
  <c r="H32" i="37"/>
  <c r="G23" i="37"/>
  <c r="E26" i="37"/>
  <c r="E50" i="37"/>
  <c r="G20" i="37"/>
  <c r="F26" i="37"/>
  <c r="E32" i="37"/>
  <c r="C34" i="37"/>
  <c r="H41" i="37"/>
  <c r="H44" i="37"/>
  <c r="F50" i="37"/>
  <c r="F23" i="37"/>
  <c r="G50" i="37"/>
  <c r="G41" i="37"/>
  <c r="F11" i="37"/>
  <c r="H17" i="37"/>
  <c r="F35" i="37"/>
  <c r="B31" i="37"/>
  <c r="C38" i="37"/>
  <c r="I27" i="20"/>
  <c r="I56" i="20"/>
  <c r="I35" i="20"/>
  <c r="I44" i="20"/>
  <c r="I45" i="20"/>
  <c r="I55" i="20"/>
  <c r="I46" i="20"/>
  <c r="I38" i="20"/>
  <c r="I52" i="20"/>
  <c r="C2" i="29"/>
  <c r="E48" i="20" s="1"/>
  <c r="E49" i="20"/>
  <c r="H49" i="20"/>
  <c r="C18" i="29"/>
  <c r="G48" i="20" s="1"/>
  <c r="C7" i="29"/>
  <c r="F48" i="20" s="1"/>
  <c r="F49" i="20"/>
  <c r="I51" i="20"/>
  <c r="I43" i="20"/>
  <c r="H41" i="20"/>
  <c r="I37" i="20"/>
  <c r="E33" i="20"/>
  <c r="F33" i="20"/>
  <c r="H33" i="20"/>
  <c r="C23" i="24"/>
  <c r="H32" i="20" s="1"/>
  <c r="I57" i="20"/>
  <c r="I47" i="20"/>
  <c r="I39" i="20"/>
  <c r="C2" i="25"/>
  <c r="C23" i="26"/>
  <c r="C7" i="26"/>
  <c r="C28" i="26"/>
  <c r="C28" i="27"/>
  <c r="C7" i="28"/>
  <c r="D16" i="28"/>
  <c r="C37" i="29"/>
  <c r="C38" i="29" s="1"/>
  <c r="C39" i="29" s="1"/>
  <c r="C40" i="29" s="1"/>
  <c r="C41" i="29" s="1"/>
  <c r="C42" i="29" s="1"/>
  <c r="C28" i="29" s="1"/>
  <c r="C23" i="29"/>
  <c r="H48" i="20" s="1"/>
  <c r="C7" i="30"/>
  <c r="C28" i="30"/>
  <c r="D22" i="31"/>
  <c r="D23" i="31" s="1"/>
  <c r="D24" i="31" s="1"/>
  <c r="D25" i="31" s="1"/>
  <c r="D26" i="31" s="1"/>
  <c r="D27" i="31" s="1"/>
  <c r="D28" i="31" s="1"/>
  <c r="D29" i="31" s="1"/>
  <c r="D30" i="31" s="1"/>
  <c r="D21" i="31"/>
  <c r="C28" i="31"/>
  <c r="D21" i="36"/>
  <c r="C7" i="36"/>
  <c r="C38" i="36"/>
  <c r="C39" i="36" s="1"/>
  <c r="C40" i="36" s="1"/>
  <c r="C41" i="36" s="1"/>
  <c r="C42" i="36" s="1"/>
  <c r="C28" i="36" s="1"/>
  <c r="D22" i="34"/>
  <c r="D23" i="34" s="1"/>
  <c r="D24" i="34" s="1"/>
  <c r="D25" i="34" s="1"/>
  <c r="D26" i="34" s="1"/>
  <c r="D27" i="34" s="1"/>
  <c r="D28" i="34" s="1"/>
  <c r="D29" i="34" s="1"/>
  <c r="D30" i="34" s="1"/>
  <c r="D31" i="34" s="1"/>
  <c r="D21" i="34"/>
  <c r="C7" i="34"/>
  <c r="C7" i="33"/>
  <c r="D16" i="34"/>
  <c r="D33" i="36"/>
  <c r="D34" i="36" s="1"/>
  <c r="D35" i="36" s="1"/>
  <c r="D36" i="36" s="1"/>
  <c r="D37" i="36" s="1"/>
  <c r="D38" i="36" s="1"/>
  <c r="D39" i="36" s="1"/>
  <c r="D40" i="36" s="1"/>
  <c r="D41" i="36" s="1"/>
  <c r="D42" i="36" s="1"/>
  <c r="D16" i="36"/>
  <c r="D35" i="30"/>
  <c r="D36" i="30" s="1"/>
  <c r="D37" i="30" s="1"/>
  <c r="D38" i="30" s="1"/>
  <c r="D39" i="30" s="1"/>
  <c r="D40" i="30" s="1"/>
  <c r="D41" i="30" s="1"/>
  <c r="D42" i="30" s="1"/>
  <c r="D21" i="30"/>
  <c r="D16" i="30"/>
  <c r="D15" i="29"/>
  <c r="D16" i="29" s="1"/>
  <c r="D21" i="28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D21" i="27"/>
  <c r="D22" i="27" s="1"/>
  <c r="D23" i="27" s="1"/>
  <c r="D24" i="27" s="1"/>
  <c r="D25" i="27" s="1"/>
  <c r="D26" i="27" s="1"/>
  <c r="D27" i="27" s="1"/>
  <c r="D16" i="27"/>
  <c r="D22" i="25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16" i="25"/>
  <c r="C18" i="26"/>
  <c r="G54" i="20" s="1"/>
  <c r="C18" i="28"/>
  <c r="G50" i="20" s="1"/>
  <c r="C18" i="36"/>
  <c r="G42" i="20" s="1"/>
  <c r="C18" i="35"/>
  <c r="G40" i="20" s="1"/>
  <c r="C18" i="34"/>
  <c r="D24" i="33"/>
  <c r="D25" i="33" s="1"/>
  <c r="D26" i="33" s="1"/>
  <c r="D27" i="33" s="1"/>
  <c r="D16" i="33"/>
  <c r="C18" i="33"/>
  <c r="C28" i="32"/>
  <c r="C17" i="32"/>
  <c r="C7" i="32" s="1"/>
  <c r="D15" i="32"/>
  <c r="D17" i="32" s="1"/>
  <c r="D18" i="32" s="1"/>
  <c r="D19" i="32" s="1"/>
  <c r="D23" i="32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21" i="32"/>
  <c r="D11" i="24"/>
  <c r="C37" i="23"/>
  <c r="C38" i="23" s="1"/>
  <c r="C39" i="23" s="1"/>
  <c r="C40" i="23" s="1"/>
  <c r="C41" i="23" s="1"/>
  <c r="C42" i="23" s="1"/>
  <c r="C28" i="23" s="1"/>
  <c r="D17" i="24"/>
  <c r="D18" i="24" s="1"/>
  <c r="D19" i="24" s="1"/>
  <c r="D20" i="24" s="1"/>
  <c r="G29" i="20"/>
  <c r="D15" i="35"/>
  <c r="D16" i="35" s="1"/>
  <c r="D16" i="31"/>
  <c r="D18" i="26"/>
  <c r="D19" i="26" s="1"/>
  <c r="D20" i="26" s="1"/>
  <c r="D16" i="32"/>
  <c r="C18" i="32"/>
  <c r="G34" i="20" s="1"/>
  <c r="C7" i="24"/>
  <c r="F32" i="20" s="1"/>
  <c r="C18" i="21"/>
  <c r="G26" i="20" s="1"/>
  <c r="I26" i="20" s="1"/>
  <c r="J26" i="20" s="1"/>
  <c r="E32" i="20"/>
  <c r="B30" i="22"/>
  <c r="C29" i="22"/>
  <c r="C23" i="21"/>
  <c r="E13" i="4"/>
  <c r="J13" i="4"/>
  <c r="F22" i="4"/>
  <c r="G19" i="4"/>
  <c r="G31" i="4"/>
  <c r="H28" i="4"/>
  <c r="E46" i="4"/>
  <c r="J43" i="4"/>
  <c r="I37" i="4"/>
  <c r="G16" i="4"/>
  <c r="F46" i="4"/>
  <c r="E34" i="4"/>
  <c r="H37" i="4"/>
  <c r="F4" i="4"/>
  <c r="J16" i="4"/>
  <c r="G22" i="4"/>
  <c r="F34" i="4"/>
  <c r="I16" i="4"/>
  <c r="F25" i="4"/>
  <c r="E28" i="4"/>
  <c r="J25" i="4"/>
  <c r="H49" i="4"/>
  <c r="C6" i="4"/>
  <c r="C7" i="4" s="1"/>
  <c r="E16" i="4"/>
  <c r="H16" i="4"/>
  <c r="B31" i="4"/>
  <c r="C4" i="4"/>
  <c r="E4" i="4"/>
  <c r="C34" i="4"/>
  <c r="H4" i="4"/>
  <c r="I4" i="4"/>
  <c r="G13" i="4"/>
  <c r="H13" i="4"/>
  <c r="E25" i="4"/>
  <c r="I28" i="4"/>
  <c r="I22" i="4"/>
  <c r="G37" i="4"/>
  <c r="B9" i="4"/>
  <c r="B10" i="4" s="1"/>
  <c r="C13" i="4"/>
  <c r="C37" i="4"/>
  <c r="H19" i="4"/>
  <c r="I31" i="4"/>
  <c r="G43" i="4"/>
  <c r="H40" i="4"/>
  <c r="J34" i="4"/>
  <c r="J46" i="4"/>
  <c r="C9" i="4"/>
  <c r="E43" i="4"/>
  <c r="J40" i="4"/>
  <c r="J49" i="4"/>
  <c r="D32" i="4"/>
  <c r="D35" i="4" s="1"/>
  <c r="D38" i="4" s="1"/>
  <c r="D41" i="4" s="1"/>
  <c r="D44" i="4" s="1"/>
  <c r="D47" i="4" s="1"/>
  <c r="H46" i="4"/>
  <c r="G49" i="4"/>
  <c r="F13" i="4"/>
  <c r="J4" i="4"/>
  <c r="E37" i="4"/>
  <c r="E22" i="4"/>
  <c r="G25" i="4"/>
  <c r="I49" i="4"/>
  <c r="F49" i="4"/>
  <c r="I46" i="4"/>
  <c r="F43" i="4"/>
  <c r="I25" i="4"/>
  <c r="H31" i="4"/>
  <c r="J10" i="4"/>
  <c r="I13" i="4"/>
  <c r="F16" i="4"/>
  <c r="E10" i="4"/>
  <c r="I46" i="1"/>
  <c r="H46" i="1"/>
  <c r="G46" i="1"/>
  <c r="N11" i="37" l="1"/>
  <c r="V11" i="37" s="1"/>
  <c r="Z11" i="37" s="1"/>
  <c r="M14" i="37"/>
  <c r="U14" i="37" s="1"/>
  <c r="Y14" i="37" s="1"/>
  <c r="O41" i="37"/>
  <c r="W41" i="37" s="1"/>
  <c r="AA41" i="37" s="1"/>
  <c r="O11" i="37"/>
  <c r="W11" i="37" s="1"/>
  <c r="AA11" i="37" s="1"/>
  <c r="P17" i="37"/>
  <c r="X17" i="37" s="1"/>
  <c r="AB17" i="37" s="1"/>
  <c r="N47" i="37"/>
  <c r="V47" i="37" s="1"/>
  <c r="Z47" i="37" s="1"/>
  <c r="P38" i="37"/>
  <c r="X38" i="37" s="1"/>
  <c r="AB38" i="37" s="1"/>
  <c r="M20" i="37"/>
  <c r="U20" i="37" s="1"/>
  <c r="Y20" i="37" s="1"/>
  <c r="O26" i="37"/>
  <c r="W26" i="37" s="1"/>
  <c r="AA26" i="37" s="1"/>
  <c r="N29" i="37"/>
  <c r="V29" i="37" s="1"/>
  <c r="Z29" i="37" s="1"/>
  <c r="N17" i="37"/>
  <c r="V17" i="37" s="1"/>
  <c r="Z17" i="37" s="1"/>
  <c r="M32" i="37"/>
  <c r="U32" i="37" s="1"/>
  <c r="Y32" i="37" s="1"/>
  <c r="O29" i="37"/>
  <c r="W29" i="37" s="1"/>
  <c r="AA29" i="37" s="1"/>
  <c r="N14" i="37"/>
  <c r="V14" i="37" s="1"/>
  <c r="Z14" i="37" s="1"/>
  <c r="O17" i="37"/>
  <c r="W17" i="37" s="1"/>
  <c r="AA17" i="37" s="1"/>
  <c r="O20" i="37"/>
  <c r="W20" i="37" s="1"/>
  <c r="AA20" i="37" s="1"/>
  <c r="P23" i="37"/>
  <c r="X23" i="37" s="1"/>
  <c r="AB23" i="37" s="1"/>
  <c r="M38" i="37"/>
  <c r="U38" i="37" s="1"/>
  <c r="Y38" i="37" s="1"/>
  <c r="M50" i="37"/>
  <c r="U50" i="37" s="1"/>
  <c r="Y50" i="37" s="1"/>
  <c r="O5" i="37"/>
  <c r="W5" i="37" s="1"/>
  <c r="AA5" i="37" s="1"/>
  <c r="M26" i="37"/>
  <c r="U26" i="37" s="1"/>
  <c r="Y26" i="37" s="1"/>
  <c r="P11" i="37"/>
  <c r="X11" i="37" s="1"/>
  <c r="AB11" i="37" s="1"/>
  <c r="M29" i="37"/>
  <c r="U29" i="37" s="1"/>
  <c r="Y29" i="37" s="1"/>
  <c r="M44" i="37"/>
  <c r="U44" i="37" s="1"/>
  <c r="Y44" i="37" s="1"/>
  <c r="M8" i="37"/>
  <c r="U8" i="37" s="1"/>
  <c r="Y8" i="37" s="1"/>
  <c r="O50" i="37"/>
  <c r="W50" i="37" s="1"/>
  <c r="AA50" i="37" s="1"/>
  <c r="P29" i="37"/>
  <c r="X29" i="37" s="1"/>
  <c r="AB29" i="37" s="1"/>
  <c r="P20" i="37"/>
  <c r="X20" i="37" s="1"/>
  <c r="AB20" i="37" s="1"/>
  <c r="N23" i="37"/>
  <c r="V23" i="37" s="1"/>
  <c r="Z23" i="37" s="1"/>
  <c r="O35" i="37"/>
  <c r="W35" i="37" s="1"/>
  <c r="AA35" i="37" s="1"/>
  <c r="N8" i="37"/>
  <c r="V8" i="37" s="1"/>
  <c r="Z8" i="37" s="1"/>
  <c r="P5" i="37"/>
  <c r="X5" i="37" s="1"/>
  <c r="AB5" i="37" s="1"/>
  <c r="N38" i="37"/>
  <c r="V38" i="37" s="1"/>
  <c r="Z38" i="37" s="1"/>
  <c r="M47" i="37"/>
  <c r="U47" i="37" s="1"/>
  <c r="Y47" i="37" s="1"/>
  <c r="N50" i="37"/>
  <c r="V50" i="37" s="1"/>
  <c r="Z50" i="37" s="1"/>
  <c r="N44" i="37"/>
  <c r="V44" i="37" s="1"/>
  <c r="Z44" i="37" s="1"/>
  <c r="P50" i="37"/>
  <c r="X50" i="37" s="1"/>
  <c r="AB50" i="37" s="1"/>
  <c r="N20" i="37"/>
  <c r="V20" i="37" s="1"/>
  <c r="Z20" i="37" s="1"/>
  <c r="P35" i="37"/>
  <c r="X35" i="37" s="1"/>
  <c r="AB35" i="37" s="1"/>
  <c r="N32" i="37"/>
  <c r="V32" i="37" s="1"/>
  <c r="Z32" i="37" s="1"/>
  <c r="O44" i="37"/>
  <c r="W44" i="37" s="1"/>
  <c r="AA44" i="37" s="1"/>
  <c r="P44" i="37"/>
  <c r="X44" i="37" s="1"/>
  <c r="AB44" i="37" s="1"/>
  <c r="O23" i="37"/>
  <c r="W23" i="37" s="1"/>
  <c r="AA23" i="37" s="1"/>
  <c r="O14" i="37"/>
  <c r="W14" i="37" s="1"/>
  <c r="AA14" i="37" s="1"/>
  <c r="N41" i="37"/>
  <c r="V41" i="37" s="1"/>
  <c r="Z41" i="37" s="1"/>
  <c r="M11" i="37"/>
  <c r="U11" i="37" s="1"/>
  <c r="Y11" i="37" s="1"/>
  <c r="P47" i="37"/>
  <c r="X47" i="37" s="1"/>
  <c r="AB47" i="37" s="1"/>
  <c r="M23" i="37"/>
  <c r="U23" i="37" s="1"/>
  <c r="Y23" i="37" s="1"/>
  <c r="M17" i="37"/>
  <c r="U17" i="37" s="1"/>
  <c r="Y17" i="37" s="1"/>
  <c r="P14" i="37"/>
  <c r="X14" i="37" s="1"/>
  <c r="AB14" i="37" s="1"/>
  <c r="N26" i="37"/>
  <c r="V26" i="37" s="1"/>
  <c r="Z26" i="37" s="1"/>
  <c r="M41" i="37"/>
  <c r="U41" i="37" s="1"/>
  <c r="Y41" i="37" s="1"/>
  <c r="M5" i="37"/>
  <c r="U5" i="37" s="1"/>
  <c r="Y5" i="37" s="1"/>
  <c r="N35" i="37"/>
  <c r="V35" i="37" s="1"/>
  <c r="Z35" i="37" s="1"/>
  <c r="P41" i="37"/>
  <c r="X41" i="37" s="1"/>
  <c r="AB41" i="37" s="1"/>
  <c r="P32" i="37"/>
  <c r="X32" i="37" s="1"/>
  <c r="AB32" i="37" s="1"/>
  <c r="O8" i="37"/>
  <c r="W8" i="37" s="1"/>
  <c r="AA8" i="37" s="1"/>
  <c r="O32" i="37"/>
  <c r="W32" i="37" s="1"/>
  <c r="AA32" i="37" s="1"/>
  <c r="O47" i="37"/>
  <c r="W47" i="37" s="1"/>
  <c r="AA47" i="37" s="1"/>
  <c r="O38" i="37"/>
  <c r="W38" i="37" s="1"/>
  <c r="AA38" i="37" s="1"/>
  <c r="P26" i="37"/>
  <c r="X26" i="37" s="1"/>
  <c r="AB26" i="37" s="1"/>
  <c r="J27" i="20"/>
  <c r="I40" i="20"/>
  <c r="I42" i="20"/>
  <c r="I49" i="20"/>
  <c r="I34" i="20"/>
  <c r="I50" i="20"/>
  <c r="I54" i="20"/>
  <c r="I41" i="20"/>
  <c r="I48" i="20"/>
  <c r="I33" i="20"/>
  <c r="D28" i="27"/>
  <c r="D30" i="27" s="1"/>
  <c r="D32" i="27" s="1"/>
  <c r="D33" i="27" s="1"/>
  <c r="D34" i="27" s="1"/>
  <c r="D35" i="27" s="1"/>
  <c r="D36" i="27" s="1"/>
  <c r="D37" i="27" s="1"/>
  <c r="D38" i="27" s="1"/>
  <c r="D39" i="27" s="1"/>
  <c r="D40" i="27" s="1"/>
  <c r="D41" i="27" s="1"/>
  <c r="D42" i="27" s="1"/>
  <c r="D29" i="27"/>
  <c r="D31" i="27" s="1"/>
  <c r="D32" i="31"/>
  <c r="D33" i="31" s="1"/>
  <c r="D34" i="31" s="1"/>
  <c r="D35" i="31" s="1"/>
  <c r="D36" i="31" s="1"/>
  <c r="D37" i="31" s="1"/>
  <c r="D38" i="31" s="1"/>
  <c r="D39" i="31" s="1"/>
  <c r="D40" i="31" s="1"/>
  <c r="D41" i="31" s="1"/>
  <c r="D42" i="31" s="1"/>
  <c r="D31" i="31"/>
  <c r="D33" i="34"/>
  <c r="D34" i="34" s="1"/>
  <c r="D35" i="34" s="1"/>
  <c r="D36" i="34" s="1"/>
  <c r="D37" i="34" s="1"/>
  <c r="D38" i="34" s="1"/>
  <c r="D39" i="34" s="1"/>
  <c r="D40" i="34" s="1"/>
  <c r="D41" i="34" s="1"/>
  <c r="D42" i="34" s="1"/>
  <c r="D32" i="34"/>
  <c r="D28" i="33"/>
  <c r="D30" i="33" s="1"/>
  <c r="D31" i="33" s="1"/>
  <c r="D32" i="33" s="1"/>
  <c r="D33" i="33" s="1"/>
  <c r="D34" i="33" s="1"/>
  <c r="D35" i="33" s="1"/>
  <c r="D36" i="33" s="1"/>
  <c r="D37" i="33" s="1"/>
  <c r="D38" i="33" s="1"/>
  <c r="D39" i="33" s="1"/>
  <c r="D40" i="33" s="1"/>
  <c r="D41" i="33" s="1"/>
  <c r="D42" i="33" s="1"/>
  <c r="D29" i="33"/>
  <c r="D17" i="29"/>
  <c r="D18" i="29" s="1"/>
  <c r="D19" i="29" s="1"/>
  <c r="D20" i="29" s="1"/>
  <c r="D34" i="32"/>
  <c r="D35" i="32" s="1"/>
  <c r="D36" i="32" s="1"/>
  <c r="D37" i="32" s="1"/>
  <c r="D38" i="32" s="1"/>
  <c r="D39" i="32" s="1"/>
  <c r="D40" i="32" s="1"/>
  <c r="D41" i="32" s="1"/>
  <c r="D42" i="32" s="1"/>
  <c r="D17" i="35"/>
  <c r="D18" i="35" s="1"/>
  <c r="D19" i="35" s="1"/>
  <c r="D20" i="35" s="1"/>
  <c r="D21" i="26"/>
  <c r="D21" i="24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C30" i="22"/>
  <c r="C31" i="22" s="1"/>
  <c r="C32" i="22" s="1"/>
  <c r="C33" i="22" s="1"/>
  <c r="C35" i="22" s="1"/>
  <c r="C36" i="22" s="1"/>
  <c r="C37" i="22" s="1"/>
  <c r="C38" i="22" s="1"/>
  <c r="C10" i="4"/>
  <c r="D22" i="26" l="1"/>
  <c r="D23" i="26"/>
  <c r="D24" i="26" s="1"/>
  <c r="D25" i="26" s="1"/>
  <c r="D26" i="26" s="1"/>
  <c r="D27" i="26" s="1"/>
  <c r="D22" i="35"/>
  <c r="D23" i="35" s="1"/>
  <c r="D24" i="35" s="1"/>
  <c r="D25" i="35" s="1"/>
  <c r="D26" i="35" s="1"/>
  <c r="D27" i="35" s="1"/>
  <c r="D28" i="35" s="1"/>
  <c r="D29" i="35" s="1"/>
  <c r="D21" i="35"/>
  <c r="D22" i="29"/>
  <c r="D23" i="29" s="1"/>
  <c r="D24" i="29" s="1"/>
  <c r="D25" i="29" s="1"/>
  <c r="D26" i="29" s="1"/>
  <c r="D27" i="29" s="1"/>
  <c r="D28" i="29" s="1"/>
  <c r="D29" i="29" s="1"/>
  <c r="D21" i="29"/>
  <c r="D34" i="24"/>
  <c r="D35" i="24" s="1"/>
  <c r="D36" i="24" s="1"/>
  <c r="D37" i="24" s="1"/>
  <c r="D38" i="24" s="1"/>
  <c r="D39" i="24" s="1"/>
  <c r="D40" i="24" s="1"/>
  <c r="D41" i="24" s="1"/>
  <c r="D42" i="24" s="1"/>
  <c r="D28" i="26" l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29" i="26"/>
  <c r="D30" i="29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30" i="35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C39" i="22"/>
  <c r="C40" i="22" s="1"/>
  <c r="C41" i="22" s="1"/>
  <c r="C42" i="22" s="1"/>
  <c r="C28" i="22" s="1"/>
  <c r="C2" i="22"/>
  <c r="C2" i="23"/>
  <c r="H31" i="20" l="1"/>
  <c r="I31" i="20" l="1"/>
  <c r="C23" i="23"/>
  <c r="H30" i="20" s="1"/>
  <c r="I30" i="20" l="1"/>
  <c r="C7" i="23"/>
  <c r="C18" i="23" l="1"/>
  <c r="C7" i="21" l="1"/>
  <c r="C18" i="24" l="1"/>
  <c r="G32" i="20" s="1"/>
  <c r="C5" i="21"/>
  <c r="C2" i="21"/>
  <c r="B30" i="21"/>
  <c r="B31" i="21"/>
  <c r="I32" i="20" l="1"/>
  <c r="C28" i="33"/>
  <c r="H28" i="20"/>
  <c r="I28" i="20" l="1"/>
  <c r="H29" i="20"/>
  <c r="C23" i="22"/>
  <c r="I29" i="20" l="1"/>
  <c r="J29" i="20" s="1"/>
  <c r="J28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" authorId="0" shapeId="0" xr:uid="{5BB1257D-CC11-CE42-AAA6-F3A292868EF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match climate goals to capture 1% of annual global CO2 emissions</t>
        </r>
      </text>
    </comment>
  </commentList>
</comments>
</file>

<file path=xl/sharedStrings.xml><?xml version="1.0" encoding="utf-8"?>
<sst xmlns="http://schemas.openxmlformats.org/spreadsheetml/2006/main" count="1620" uniqueCount="240">
  <si>
    <t xml:space="preserve">Quality level </t>
  </si>
  <si>
    <t xml:space="preserve">Amine on silica </t>
  </si>
  <si>
    <t xml:space="preserve">Amine on alumina </t>
  </si>
  <si>
    <t xml:space="preserve">Amine on cellulose </t>
  </si>
  <si>
    <t xml:space="preserve">Carbonate on silica </t>
  </si>
  <si>
    <t xml:space="preserve">Anionic resin </t>
  </si>
  <si>
    <t xml:space="preserve">I </t>
  </si>
  <si>
    <t xml:space="preserve">Climate change </t>
  </si>
  <si>
    <t xml:space="preserve">Ozone depletion </t>
  </si>
  <si>
    <t xml:space="preserve">* </t>
  </si>
  <si>
    <t xml:space="preserve">Particulate matter </t>
  </si>
  <si>
    <t xml:space="preserve">II </t>
  </si>
  <si>
    <t xml:space="preserve">Acidification, terrestrial and freshwater </t>
  </si>
  <si>
    <t xml:space="preserve">Eutrophication, freshwater </t>
  </si>
  <si>
    <t xml:space="preserve">Eutrophication, marine </t>
  </si>
  <si>
    <t xml:space="preserve">Eutrophication, terrestrial </t>
  </si>
  <si>
    <t xml:space="preserve">Ionizing radiation </t>
  </si>
  <si>
    <t xml:space="preserve">Photochemical ozone formation </t>
  </si>
  <si>
    <t xml:space="preserve">II/III </t>
  </si>
  <si>
    <t xml:space="preserve">Human toxicity, cancer </t>
  </si>
  <si>
    <t xml:space="preserve">Human toxicity, non-cancer </t>
  </si>
  <si>
    <t xml:space="preserve">Ecotoxicity, freshwater </t>
  </si>
  <si>
    <t xml:space="preserve">III </t>
  </si>
  <si>
    <t xml:space="preserve">Land use </t>
  </si>
  <si>
    <t xml:space="preserve">Water scarcity </t>
  </si>
  <si>
    <t xml:space="preserve">Resource depletion, energy </t>
  </si>
  <si>
    <t xml:space="preserve">Resource depletion, mineral and metals </t>
  </si>
  <si>
    <t xml:space="preserve">* Anionic resin leads to a massive impact in ozone layer depletion. In the authors’ view, this impact in ozone layer depletion does not lead to a realistic result. We, therefore, do not report the ozone layer depletion for the anionic resin. ** Cellulose is the only bio-based material used; thus, amine on cellulose shows a high impact in land use. </t>
  </si>
  <si>
    <t xml:space="preserve">1.3 (+45.0) </t>
  </si>
  <si>
    <t xml:space="preserve">4.6 (−95.3) </t>
  </si>
  <si>
    <t xml:space="preserve">1.0 (+58.8) </t>
  </si>
  <si>
    <t xml:space="preserve">1.2 (+50.8) </t>
  </si>
  <si>
    <t xml:space="preserve">3.7 (−54.4) </t>
  </si>
  <si>
    <t xml:space="preserve">3.7 (+47.1) </t>
  </si>
  <si>
    <t xml:space="preserve">6.8 (+1.2) </t>
  </si>
  <si>
    <t xml:space="preserve">6.0 (+13.9) </t>
  </si>
  <si>
    <t xml:space="preserve">5.5 (+20.6) </t>
  </si>
  <si>
    <t xml:space="preserve">5.0 (+45.0) </t>
  </si>
  <si>
    <t xml:space="preserve">12.0 (−31.5) </t>
  </si>
  <si>
    <t xml:space="preserve">4.4 (+51.5) </t>
  </si>
  <si>
    <t xml:space="preserve">4.7 (+49.0) </t>
  </si>
  <si>
    <t xml:space="preserve">8.1 (+11.1) </t>
  </si>
  <si>
    <t xml:space="preserve">0.6 (+46.0) </t>
  </si>
  <si>
    <t xml:space="preserve">1.1 (+1.2) </t>
  </si>
  <si>
    <t xml:space="preserve">0.5 (+50.8) </t>
  </si>
  <si>
    <t xml:space="preserve">0.6 (+44.0) </t>
  </si>
  <si>
    <t xml:space="preserve">1.0 (+4.9) </t>
  </si>
  <si>
    <t xml:space="preserve">1.8 (+25.6) </t>
  </si>
  <si>
    <t xml:space="preserve">4.0 (−66.0) </t>
  </si>
  <si>
    <t xml:space="preserve">3.7 (−54.2) </t>
  </si>
  <si>
    <t xml:space="preserve">5.6 (−133.5) </t>
  </si>
  <si>
    <t xml:space="preserve">2.7 (+48.0) </t>
  </si>
  <si>
    <t xml:space="preserve">5.2 (+1.6) </t>
  </si>
  <si>
    <t xml:space="preserve">1.5 (+71.1) </t>
  </si>
  <si>
    <t xml:space="preserve">2.0 (+62.8) </t>
  </si>
  <si>
    <t xml:space="preserve">4.8 (+8.6) </t>
  </si>
  <si>
    <t xml:space="preserve">1.0 (+45.2) </t>
  </si>
  <si>
    <t xml:space="preserve">2.8 (−48.9) </t>
  </si>
  <si>
    <t xml:space="preserve">1.0 (+44.8) </t>
  </si>
  <si>
    <t xml:space="preserve">1.5 (+21.4) </t>
  </si>
  <si>
    <t xml:space="preserve">2.2 (−16.9) </t>
  </si>
  <si>
    <t xml:space="preserve">1.5 (+40.9) </t>
  </si>
  <si>
    <t xml:space="preserve">2.1 (+15.2) </t>
  </si>
  <si>
    <t xml:space="preserve">0.8 (+66.6) </t>
  </si>
  <si>
    <t xml:space="preserve">1.5 (+39.7) </t>
  </si>
  <si>
    <t xml:space="preserve">1.0 (+60.3) </t>
  </si>
  <si>
    <t xml:space="preserve">2.9 (+44.7) </t>
  </si>
  <si>
    <t xml:space="preserve">7.6 (−43.1) </t>
  </si>
  <si>
    <t xml:space="preserve">2.6 (+50.4) </t>
  </si>
  <si>
    <t xml:space="preserve">3.8 (+28.2) </t>
  </si>
  <si>
    <t xml:space="preserve">6.9 (−28.9) </t>
  </si>
  <si>
    <t xml:space="preserve">2.0 (−43.8) </t>
  </si>
  <si>
    <t xml:space="preserve">1.4 (−1.2) </t>
  </si>
  <si>
    <t xml:space="preserve">1.1 (+22.2) </t>
  </si>
  <si>
    <t xml:space="preserve">1.0 (+28.7) </t>
  </si>
  <si>
    <t xml:space="preserve">3.4 (−144.3) </t>
  </si>
  <si>
    <t xml:space="preserve">7.4 (+18.5) </t>
  </si>
  <si>
    <t xml:space="preserve">10.5 (−15.4) </t>
  </si>
  <si>
    <t xml:space="preserve">9.6 (−4.9) </t>
  </si>
  <si>
    <t xml:space="preserve">9.4 (−3.4) </t>
  </si>
  <si>
    <t xml:space="preserve">17.6 (−93.7) </t>
  </si>
  <si>
    <t xml:space="preserve">4.4 (+22.4) </t>
  </si>
  <si>
    <t xml:space="preserve">5.1 (+10.2) </t>
  </si>
  <si>
    <t xml:space="preserve">3.6 (+36.0) </t>
  </si>
  <si>
    <t xml:space="preserve">3.3 (+41.0) </t>
  </si>
  <si>
    <t xml:space="preserve">10.7 (−89.7) </t>
  </si>
  <si>
    <t xml:space="preserve">0.6 (+39.1) </t>
  </si>
  <si>
    <t xml:space="preserve">24.5 (−2,210.6)** </t>
  </si>
  <si>
    <t xml:space="preserve">0.7 (+36.9) </t>
  </si>
  <si>
    <t xml:space="preserve">1.0 (+1.5) </t>
  </si>
  <si>
    <t xml:space="preserve">0.6 (+44.4) </t>
  </si>
  <si>
    <t xml:space="preserve">5.0 (+49.3) </t>
  </si>
  <si>
    <t xml:space="preserve">17.7 (−78.7) </t>
  </si>
  <si>
    <t xml:space="preserve">4.5 (+54.1) </t>
  </si>
  <si>
    <t xml:space="preserve">4.9 (+50.8) </t>
  </si>
  <si>
    <t xml:space="preserve">12.2 (−23.2) </t>
  </si>
  <si>
    <t xml:space="preserve">2.4 (+46.2) </t>
  </si>
  <si>
    <t xml:space="preserve">6.7 (−53.0) </t>
  </si>
  <si>
    <t xml:space="preserve">1.4 (+68.2) </t>
  </si>
  <si>
    <t xml:space="preserve">1.8 (+59.3) </t>
  </si>
  <si>
    <t xml:space="preserve">4.4 (−0.8) </t>
  </si>
  <si>
    <t xml:space="preserve">1.9 (+51.5) </t>
  </si>
  <si>
    <t xml:space="preserve">2.0 (+47.8) </t>
  </si>
  <si>
    <t xml:space="preserve">6.3 (−60.3) </t>
  </si>
  <si>
    <t xml:space="preserve">4.7 (−18.7) </t>
  </si>
  <si>
    <t xml:space="preserve">8.1 (−106.8) </t>
  </si>
  <si>
    <r>
      <t>A positive change indicates an improvement in the environmental impact category compared to the adsorbent amine on silica. by contrast, a negative change represents a deterioration. The environmental impacts are classified according to their quality level as given by the European Commission’s Joint Research Centre (Supplementary Note 6)</t>
    </r>
    <r>
      <rPr>
        <sz val="10"/>
        <color rgb="FF3A689B"/>
        <rFont val="Helvetica Neue"/>
        <family val="2"/>
      </rPr>
      <t>56</t>
    </r>
    <r>
      <rPr>
        <sz val="10"/>
        <color theme="1"/>
        <rFont val="Helvetica Neue"/>
        <family val="2"/>
      </rPr>
      <t>,</t>
    </r>
    <r>
      <rPr>
        <sz val="10"/>
        <color rgb="FF3A689B"/>
        <rFont val="Helvetica Neue"/>
        <family val="2"/>
      </rPr>
      <t>57</t>
    </r>
    <r>
      <rPr>
        <sz val="10"/>
        <color theme="1"/>
        <rFont val="Helvetica Neue"/>
        <family val="2"/>
      </rPr>
      <t>. All details are documented in Supplementary Note 5. CFC- 11, trichlorofluoromethane; kbq, kilo becquerel; NMVOC, non-methane volatile organic compounds; CTUh, comparative toxic unit (human toxicity); CTUe, comparative toxic unit (ecotoxicity); Pt, point.</t>
    </r>
  </si>
  <si>
    <t xml:space="preserve">Environmental impact </t>
  </si>
  <si>
    <t>Unit</t>
  </si>
  <si>
    <t xml:space="preserve">10^-02 kg CO2e </t>
  </si>
  <si>
    <t xml:space="preserve">10^−10 kg CFC- 11 equiv. </t>
  </si>
  <si>
    <t xml:space="preserve">10^−10 disease incidences </t>
  </si>
  <si>
    <t xml:space="preserve">10^−04 mole H + equiv. </t>
  </si>
  <si>
    <t xml:space="preserve">10^−06 kg P equiv. </t>
  </si>
  <si>
    <t xml:space="preserve">10^−05 kg N equiv. </t>
  </si>
  <si>
    <t xml:space="preserve">10^−04 mole N equiv. </t>
  </si>
  <si>
    <t xml:space="preserve">10^−03 kbq 235U equiv. </t>
  </si>
  <si>
    <t xml:space="preserve">10^−05 kg NMVOC equiv. </t>
  </si>
  <si>
    <t xml:space="preserve">10^−10 CTUh </t>
  </si>
  <si>
    <t xml:space="preserve">10^−03 CTUe </t>
  </si>
  <si>
    <t xml:space="preserve">10^−01 Pt </t>
  </si>
  <si>
    <t xml:space="preserve">10^−03 m3 world equiv. </t>
  </si>
  <si>
    <t xml:space="preserve">10^−01 MJ </t>
  </si>
  <si>
    <t xml:space="preserve">10^−08 kg Sb equiv. </t>
  </si>
  <si>
    <t>NORMALIZED DATA</t>
  </si>
  <si>
    <t>ToDo</t>
  </si>
  <si>
    <t>RAW DATA</t>
  </si>
  <si>
    <t>ORIGINAL DATA</t>
  </si>
  <si>
    <r>
      <t xml:space="preserve">Table 1 | Environmental impact for the considered adsorbents and their relative differences compared to amine on silica (%). </t>
    </r>
    <r>
      <rPr>
        <sz val="10"/>
        <color rgb="FFFF0000"/>
        <rFont val="Helvetica Neue Condensed Bold"/>
      </rPr>
      <t>It includes production and end-of-life</t>
    </r>
  </si>
  <si>
    <t>most of the data are retrieved by means of WebPlotDigitalizer</t>
  </si>
  <si>
    <t>Production</t>
  </si>
  <si>
    <t>End of Life</t>
  </si>
  <si>
    <t>Total carbon footprint</t>
  </si>
  <si>
    <t xml:space="preserve">Unit </t>
  </si>
  <si>
    <t>10^-3 kg CO2 / kg CO2 captured</t>
  </si>
  <si>
    <t>Amine on aluminia</t>
  </si>
  <si>
    <t>Adsorbent</t>
  </si>
  <si>
    <t>Amine on silica</t>
  </si>
  <si>
    <t>Amine on cellulose</t>
  </si>
  <si>
    <t>Carbonate on silica</t>
  </si>
  <si>
    <t>Carbonate on activated carbon</t>
  </si>
  <si>
    <t>Anionic resin</t>
  </si>
  <si>
    <t>relative contribution</t>
  </si>
  <si>
    <t>Total</t>
  </si>
  <si>
    <t>10^-9 kg CFC-11 equivl./kg CO2 captured</t>
  </si>
  <si>
    <t>NaN</t>
  </si>
  <si>
    <t>10^-9 disease incidences / CO2 captured</t>
  </si>
  <si>
    <t>10^-6 mole H+ equival./CO2 captured</t>
  </si>
  <si>
    <t>10^-6 mole N equivl./kg CO2 captured</t>
  </si>
  <si>
    <t>10^-6 kgP equival./kg CO2 captured</t>
  </si>
  <si>
    <t>10^-6 kg N equivl./kg CO2 captured</t>
  </si>
  <si>
    <t>10^-3 kBq 235U equivl./kg CO2 captured</t>
  </si>
  <si>
    <t>10^-6 kg NMVOC equivl./kg CO2 captured</t>
  </si>
  <si>
    <t>10^'9 CTUh/kg CO2 captured</t>
  </si>
  <si>
    <t>10^-9 CTUh/kg CO2 captured</t>
  </si>
  <si>
    <t>10^-3 CTUe/kg CO2 captured</t>
  </si>
  <si>
    <t>Pt/kg CO2 captured</t>
  </si>
  <si>
    <t>10^-3 m3 world equivl/kg CO2 captured</t>
  </si>
  <si>
    <t>MJ/kg CO2 captured</t>
  </si>
  <si>
    <t>10^-6 kg Sb equivl./CO2 captured</t>
  </si>
  <si>
    <t>System Boundary</t>
  </si>
  <si>
    <t>DAC plant elements</t>
  </si>
  <si>
    <t>foundation</t>
  </si>
  <si>
    <t>auxiliaries</t>
  </si>
  <si>
    <t>adsorbent</t>
  </si>
  <si>
    <t>source</t>
  </si>
  <si>
    <t>Climeworks for an engineered plant in Iceland</t>
  </si>
  <si>
    <t>capacity</t>
  </si>
  <si>
    <t>lifetime</t>
  </si>
  <si>
    <t>y</t>
  </si>
  <si>
    <t>t-CO2/y</t>
  </si>
  <si>
    <t>land use</t>
  </si>
  <si>
    <t>m2</t>
  </si>
  <si>
    <t>consumption of adsorbent</t>
  </si>
  <si>
    <t>CDR roadmap</t>
  </si>
  <si>
    <t>capture CO2 with DAC</t>
  </si>
  <si>
    <t>of annual gloabl CO2 emissions</t>
  </si>
  <si>
    <t>t</t>
  </si>
  <si>
    <t>Gt</t>
  </si>
  <si>
    <t>annual global CO2 emissions_2022_OWID</t>
  </si>
  <si>
    <t>target capture capacity</t>
  </si>
  <si>
    <t>DAC plant properties</t>
  </si>
  <si>
    <t>engineered</t>
  </si>
  <si>
    <t>upscaled</t>
  </si>
  <si>
    <t>g/kg CO2 captured</t>
  </si>
  <si>
    <t>CO2 collector containers à 6 collectors</t>
  </si>
  <si>
    <t>process units · 1 per collector container</t>
  </si>
  <si>
    <t>1 upscaled</t>
  </si>
  <si>
    <t>Notes and Assumptions</t>
  </si>
  <si>
    <t>data based on estimations and experimental data from Climework</t>
  </si>
  <si>
    <t>assuming recycling with respect to current global recycling rates for metals in the automotive industry for aluminium, steel, stainless steelm copper</t>
  </si>
  <si>
    <t>remaining materials, waste treatment and final waste disposal is assumed</t>
  </si>
  <si>
    <t>Concrete</t>
  </si>
  <si>
    <t>Foundation and hall</t>
  </si>
  <si>
    <t>DAC_plant_element</t>
  </si>
  <si>
    <t>individual_contribution</t>
  </si>
  <si>
    <t>cummulative_value</t>
  </si>
  <si>
    <t>Steel</t>
  </si>
  <si>
    <t>Collector containers</t>
  </si>
  <si>
    <t>Process unit</t>
  </si>
  <si>
    <t>Spare parts</t>
  </si>
  <si>
    <t>Aluminium</t>
  </si>
  <si>
    <t>Insulation</t>
  </si>
  <si>
    <t>Painting</t>
  </si>
  <si>
    <t>Without recycling of other materials</t>
  </si>
  <si>
    <t>Plastics</t>
  </si>
  <si>
    <t>Without Steel recycling</t>
  </si>
  <si>
    <t>Without Concrete recycling</t>
  </si>
  <si>
    <t>Without Aluminium recycling</t>
  </si>
  <si>
    <t>Without StainlessSteel recycling</t>
  </si>
  <si>
    <t>StainlessSteel</t>
  </si>
  <si>
    <t>SteelFoundation</t>
  </si>
  <si>
    <t>Without Copper recycling</t>
  </si>
  <si>
    <t>Copper</t>
  </si>
  <si>
    <t>II</t>
  </si>
  <si>
    <t>II/III</t>
  </si>
  <si>
    <t>III</t>
  </si>
  <si>
    <t>total</t>
  </si>
  <si>
    <t>Overall Process</t>
  </si>
  <si>
    <t>Spare Parts</t>
  </si>
  <si>
    <t>Process Unit</t>
  </si>
  <si>
    <t>Collector Containers</t>
  </si>
  <si>
    <t>Foundation + Hall</t>
  </si>
  <si>
    <t>considering recycling</t>
  </si>
  <si>
    <t>Percentage</t>
  </si>
  <si>
    <t>electricity and heat that is co-generated during waste treatment, environmental credit is given to account for avoided burden</t>
  </si>
  <si>
    <t>Climate Change</t>
  </si>
  <si>
    <t>Eutrophication freshwater</t>
  </si>
  <si>
    <t>Human Toxicity non/Cancer</t>
  </si>
  <si>
    <t>Recourse Depletion Minerals-Metals</t>
  </si>
  <si>
    <t>A</t>
  </si>
  <si>
    <t>B</t>
  </si>
  <si>
    <t>better</t>
  </si>
  <si>
    <t>worst case</t>
  </si>
  <si>
    <t>base case scenario</t>
  </si>
  <si>
    <t>base case scenario_normalized</t>
  </si>
  <si>
    <t>worst case_factors</t>
  </si>
  <si>
    <t>worst case_normalized</t>
  </si>
  <si>
    <t>base case scenario_factors</t>
  </si>
  <si>
    <t>#ID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</si>
</sst>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0.0000"/>
  </numFmts>
  <fonts count="28">
    <font>
      <sz val="10"/>
      <color theme="1"/>
      <name val="HelveticaNeue"/>
      <family val="2"/>
    </font>
    <font>
      <sz val="10"/>
      <color theme="1"/>
      <name val="Helvetica Neue"/>
      <family val="2"/>
    </font>
    <font>
      <sz val="10"/>
      <color rgb="FF3A689B"/>
      <name val="Helvetica Neue"/>
      <family val="2"/>
    </font>
    <font>
      <sz val="10"/>
      <color theme="1"/>
      <name val="Helvetica Neue Condensed Bold"/>
    </font>
    <font>
      <sz val="10"/>
      <color theme="1"/>
      <name val="Helvetica Neue Medium"/>
    </font>
    <font>
      <sz val="10"/>
      <color rgb="FFFF0000"/>
      <name val="Helvetica Neue Condensed Bold"/>
    </font>
    <font>
      <sz val="10"/>
      <color rgb="FF000000"/>
      <name val="HelveticaNeue"/>
      <family val="2"/>
    </font>
    <font>
      <b/>
      <sz val="10"/>
      <color theme="1"/>
      <name val="HelveticaNeue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"/>
      <name val="HelveticaNeue"/>
      <family val="2"/>
    </font>
    <font>
      <i/>
      <sz val="10"/>
      <color theme="1"/>
      <name val="HelveticaNeue"/>
    </font>
    <font>
      <sz val="10"/>
      <color rgb="FF000000"/>
      <name val="Helvetica Neue Medium"/>
    </font>
    <font>
      <sz val="8"/>
      <name val="HelveticaNeue"/>
      <family val="2"/>
    </font>
    <font>
      <sz val="10"/>
      <color rgb="FF00549E"/>
      <name val="Helvetica Neue Medium"/>
    </font>
    <font>
      <sz val="10"/>
      <color rgb="FF006167"/>
      <name val="Helvetica Neue Medium"/>
    </font>
    <font>
      <sz val="10"/>
      <color rgb="FF0099A2"/>
      <name val="Helvetica Neue Medium"/>
    </font>
    <font>
      <sz val="10"/>
      <color rgb="FF57AA25"/>
      <name val="Helvetica Neue Medium"/>
    </font>
    <font>
      <sz val="10"/>
      <color rgb="FFBCCB00"/>
      <name val="Helvetica Neue Medium"/>
    </font>
    <font>
      <sz val="10"/>
      <color rgb="FFE50164"/>
      <name val="Helvetica Neue Medium"/>
    </font>
    <font>
      <sz val="10"/>
      <color rgb="FFF8A800"/>
      <name val="Helvetica Neue Medium"/>
    </font>
    <font>
      <sz val="10"/>
      <color rgb="FFCC061D"/>
      <name val="Helvetica Neue Medium"/>
    </font>
    <font>
      <sz val="10"/>
      <color rgb="FFFF0000"/>
      <name val="HelveticaNeue"/>
      <family val="2"/>
    </font>
    <font>
      <sz val="10"/>
      <name val="Helvetica Neue Medium"/>
    </font>
    <font>
      <b/>
      <sz val="10"/>
      <color rgb="FF000000"/>
      <name val="Helvetica Neue Medium"/>
    </font>
    <font>
      <b/>
      <sz val="10"/>
      <color rgb="FF000000"/>
      <name val="HelveticaNeue"/>
    </font>
    <font>
      <sz val="10"/>
      <color rgb="FFFFED01"/>
      <name val="Helvetica Neue Medium"/>
    </font>
    <font>
      <sz val="10"/>
      <name val="Helvetica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2" fontId="1" fillId="0" borderId="0" xfId="0" applyNumberFormat="1" applyFont="1"/>
    <xf numFmtId="2" fontId="1" fillId="0" borderId="1" xfId="0" applyNumberFormat="1" applyFont="1" applyBorder="1"/>
    <xf numFmtId="2" fontId="1" fillId="0" borderId="0" xfId="0" applyNumberFormat="1" applyFont="1" applyAlignment="1">
      <alignment horizontal="right"/>
    </xf>
    <xf numFmtId="0" fontId="1" fillId="3" borderId="0" xfId="0" applyFon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0" borderId="0" xfId="0" applyNumberFormat="1" applyAlignment="1">
      <alignment horizontal="right"/>
    </xf>
    <xf numFmtId="0" fontId="6" fillId="0" borderId="0" xfId="0" applyFont="1"/>
    <xf numFmtId="0" fontId="6" fillId="5" borderId="0" xfId="0" applyFont="1" applyFill="1"/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0" fontId="7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1" fillId="6" borderId="0" xfId="0" applyFont="1" applyFill="1"/>
    <xf numFmtId="2" fontId="0" fillId="0" borderId="1" xfId="0" applyNumberFormat="1" applyBorder="1"/>
    <xf numFmtId="0" fontId="4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left" indent="3"/>
    </xf>
    <xf numFmtId="0" fontId="0" fillId="0" borderId="0" xfId="0" applyAlignment="1">
      <alignment horizontal="right"/>
    </xf>
    <xf numFmtId="9" fontId="0" fillId="6" borderId="0" xfId="0" applyNumberFormat="1" applyFill="1"/>
    <xf numFmtId="11" fontId="0" fillId="6" borderId="0" xfId="0" applyNumberFormat="1" applyFill="1"/>
    <xf numFmtId="2" fontId="0" fillId="6" borderId="0" xfId="0" applyNumberFormat="1" applyFill="1"/>
    <xf numFmtId="0" fontId="10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0" fontId="4" fillId="0" borderId="0" xfId="0" applyFont="1" applyAlignment="1">
      <alignment horizontal="right"/>
    </xf>
    <xf numFmtId="0" fontId="4" fillId="4" borderId="0" xfId="0" applyFont="1" applyFill="1"/>
    <xf numFmtId="0" fontId="12" fillId="0" borderId="0" xfId="0" applyFont="1"/>
    <xf numFmtId="2" fontId="4" fillId="0" borderId="0" xfId="0" applyNumberFormat="1" applyFont="1"/>
    <xf numFmtId="0" fontId="6" fillId="0" borderId="1" xfId="0" applyFont="1" applyBorder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1" xfId="0" applyFont="1" applyBorder="1" applyAlignment="1">
      <alignment horizontal="right"/>
    </xf>
    <xf numFmtId="0" fontId="21" fillId="0" borderId="0" xfId="0" applyFont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2" fontId="0" fillId="0" borderId="2" xfId="0" applyNumberFormat="1" applyBorder="1"/>
    <xf numFmtId="0" fontId="6" fillId="0" borderId="2" xfId="0" applyFont="1" applyBorder="1"/>
    <xf numFmtId="167" fontId="0" fillId="0" borderId="0" xfId="0" applyNumberFormat="1"/>
    <xf numFmtId="167" fontId="0" fillId="0" borderId="1" xfId="0" applyNumberFormat="1" applyBorder="1"/>
    <xf numFmtId="167" fontId="0" fillId="0" borderId="2" xfId="0" applyNumberFormat="1" applyBorder="1"/>
    <xf numFmtId="0" fontId="11" fillId="0" borderId="0" xfId="0" applyFont="1" applyAlignment="1">
      <alignment horizontal="right" wrapText="1"/>
    </xf>
    <xf numFmtId="0" fontId="0" fillId="0" borderId="2" xfId="0" applyBorder="1"/>
    <xf numFmtId="2" fontId="22" fillId="0" borderId="0" xfId="0" applyNumberFormat="1" applyFont="1"/>
    <xf numFmtId="165" fontId="0" fillId="0" borderId="2" xfId="0" applyNumberFormat="1" applyBorder="1"/>
    <xf numFmtId="2" fontId="23" fillId="0" borderId="0" xfId="0" applyNumberFormat="1" applyFont="1"/>
    <xf numFmtId="165" fontId="6" fillId="5" borderId="0" xfId="0" applyNumberFormat="1" applyFont="1" applyFill="1"/>
    <xf numFmtId="2" fontId="6" fillId="5" borderId="0" xfId="0" applyNumberFormat="1" applyFont="1" applyFill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right"/>
    </xf>
    <xf numFmtId="2" fontId="27" fillId="0" borderId="0" xfId="0" applyNumberFormat="1" applyFont="1"/>
    <xf numFmtId="0" fontId="4" fillId="0" borderId="0" xfId="0" applyFont="1" applyAlignment="1">
      <alignment horizontal="left" vertical="top" wrapText="1"/>
    </xf>
    <xf numFmtId="166" fontId="0" fillId="0" borderId="1" xfId="0" applyNumberFormat="1" applyBorder="1"/>
    <xf numFmtId="0" fontId="1" fillId="0" borderId="0" xfId="0" applyFont="1" applyAlignment="1">
      <alignment horizontal="left" wrapText="1"/>
    </xf>
    <xf numFmtId="0" fontId="0" fillId="6" borderId="0" xfId="0" applyFill="1" applyAlignment="1">
      <alignment horizontal="righ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right"/>
    </xf>
    <xf numFmtId="0" fontId="4" fillId="4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left" vertical="top" wrapText="1"/>
    </xf>
    <xf numFmtId="0" fontId="0" fillId="6" borderId="1" xfId="0" applyFill="1" applyBorder="1"/>
    <xf numFmtId="2" fontId="0" fillId="0" borderId="0" xfId="0" applyNumberFormat="1" applyFill="1" applyBorder="1"/>
    <xf numFmtId="166" fontId="0" fillId="0" borderId="0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4" fillId="8" borderId="0" xfId="0" applyNumberFormat="1" applyFont="1" applyFill="1" applyAlignment="1">
      <alignment horizontal="center"/>
    </xf>
    <xf numFmtId="2" fontId="4" fillId="8" borderId="0" xfId="0" applyNumberFormat="1" applyFont="1" applyFill="1" applyAlignment="1">
      <alignment horizontal="left" vertical="top" wrapText="1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 vertical="top" wrapText="1"/>
    </xf>
    <xf numFmtId="166" fontId="0" fillId="0" borderId="0" xfId="0" applyNumberFormat="1" applyFill="1" applyBorder="1" applyAlignment="1">
      <alignment horizontal="right"/>
    </xf>
    <xf numFmtId="2" fontId="0" fillId="9" borderId="0" xfId="0" applyNumberFormat="1" applyFill="1"/>
    <xf numFmtId="2" fontId="0" fillId="9" borderId="1" xfId="0" applyNumberFormat="1" applyFill="1" applyBorder="1"/>
    <xf numFmtId="2" fontId="0" fillId="9" borderId="0" xfId="0" applyNumberFormat="1" applyFill="1" applyAlignment="1">
      <alignment horizontal="right"/>
    </xf>
    <xf numFmtId="2" fontId="0" fillId="9" borderId="1" xfId="0" applyNumberFormat="1" applyFill="1" applyBorder="1" applyAlignment="1">
      <alignment horizontal="right"/>
    </xf>
    <xf numFmtId="2" fontId="0" fillId="9" borderId="3" xfId="0" applyNumberFormat="1" applyFill="1" applyBorder="1"/>
    <xf numFmtId="2" fontId="0" fillId="9" borderId="0" xfId="0" applyNumberFormat="1" applyFill="1" applyBorder="1"/>
    <xf numFmtId="2" fontId="0" fillId="7" borderId="1" xfId="0" applyNumberFormat="1" applyFill="1" applyBorder="1"/>
    <xf numFmtId="2" fontId="0" fillId="7" borderId="1" xfId="0" applyNumberFormat="1" applyFill="1" applyBorder="1" applyAlignment="1">
      <alignment horizontal="right"/>
    </xf>
    <xf numFmtId="2" fontId="0" fillId="7" borderId="3" xfId="0" applyNumberFormat="1" applyFill="1" applyBorder="1"/>
    <xf numFmtId="2" fontId="0" fillId="7" borderId="0" xfId="0" applyNumberFormat="1" applyFill="1" applyBorder="1"/>
    <xf numFmtId="166" fontId="0" fillId="6" borderId="0" xfId="0" applyNumberFormat="1" applyFill="1" applyBorder="1"/>
    <xf numFmtId="166" fontId="0" fillId="6" borderId="1" xfId="0" applyNumberFormat="1" applyFill="1" applyBorder="1"/>
    <xf numFmtId="166" fontId="0" fillId="6" borderId="0" xfId="0" applyNumberFormat="1" applyFill="1" applyBorder="1" applyAlignment="1">
      <alignment horizontal="right"/>
    </xf>
    <xf numFmtId="166" fontId="0" fillId="6" borderId="1" xfId="0" applyNumberFormat="1" applyFill="1" applyBorder="1" applyAlignment="1">
      <alignment horizontal="right"/>
    </xf>
    <xf numFmtId="166" fontId="0" fillId="6" borderId="3" xfId="0" applyNumberFormat="1" applyFill="1" applyBorder="1"/>
    <xf numFmtId="2" fontId="0" fillId="7" borderId="0" xfId="0" applyNumberFormat="1" applyFill="1"/>
    <xf numFmtId="2" fontId="0" fillId="7" borderId="0" xfId="0" applyNumberFormat="1" applyFill="1" applyAlignment="1">
      <alignment horizontal="right"/>
    </xf>
    <xf numFmtId="165" fontId="0" fillId="7" borderId="0" xfId="0" applyNumberFormat="1" applyFill="1"/>
    <xf numFmtId="165" fontId="0" fillId="7" borderId="1" xfId="0" applyNumberFormat="1" applyFill="1" applyBorder="1"/>
    <xf numFmtId="2" fontId="0" fillId="6" borderId="3" xfId="0" applyNumberFormat="1" applyFill="1" applyBorder="1"/>
    <xf numFmtId="2" fontId="0" fillId="6" borderId="0" xfId="0" applyNumberFormat="1" applyFill="1" applyBorder="1"/>
    <xf numFmtId="166" fontId="4" fillId="8" borderId="0" xfId="0" applyNumberFormat="1" applyFont="1" applyFill="1" applyAlignment="1">
      <alignment horizontal="center"/>
    </xf>
    <xf numFmtId="166" fontId="4" fillId="8" borderId="0" xfId="0" applyNumberFormat="1" applyFont="1" applyFill="1" applyAlignment="1">
      <alignment horizontal="left" vertical="top" wrapText="1"/>
    </xf>
    <xf numFmtId="166" fontId="0" fillId="6" borderId="0" xfId="0" applyNumberFormat="1" applyFill="1"/>
    <xf numFmtId="166" fontId="0" fillId="0" borderId="0" xfId="0" applyNumberFormat="1" applyBorder="1"/>
    <xf numFmtId="2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left" vertical="top" wrapText="1"/>
    </xf>
    <xf numFmtId="166" fontId="4" fillId="0" borderId="0" xfId="0" applyNumberFormat="1" applyFont="1" applyFill="1" applyBorder="1" applyAlignment="1">
      <alignment horizontal="left" vertical="top" wrapText="1"/>
    </xf>
    <xf numFmtId="2" fontId="0" fillId="0" borderId="0" xfId="0" applyNumberFormat="1" applyFill="1" applyBorder="1" applyAlignment="1">
      <alignment horizontal="right"/>
    </xf>
    <xf numFmtId="0" fontId="0" fillId="6" borderId="0" xfId="0" applyFill="1" applyAlignment="1">
      <alignment horizontal="left"/>
    </xf>
    <xf numFmtId="0" fontId="0" fillId="6" borderId="3" xfId="0" applyFill="1" applyBorder="1" applyAlignment="1">
      <alignment horizontal="left"/>
    </xf>
    <xf numFmtId="2" fontId="0" fillId="7" borderId="0" xfId="0" applyNumberFormat="1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2" fontId="0" fillId="6" borderId="0" xfId="0" applyNumberFormat="1" applyFill="1" applyBorder="1" applyAlignment="1">
      <alignment horizontal="right"/>
    </xf>
    <xf numFmtId="2" fontId="0" fillId="6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5C7D"/>
      <color rgb="FF0E4C67"/>
      <color rgb="FFC3CAD2"/>
      <color rgb="FF8599AA"/>
      <color rgb="FFFFED01"/>
      <color rgb="FFCC061D"/>
      <color rgb="FFF8A800"/>
      <color rgb="FFE50164"/>
      <color rgb="FFBCCB00"/>
      <color rgb="FF57AA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Climate Change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EnvImpact_adsorbents2!$E$2</c:f>
              <c:numCache>
                <c:formatCode>0.00</c:formatCode>
                <c:ptCount val="1"/>
                <c:pt idx="0">
                  <c:v>20.188679245283002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2-2E4C-BB3B-3D64EFFCC9EC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EnvImpact_adsorbents2!$F$2</c:f>
              <c:numCache>
                <c:formatCode>0.00</c:formatCode>
                <c:ptCount val="1"/>
                <c:pt idx="0">
                  <c:v>10.909090909090899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2-2E4C-BB3B-3D64EFFCC9EC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EnvImpact_adsorbents2!$G$2</c:f>
              <c:numCache>
                <c:formatCode>0.00</c:formatCode>
                <c:ptCount val="1"/>
                <c:pt idx="0">
                  <c:v>35.8147512864494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2-2E4C-BB3B-3D64EFFCC9EC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EnvImpact_adsorbents2!$H$2</c:f>
              <c:numCache>
                <c:formatCode>0.00</c:formatCode>
                <c:ptCount val="1"/>
                <c:pt idx="0">
                  <c:v>8.7478559176672306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22-2E4C-BB3B-3D64EFFCC9EC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EnvImpact_adsorbents2!$I$2</c:f>
              <c:numCache>
                <c:formatCode>0.00</c:formatCode>
                <c:ptCount val="1"/>
                <c:pt idx="0">
                  <c:v>10.668953687821601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22-2E4C-BB3B-3D64EFFCC9EC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EnvImpact_adsorbents2!$J$2</c:f>
              <c:numCache>
                <c:formatCode>0.00</c:formatCode>
                <c:ptCount val="1"/>
                <c:pt idx="0">
                  <c:v>26.1063464837049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22-2E4C-BB3B-3D64EFFCC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5168138358929111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Human Toxicity - cancer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EnvImpact_adsorbents2!$E$29</c:f>
              <c:numCache>
                <c:formatCode>0.000</c:formatCode>
                <c:ptCount val="1"/>
                <c:pt idx="0">
                  <c:v>0.13358984199999999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2-A94F-A920-11176E48FD4C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EnvImpact_adsorbents2!$F$29</c:f>
              <c:numCache>
                <c:formatCode>0.000</c:formatCode>
                <c:ptCount val="1"/>
                <c:pt idx="0">
                  <c:v>0.19621008100000001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2-A94F-A920-11176E48FD4C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EnvImpact_adsorbents2!$G$29</c:f>
              <c:numCache>
                <c:formatCode>0.000</c:formatCode>
                <c:ptCount val="1"/>
                <c:pt idx="0">
                  <c:v>0.12914582499999999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2-A94F-A920-11176E48FD4C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EnvImpact_adsorbents2!$H$29</c:f>
              <c:numCache>
                <c:formatCode>0.000</c:formatCode>
                <c:ptCount val="1"/>
                <c:pt idx="0">
                  <c:v>0.10813774499999999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2-A94F-A920-11176E48FD4C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EnvImpact_adsorbents2!$I$29</c:f>
              <c:numCache>
                <c:formatCode>0.000</c:formatCode>
                <c:ptCount val="1"/>
                <c:pt idx="0">
                  <c:v>9.8845710000000003E-2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2-A94F-A920-11176E48FD4C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EnvImpact_adsorbents2!$J$29</c:f>
              <c:numCache>
                <c:formatCode>0.000</c:formatCode>
                <c:ptCount val="1"/>
                <c:pt idx="0">
                  <c:v>0.32858791799999998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2-A94F-A920-11176E48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4776153492631443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Human Toxicity, non-Cancer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EnvImpact_adsorbents2!$E$32</c:f>
              <c:numCache>
                <c:formatCode>0.00</c:formatCode>
                <c:ptCount val="1"/>
                <c:pt idx="0">
                  <c:v>0.878742515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4B47-8394-A5B23C53016F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EnvImpact_adsorbents2!$F$32</c:f>
              <c:numCache>
                <c:formatCode>0.00</c:formatCode>
                <c:ptCount val="1"/>
                <c:pt idx="0">
                  <c:v>0.71856287399999996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4B47-8394-A5B23C53016F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EnvImpact_adsorbents2!$G$32</c:f>
              <c:numCache>
                <c:formatCode>0.00</c:formatCode>
                <c:ptCount val="1"/>
                <c:pt idx="0">
                  <c:v>0.996257485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4B47-8394-A5B23C53016F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EnvImpact_adsorbents2!$H$32</c:f>
              <c:numCache>
                <c:formatCode>0.00</c:formatCode>
                <c:ptCount val="1"/>
                <c:pt idx="0">
                  <c:v>0.92065868299999998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A-4B47-8394-A5B23C53016F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EnvImpact_adsorbents2!$I$32</c:f>
              <c:numCache>
                <c:formatCode>0.00</c:formatCode>
                <c:ptCount val="1"/>
                <c:pt idx="0">
                  <c:v>0.90868263500000002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A-4B47-8394-A5B23C53016F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EnvImpact_adsorbents2!$J$32</c:f>
              <c:numCache>
                <c:formatCode>0.00</c:formatCode>
                <c:ptCount val="1"/>
                <c:pt idx="0">
                  <c:v>1.7110778440000001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0A-4B47-8394-A5B23C530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4778454954860136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Ecotoxicity freshwater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EnvImpact_adsorbents2!$E$35</c:f>
              <c:numCache>
                <c:formatCode>0.00</c:formatCode>
                <c:ptCount val="1"/>
                <c:pt idx="0">
                  <c:v>5.5014836799999998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1-AC49-B23E-34FBC3D1D868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EnvImpact_adsorbents2!$F$35</c:f>
              <c:numCache>
                <c:formatCode>0.00</c:formatCode>
                <c:ptCount val="1"/>
                <c:pt idx="0">
                  <c:v>4.2729970330000002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1-AC49-B23E-34FBC3D1D868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EnvImpact_adsorbents2!$G$35</c:f>
              <c:numCache>
                <c:formatCode>0.00</c:formatCode>
                <c:ptCount val="1"/>
                <c:pt idx="0">
                  <c:v>4.7626112760000003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1-AC49-B23E-34FBC3D1D868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EnvImpact_adsorbents2!$H$35</c:f>
              <c:numCache>
                <c:formatCode>0.00</c:formatCode>
                <c:ptCount val="1"/>
                <c:pt idx="0">
                  <c:v>3.600890208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1-AC49-B23E-34FBC3D1D868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EnvImpact_adsorbents2!$I$35</c:f>
              <c:numCache>
                <c:formatCode>0.00</c:formatCode>
                <c:ptCount val="1"/>
                <c:pt idx="0">
                  <c:v>3.3204747769999998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1-AC49-B23E-34FBC3D1D868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EnvImpact_adsorbents2!$J$35</c:f>
              <c:numCache>
                <c:formatCode>0.00</c:formatCode>
                <c:ptCount val="1"/>
                <c:pt idx="0">
                  <c:v>10.424332339999999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D1-AC49-B23E-34FBC3D1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3992182719756079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Land Use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EnvImpact_adsorbents2!$E$38</c:f>
              <c:numCache>
                <c:formatCode>0.000</c:formatCode>
                <c:ptCount val="1"/>
                <c:pt idx="0">
                  <c:v>0.12456331900000001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E-2F44-96BF-6122423060DB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EnvImpact_adsorbents2!$F$38</c:f>
              <c:numCache>
                <c:formatCode>0.000</c:formatCode>
                <c:ptCount val="1"/>
                <c:pt idx="0">
                  <c:v>7.5327511E-2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E-2F44-96BF-6122423060DB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EnvImpact_adsorbents2!$G$38</c:f>
              <c:numCache>
                <c:formatCode>0.00</c:formatCode>
                <c:ptCount val="1"/>
                <c:pt idx="0">
                  <c:v>1.5992452829999999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E-2F44-96BF-6122423060DB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EnvImpact_adsorbents2!$H$38</c:f>
              <c:numCache>
                <c:formatCode>0.000</c:formatCode>
                <c:ptCount val="1"/>
                <c:pt idx="0">
                  <c:v>8.0458514999999994E-2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E-2F44-96BF-6122423060DB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EnvImpact_adsorbents2!$I$38</c:f>
              <c:numCache>
                <c:formatCode>0.000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E-2F44-96BF-6122423060DB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EnvImpact_adsorbents2!$J$38</c:f>
              <c:numCache>
                <c:formatCode>0.000</c:formatCode>
                <c:ptCount val="1"/>
                <c:pt idx="0">
                  <c:v>6.8558952000000006E-2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E-2F44-96BF-61224230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4776153492631443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Water Scarcity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EnvImpact_adsorbents2!$E$41</c:f>
              <c:numCache>
                <c:formatCode>0.00</c:formatCode>
                <c:ptCount val="1"/>
                <c:pt idx="0">
                  <c:v>9.5990957049999999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E-CE42-8F67-E9A6539A658A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EnvImpact_adsorbents2!$F$41</c:f>
              <c:numCache>
                <c:formatCode>0.00</c:formatCode>
                <c:ptCount val="1"/>
                <c:pt idx="0">
                  <c:v>4.9238884699999996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E-CE42-8F67-E9A6539A658A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EnvImpact_adsorbents2!$G$41</c:f>
              <c:numCache>
                <c:formatCode>0.00</c:formatCode>
                <c:ptCount val="1"/>
                <c:pt idx="0">
                  <c:v>16.83571967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E-CE42-8F67-E9A6539A658A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EnvImpact_adsorbents2!$H$41</c:f>
              <c:numCache>
                <c:formatCode>0.00</c:formatCode>
                <c:ptCount val="1"/>
                <c:pt idx="0">
                  <c:v>3.655614167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E-CE42-8F67-E9A6539A658A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EnvImpact_adsorbents2!$I$41</c:f>
              <c:numCache>
                <c:formatCode>0.00</c:formatCode>
                <c:ptCount val="1"/>
                <c:pt idx="0">
                  <c:v>3.9788997739999998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1E-CE42-8F67-E9A6539A658A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EnvImpact_adsorbents2!$J$41</c:f>
              <c:numCache>
                <c:formatCode>0.00</c:formatCode>
                <c:ptCount val="1"/>
                <c:pt idx="0">
                  <c:v>11.33986436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1E-CE42-8F67-E9A6539A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4778454954860136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Recourse Depletion Energy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EnvImpact_adsorbents2!$E$44</c:f>
              <c:numCache>
                <c:formatCode>0.000</c:formatCode>
                <c:ptCount val="1"/>
                <c:pt idx="0">
                  <c:v>0.43102817399999999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0-864E-A6CC-4E69A759CBAE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EnvImpact_adsorbents2!$F$44</c:f>
              <c:numCache>
                <c:formatCode>0.000</c:formatCode>
                <c:ptCount val="1"/>
                <c:pt idx="0">
                  <c:v>0.23271130600000001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0-864E-A6CC-4E69A759CBAE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EnvImpact_adsorbents2!$G$44</c:f>
              <c:numCache>
                <c:formatCode>0.000</c:formatCode>
                <c:ptCount val="1"/>
                <c:pt idx="0">
                  <c:v>0.661544091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0-864E-A6CC-4E69A759CBAE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EnvImpact_adsorbents2!$H$44</c:f>
              <c:numCache>
                <c:formatCode>0.000</c:formatCode>
                <c:ptCount val="1"/>
                <c:pt idx="0">
                  <c:v>0.12623490700000001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0-864E-A6CC-4E69A759CBAE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EnvImpact_adsorbents2!$I$44</c:f>
              <c:numCache>
                <c:formatCode>0.000</c:formatCode>
                <c:ptCount val="1"/>
                <c:pt idx="0">
                  <c:v>0.16502012399999999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0-864E-A6CC-4E69A759CBAE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EnvImpact_adsorbents2!$J$44</c:f>
              <c:numCache>
                <c:formatCode>0.000</c:formatCode>
                <c:ptCount val="1"/>
                <c:pt idx="0">
                  <c:v>0.43175997100000002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0-864E-A6CC-4E69A759C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4973144263095854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Recourse Depletion Minerals-Metals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EnvImpact_adsorbents2!$E$47</c:f>
              <c:numCache>
                <c:formatCode>0.000</c:formatCode>
                <c:ptCount val="1"/>
                <c:pt idx="0">
                  <c:v>3.7787300000000003E-2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F-874D-804D-BE7009001236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EnvImpact_adsorbents2!$F$47</c:f>
              <c:numCache>
                <c:formatCode>0.000</c:formatCode>
                <c:ptCount val="1"/>
                <c:pt idx="0">
                  <c:v>1.7647059E-2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F-874D-804D-BE7009001236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EnvImpact_adsorbents2!$G$47</c:f>
              <c:numCache>
                <c:formatCode>0.000</c:formatCode>
                <c:ptCount val="1"/>
                <c:pt idx="0">
                  <c:v>1.9594858E-2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F-874D-804D-BE7009001236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EnvImpact_adsorbents2!$H$47</c:f>
              <c:numCache>
                <c:formatCode>0.000</c:formatCode>
                <c:ptCount val="1"/>
                <c:pt idx="0">
                  <c:v>6.2991819000000004E-2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F-874D-804D-BE7009001236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EnvImpact_adsorbents2!$I$47</c:f>
              <c:numCache>
                <c:formatCode>0.000</c:formatCode>
                <c:ptCount val="1"/>
                <c:pt idx="0">
                  <c:v>4.6630308000000002E-2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FF-874D-804D-BE7009001236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EnvImpact_adsorbents2!$J$47</c:f>
              <c:numCache>
                <c:formatCode>0.000</c:formatCode>
                <c:ptCount val="1"/>
                <c:pt idx="0">
                  <c:v>8.0288274000000007E-2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FF-874D-804D-BE700900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4776953484711257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Climate Change · best vs 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SensitivityStudy_adsorbent!$U$2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rgbClr val="8599AA">
                <a:alpha val="50196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val>
            <c:numRef>
              <c:f>SensitivityStudy_adsorbent!$U$5</c:f>
              <c:numCache>
                <c:formatCode>0.0</c:formatCode>
                <c:ptCount val="1"/>
                <c:pt idx="0">
                  <c:v>5.8660720411663734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B-FE4D-97B6-98D79238AC6D}"/>
            </c:ext>
          </c:extLst>
        </c:ser>
        <c:ser>
          <c:idx val="7"/>
          <c:order val="1"/>
          <c:tx>
            <c:strRef>
              <c:f>SensitivityStudy_adsorbent!$V$2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rgbClr val="C3CAD2">
                <a:alpha val="50196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val>
            <c:numRef>
              <c:f>SensitivityStudy_adsorbent!$V$5</c:f>
              <c:numCache>
                <c:formatCode>0.0</c:formatCode>
                <c:ptCount val="1"/>
                <c:pt idx="0">
                  <c:v>3.0594339622641509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8B-FE4D-97B6-98D79238AC6D}"/>
            </c:ext>
          </c:extLst>
        </c:ser>
        <c:ser>
          <c:idx val="1"/>
          <c:order val="2"/>
          <c:tx>
            <c:strRef>
              <c:f>SensitivityStudy_adsorbent!$W$2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rgbClr val="0E4C67">
                <a:alpha val="50196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val>
            <c:numRef>
              <c:f>SensitivityStudy_adsorbent!$W$5</c:f>
              <c:numCache>
                <c:formatCode>0.0</c:formatCode>
                <c:ptCount val="1"/>
                <c:pt idx="0">
                  <c:v>6.9750085763293264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8B-FE4D-97B6-98D79238AC6D}"/>
            </c:ext>
          </c:extLst>
        </c:ser>
        <c:ser>
          <c:idx val="3"/>
          <c:order val="3"/>
          <c:tx>
            <c:strRef>
              <c:f>SensitivityStudy_adsorbent!$X$2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rgbClr val="145C7D">
                <a:alpha val="50196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val>
            <c:numRef>
              <c:f>SensitivityStudy_adsorbent!$X$5</c:f>
              <c:numCache>
                <c:formatCode>0.0</c:formatCode>
                <c:ptCount val="1"/>
                <c:pt idx="0">
                  <c:v>9.6270154373927479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8B-FE4D-97B6-98D79238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65712108049252294"/>
          <c:h val="7.9873998891601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SensitivityStudy_adsorbent!$M$2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stdErr"/>
            <c:noEndCap val="0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val>
            <c:numRef>
              <c:f>SensitivityStudy_adsorbent!$M$5</c:f>
              <c:numCache>
                <c:formatCode>0.0</c:formatCode>
                <c:ptCount val="1"/>
                <c:pt idx="0">
                  <c:v>2.3653516295025701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FA-8C4E-BD0E-B3C827EA1E38}"/>
            </c:ext>
          </c:extLst>
        </c:ser>
        <c:ser>
          <c:idx val="6"/>
          <c:order val="1"/>
          <c:tx>
            <c:strRef>
              <c:f>SensitivityStudy_adsorbent!$N$2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val>
            <c:numRef>
              <c:f>SensitivityStudy_adsorbent!$N$5</c:f>
              <c:numCache>
                <c:formatCode>0.0</c:formatCode>
                <c:ptCount val="1"/>
                <c:pt idx="0">
                  <c:v>1.3018867924528301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FA-8C4E-BD0E-B3C827EA1E38}"/>
            </c:ext>
          </c:extLst>
        </c:ser>
        <c:ser>
          <c:idx val="0"/>
          <c:order val="2"/>
          <c:tx>
            <c:strRef>
              <c:f>SensitivityStudy_adsorbent!$O$2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val>
            <c:numRef>
              <c:f>SensitivityStudy_adsorbent!$O$5</c:f>
              <c:numCache>
                <c:formatCode>0.0</c:formatCode>
                <c:ptCount val="1"/>
                <c:pt idx="0">
                  <c:v>4.6192109777015409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FA-8C4E-BD0E-B3C827EA1E38}"/>
            </c:ext>
          </c:extLst>
        </c:ser>
        <c:ser>
          <c:idx val="2"/>
          <c:order val="3"/>
          <c:tx>
            <c:strRef>
              <c:f>SensitivityStudy_adsorbent!$P$2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val>
            <c:numRef>
              <c:f>SensitivityStudy_adsorbent!$P$5</c:f>
              <c:numCache>
                <c:formatCode>0.0</c:formatCode>
                <c:ptCount val="1"/>
                <c:pt idx="0">
                  <c:v>2.7118353344768305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FA-8C4E-BD0E-B3C827EA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  <c:max val="12"/>
        </c:scaling>
        <c:delete val="1"/>
        <c:axPos val="l"/>
        <c:numFmt formatCode="0.0" sourceLinked="1"/>
        <c:majorTickMark val="none"/>
        <c:minorTickMark val="none"/>
        <c:tickLblPos val="nextTo"/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16129969327E-2"/>
          <c:y val="0.91845131622383103"/>
          <c:w val="0.65712108049252294"/>
          <c:h val="7.9873998891601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Ozone Depletion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EnvImpact_adsorbents2!$E$5</c:f>
              <c:numCache>
                <c:formatCode>0.00</c:formatCode>
                <c:ptCount val="1"/>
                <c:pt idx="0">
                  <c:v>0.65281450698904397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A-F041-881F-FC26C75AF9B4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EnvImpact_adsorbents2!$F$5</c:f>
              <c:numCache>
                <c:formatCode>0.00</c:formatCode>
                <c:ptCount val="1"/>
                <c:pt idx="0">
                  <c:v>0.34114091424253801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A-F041-881F-FC26C75AF9B4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EnvImpact_adsorbents2!$G$5</c:f>
              <c:numCache>
                <c:formatCode>0.00</c:formatCode>
                <c:ptCount val="1"/>
                <c:pt idx="0">
                  <c:v>0.57876841707593496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A-F041-881F-FC26C75AF9B4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EnvImpact_adsorbents2!$H$5</c:f>
              <c:numCache>
                <c:formatCode>0.00</c:formatCode>
                <c:ptCount val="1"/>
                <c:pt idx="0">
                  <c:v>0.54627880619569302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A-F041-881F-FC26C75AF9B4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EnvImpact_adsorbents2!$I$5</c:f>
              <c:numCache>
                <c:formatCode>0.00</c:formatCode>
                <c:ptCount val="1"/>
                <c:pt idx="0">
                  <c:v>0.50018889308651304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A-F041-881F-FC26C75AF9B4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A-F041-881F-FC26C75A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3992182719756079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Particulate Matter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EnvImpact_adsorbents2!$E$8</c:f>
              <c:numCache>
                <c:formatCode>0.00</c:formatCode>
                <c:ptCount val="1"/>
                <c:pt idx="0">
                  <c:v>0.89565879664889503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7-8C47-BE87-769D7244B5F9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EnvImpact_adsorbents2!$F$8</c:f>
              <c:numCache>
                <c:formatCode>0.00</c:formatCode>
                <c:ptCount val="1"/>
                <c:pt idx="0">
                  <c:v>0.489718202589489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7-8C47-BE87-769D7244B5F9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EnvImpact_adsorbents2!$G$8</c:f>
              <c:numCache>
                <c:formatCode>0.00</c:formatCode>
                <c:ptCount val="1"/>
                <c:pt idx="0">
                  <c:v>1.14851485148514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7-8C47-BE87-769D7244B5F9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EnvImpact_adsorbents2!$H$8</c:f>
              <c:numCache>
                <c:formatCode>0.00</c:formatCode>
                <c:ptCount val="1"/>
                <c:pt idx="0">
                  <c:v>0.396039603960396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7-8C47-BE87-769D7244B5F9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EnvImpact_adsorbents2!$I$8</c:f>
              <c:numCache>
                <c:formatCode>0.00</c:formatCode>
                <c:ptCount val="1"/>
                <c:pt idx="0">
                  <c:v>0.41584158415841499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7-8C47-BE87-769D7244B5F9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EnvImpact_adsorbents2!$J$8</c:f>
              <c:numCache>
                <c:formatCode>0.00</c:formatCode>
                <c:ptCount val="1"/>
                <c:pt idx="0">
                  <c:v>0.75932977913175903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67-8C47-BE87-769D7244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3992182719756079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Acidification, terrestrial+freshwater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EnvImpact_adsorbents2!$E$11</c:f>
              <c:numCache>
                <c:formatCode>0.00</c:formatCode>
                <c:ptCount val="1"/>
                <c:pt idx="0">
                  <c:v>103.016616957818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1-E84E-975C-3F2D60A843FF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EnvImpact_adsorbents2!$F$11</c:f>
              <c:numCache>
                <c:formatCode>0.00</c:formatCode>
                <c:ptCount val="1"/>
                <c:pt idx="0">
                  <c:v>55.1171708564124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1-E84E-975C-3F2D60A843FF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EnvImpact_adsorbents2!$G$11</c:f>
              <c:numCache>
                <c:formatCode>0.00</c:formatCode>
                <c:ptCount val="1"/>
                <c:pt idx="0">
                  <c:v>97.111205794631402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1-E84E-975C-3F2D60A843FF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EnvImpact_adsorbents2!$H$11</c:f>
              <c:numCache>
                <c:formatCode>0.00</c:formatCode>
                <c:ptCount val="1"/>
                <c:pt idx="0">
                  <c:v>47.720494247976099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1-E84E-975C-3F2D60A843FF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EnvImpact_adsorbents2!$I$11</c:f>
              <c:numCache>
                <c:formatCode>0.00</c:formatCode>
                <c:ptCount val="1"/>
                <c:pt idx="0">
                  <c:v>55.236472092032301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1-E84E-975C-3F2D60A843FF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EnvImpact_adsorbents2!$J$11</c:f>
              <c:numCache>
                <c:formatCode>0.00</c:formatCode>
                <c:ptCount val="1"/>
                <c:pt idx="0">
                  <c:v>90.907541542394497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41-E84E-975C-3F2D60A84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4776153492631443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Eutrophication freshwater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EnvImpact_adsorbents2!$E$14</c:f>
              <c:numCache>
                <c:formatCode>0.00</c:formatCode>
                <c:ptCount val="1"/>
                <c:pt idx="0">
                  <c:v>2.3100115964437502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0-674D-9C34-62AD3EEB7481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EnvImpact_adsorbents2!$F$14</c:f>
              <c:numCache>
                <c:formatCode>0.00</c:formatCode>
                <c:ptCount val="1"/>
                <c:pt idx="0">
                  <c:v>1.22690374951681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0-674D-9C34-62AD3EEB7481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EnvImpact_adsorbents2!$G$14</c:f>
              <c:numCache>
                <c:formatCode>0.00</c:formatCode>
                <c:ptCount val="1"/>
                <c:pt idx="0">
                  <c:v>1.6954000773096201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0-674D-9C34-62AD3EEB7481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EnvImpact_adsorbents2!$H$14</c:f>
              <c:numCache>
                <c:formatCode>0.00</c:formatCode>
                <c:ptCount val="1"/>
                <c:pt idx="0">
                  <c:v>4.0170081175106302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0-674D-9C34-62AD3EEB7481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EnvImpact_adsorbents2!$I$14</c:f>
              <c:numCache>
                <c:formatCode>0.00</c:formatCode>
                <c:ptCount val="1"/>
                <c:pt idx="0">
                  <c:v>3.7317356010823302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0-674D-9C34-62AD3EEB7481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EnvImpact_adsorbents2!$J$14</c:f>
              <c:numCache>
                <c:formatCode>0.00</c:formatCode>
                <c:ptCount val="1"/>
                <c:pt idx="0">
                  <c:v>5.5315036722071902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90-674D-9C34-62AD3EEB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5368164477260431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Eutrophication marine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EnvImpact_adsorbents2!$E$17</c:f>
              <c:numCache>
                <c:formatCode>0.00</c:formatCode>
                <c:ptCount val="1"/>
                <c:pt idx="0">
                  <c:v>50.505660377358403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F-5C49-8E8E-0288555EFC56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EnvImpact_adsorbents2!$F$17</c:f>
              <c:numCache>
                <c:formatCode>0.00</c:formatCode>
                <c:ptCount val="1"/>
                <c:pt idx="0">
                  <c:v>26.124528301886699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F-5C49-8E8E-0288555EFC56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EnvImpact_adsorbents2!$G$17</c:f>
              <c:numCache>
                <c:formatCode>0.00</c:formatCode>
                <c:ptCount val="1"/>
                <c:pt idx="0">
                  <c:v>45.4339622641509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F-5C49-8E8E-0288555EFC56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EnvImpact_adsorbents2!$H$17</c:f>
              <c:numCache>
                <c:formatCode>0.00</c:formatCode>
                <c:ptCount val="1"/>
                <c:pt idx="0">
                  <c:v>14.0792452830188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0F-5C49-8E8E-0288555EFC56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EnvImpact_adsorbents2!$I$17</c:f>
              <c:numCache>
                <c:formatCode>0.00</c:formatCode>
                <c:ptCount val="1"/>
                <c:pt idx="0">
                  <c:v>18.464150943396199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0F-5C49-8E8E-0288555EFC56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EnvImpact_adsorbents2!$J$17</c:f>
              <c:numCache>
                <c:formatCode>0.00</c:formatCode>
                <c:ptCount val="1"/>
                <c:pt idx="0">
                  <c:v>41.630188679245201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0F-5C49-8E8E-0288555E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3992182719756079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Eutrophication terrestrial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EnvImpact_adsorbents2!$E$20</c:f>
              <c:numCache>
                <c:formatCode>General</c:formatCode>
                <c:ptCount val="1"/>
                <c:pt idx="0">
                  <c:v>172.32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7-7E49-8D3C-67C2E1E894F8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EnvImpact_adsorbents2!$F$20</c:f>
              <c:numCache>
                <c:formatCode>General</c:formatCode>
                <c:ptCount val="1"/>
                <c:pt idx="0">
                  <c:v>93.36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7-7E49-8D3C-67C2E1E894F8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EnvImpact_adsorbents2!$G$20</c:f>
              <c:numCache>
                <c:formatCode>General</c:formatCode>
                <c:ptCount val="1"/>
                <c:pt idx="0">
                  <c:v>235.56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7-7E49-8D3C-67C2E1E894F8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EnvImpact_adsorbents2!$H$20</c:f>
              <c:numCache>
                <c:formatCode>General</c:formatCode>
                <c:ptCount val="1"/>
                <c:pt idx="0">
                  <c:v>92.16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7-7E49-8D3C-67C2E1E894F8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EnvImpact_adsorbents2!$I$20</c:f>
              <c:numCache>
                <c:formatCode>General</c:formatCode>
                <c:ptCount val="1"/>
                <c:pt idx="0">
                  <c:v>136.32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07-7E49-8D3C-67C2E1E894F8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EnvImpact_adsorbents2!$J$20</c:f>
              <c:numCache>
                <c:formatCode>General</c:formatCode>
                <c:ptCount val="1"/>
                <c:pt idx="0">
                  <c:v>174.96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07-7E49-8D3C-67C2E1E8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4972145925780294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Ionizing Radiation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EnvImpact_adsorbents2!$E$23</c:f>
              <c:numCache>
                <c:formatCode>0.00</c:formatCode>
                <c:ptCount val="1"/>
                <c:pt idx="0">
                  <c:v>2.4795567439999999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B-B14B-BBF8-ABA1C5C5BACE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EnvImpact_adsorbents2!$F$23</c:f>
              <c:numCache>
                <c:formatCode>0.00</c:formatCode>
                <c:ptCount val="1"/>
                <c:pt idx="0">
                  <c:v>1.4558654950000001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B-B14B-BBF8-ABA1C5C5BACE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EnvImpact_adsorbents2!$G$23</c:f>
              <c:numCache>
                <c:formatCode>0.00</c:formatCode>
                <c:ptCount val="1"/>
                <c:pt idx="0">
                  <c:v>2.108139091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B-B14B-BBF8-ABA1C5C5BACE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EnvImpact_adsorbents2!$H$23</c:f>
              <c:numCache>
                <c:formatCode>0.00</c:formatCode>
                <c:ptCount val="1"/>
                <c:pt idx="0">
                  <c:v>0.82537256400000003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B-B14B-BBF8-ABA1C5C5BACE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EnvImpact_adsorbents2!$I$23</c:f>
              <c:numCache>
                <c:formatCode>0.00</c:formatCode>
                <c:ptCount val="1"/>
                <c:pt idx="0">
                  <c:v>1.5040122279999999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1B-B14B-BBF8-ABA1C5C5BACE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EnvImpact_adsorbents2!$J$23</c:f>
              <c:numCache>
                <c:formatCode>0.00</c:formatCode>
                <c:ptCount val="1"/>
                <c:pt idx="0">
                  <c:v>0.97325181500000002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1B-B14B-BBF8-ABA1C5C5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4975024795660234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Photochemical Ozone Formation ·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8974323047440972E-2"/>
          <c:y val="0.17168999708369787"/>
          <c:w val="0.9095863968458322"/>
          <c:h val="0.6790033537474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EnvImpact_adsorbents2!$E$1</c:f>
              <c:strCache>
                <c:ptCount val="1"/>
                <c:pt idx="0">
                  <c:v>Amine on silica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EnvImpact_adsorbents2!$E$26</c:f>
              <c:numCache>
                <c:formatCode>0.00</c:formatCode>
                <c:ptCount val="1"/>
                <c:pt idx="0">
                  <c:v>49.368058220000002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DE4D-A65F-3CC92E8ED26B}"/>
            </c:ext>
          </c:extLst>
        </c:ser>
        <c:ser>
          <c:idx val="1"/>
          <c:order val="1"/>
          <c:tx>
            <c:strRef>
              <c:f>EnvImpact_adsorbents2!$F$1</c:f>
              <c:strCache>
                <c:ptCount val="1"/>
                <c:pt idx="0">
                  <c:v>Amine on alumina 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EnvImpact_adsorbents2!$F$26</c:f>
              <c:numCache>
                <c:formatCode>0.00</c:formatCode>
                <c:ptCount val="1"/>
                <c:pt idx="0">
                  <c:v>27.11604749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5-DE4D-A65F-3CC92E8ED26B}"/>
            </c:ext>
          </c:extLst>
        </c:ser>
        <c:ser>
          <c:idx val="2"/>
          <c:order val="2"/>
          <c:tx>
            <c:strRef>
              <c:f>EnvImpact_adsorbents2!$G$1</c:f>
              <c:strCache>
                <c:ptCount val="1"/>
                <c:pt idx="0">
                  <c:v>Amine on cellulose 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EnvImpact_adsorbents2!$G$26</c:f>
              <c:numCache>
                <c:formatCode>0.00</c:formatCode>
                <c:ptCount val="1"/>
                <c:pt idx="0">
                  <c:v>65.147453080000005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5-DE4D-A65F-3CC92E8ED26B}"/>
            </c:ext>
          </c:extLst>
        </c:ser>
        <c:ser>
          <c:idx val="3"/>
          <c:order val="3"/>
          <c:tx>
            <c:strRef>
              <c:f>EnvImpact_adsorbents2!$H$1</c:f>
              <c:strCache>
                <c:ptCount val="1"/>
                <c:pt idx="0">
                  <c:v>Carbonate on silica 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EnvImpact_adsorbents2!$H$26</c:f>
              <c:numCache>
                <c:formatCode>0.00</c:formatCode>
                <c:ptCount val="1"/>
                <c:pt idx="0">
                  <c:v>23.28609728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5-DE4D-A65F-3CC92E8ED26B}"/>
            </c:ext>
          </c:extLst>
        </c:ser>
        <c:ser>
          <c:idx val="4"/>
          <c:order val="4"/>
          <c:tx>
            <c:strRef>
              <c:f>EnvImpact_adsorbents2!$I$1</c:f>
              <c:strCache>
                <c:ptCount val="1"/>
                <c:pt idx="0">
                  <c:v>Carbonate on activated carbon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EnvImpact_adsorbents2!$I$26</c:f>
              <c:numCache>
                <c:formatCode>0.00</c:formatCode>
                <c:ptCount val="1"/>
                <c:pt idx="0">
                  <c:v>35.04404443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5-DE4D-A65F-3CC92E8ED26B}"/>
            </c:ext>
          </c:extLst>
        </c:ser>
        <c:ser>
          <c:idx val="5"/>
          <c:order val="5"/>
          <c:tx>
            <c:strRef>
              <c:f>EnvImpact_adsorbents2!$J$1</c:f>
              <c:strCache>
                <c:ptCount val="1"/>
                <c:pt idx="0">
                  <c:v>Anionic resin 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EnvImpact_adsorbents2!$J$26</c:f>
              <c:numCache>
                <c:formatCode>0.00</c:formatCode>
                <c:ptCount val="1"/>
                <c:pt idx="0">
                  <c:v>57.487552659999999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5-DE4D-A65F-3CC92E8E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10761488"/>
        <c:axId val="510763200"/>
      </c:barChart>
      <c:catAx>
        <c:axId val="51076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763200"/>
        <c:crosses val="autoZero"/>
        <c:auto val="1"/>
        <c:lblAlgn val="ctr"/>
        <c:lblOffset val="100"/>
        <c:noMultiLvlLbl val="0"/>
      </c:catAx>
      <c:valAx>
        <c:axId val="510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707751918830916E-2"/>
          <c:y val="0.85995261009040536"/>
          <c:w val="0.93992182719756079"/>
          <c:h val="0.103010352872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9770</xdr:colOff>
      <xdr:row>64</xdr:row>
      <xdr:rowOff>58113</xdr:rowOff>
    </xdr:from>
    <xdr:to>
      <xdr:col>6</xdr:col>
      <xdr:colOff>240322</xdr:colOff>
      <xdr:row>89</xdr:row>
      <xdr:rowOff>11901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36B1D-4847-B742-9084-02E40B46D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8770" y="10999651"/>
          <a:ext cx="7772398" cy="4105712"/>
        </a:xfrm>
        <a:prstGeom prst="rect">
          <a:avLst/>
        </a:prstGeom>
      </xdr:spPr>
    </xdr:pic>
    <xdr:clientData/>
  </xdr:twoCellAnchor>
  <xdr:twoCellAnchor>
    <xdr:from>
      <xdr:col>4</xdr:col>
      <xdr:colOff>869461</xdr:colOff>
      <xdr:row>79</xdr:row>
      <xdr:rowOff>117231</xdr:rowOff>
    </xdr:from>
    <xdr:to>
      <xdr:col>7</xdr:col>
      <xdr:colOff>39077</xdr:colOff>
      <xdr:row>83</xdr:row>
      <xdr:rowOff>29308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9AA72D-FB99-2EA8-D3FB-4B4DF5D2356E}"/>
            </a:ext>
          </a:extLst>
        </xdr:cNvPr>
        <xdr:cNvSpPr txBox="1"/>
      </xdr:nvSpPr>
      <xdr:spPr>
        <a:xfrm>
          <a:off x="6818923" y="13549923"/>
          <a:ext cx="2950308" cy="576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* No</a:t>
          </a:r>
          <a:r>
            <a:rPr lang="en-GB" sz="1000" baseline="0"/>
            <a:t> data were provided for ozone depletion using anionic resin as the simulations result in unreasonable conclusions</a:t>
          </a:r>
          <a:endParaRPr lang="en-GB" sz="10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17</xdr:row>
      <xdr:rowOff>50800</xdr:rowOff>
    </xdr:from>
    <xdr:to>
      <xdr:col>7</xdr:col>
      <xdr:colOff>165100</xdr:colOff>
      <xdr:row>41</xdr:row>
      <xdr:rowOff>27612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7C5862-8113-80EF-C2B0-B55E3C7F1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2857500"/>
          <a:ext cx="7772400" cy="39392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17</xdr:row>
      <xdr:rowOff>63500</xdr:rowOff>
    </xdr:from>
    <xdr:to>
      <xdr:col>6</xdr:col>
      <xdr:colOff>685800</xdr:colOff>
      <xdr:row>42</xdr:row>
      <xdr:rowOff>120473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937442-4066-D87A-6145-71D0FBE2C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2870200"/>
          <a:ext cx="7772400" cy="418447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16</xdr:row>
      <xdr:rowOff>127000</xdr:rowOff>
    </xdr:from>
    <xdr:to>
      <xdr:col>6</xdr:col>
      <xdr:colOff>228600</xdr:colOff>
      <xdr:row>41</xdr:row>
      <xdr:rowOff>77663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38DC4-C84F-C8EE-F6BE-8138B3837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768600"/>
          <a:ext cx="7772400" cy="40781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17</xdr:row>
      <xdr:rowOff>34192</xdr:rowOff>
    </xdr:from>
    <xdr:to>
      <xdr:col>6</xdr:col>
      <xdr:colOff>127000</xdr:colOff>
      <xdr:row>41</xdr:row>
      <xdr:rowOff>106970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2661C5-4E84-9D44-8B04-FE1C4F5A4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4300" y="2840892"/>
          <a:ext cx="7772400" cy="403517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241997</xdr:colOff>
      <xdr:row>16</xdr:row>
      <xdr:rowOff>127000</xdr:rowOff>
    </xdr:from>
    <xdr:to>
      <xdr:col>7</xdr:col>
      <xdr:colOff>113602</xdr:colOff>
      <xdr:row>41</xdr:row>
      <xdr:rowOff>77663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FBAE65-252A-4B44-A505-7443D1756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1997" y="2768600"/>
          <a:ext cx="7694805" cy="40781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17</xdr:row>
      <xdr:rowOff>32169</xdr:rowOff>
    </xdr:from>
    <xdr:to>
      <xdr:col>7</xdr:col>
      <xdr:colOff>109415</xdr:colOff>
      <xdr:row>41</xdr:row>
      <xdr:rowOff>134394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D9FD55-6D57-DC42-BB59-69AE4837B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5100" y="2838869"/>
          <a:ext cx="7772400" cy="40646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172256</xdr:colOff>
      <xdr:row>17</xdr:row>
      <xdr:rowOff>38100</xdr:rowOff>
    </xdr:from>
    <xdr:to>
      <xdr:col>6</xdr:col>
      <xdr:colOff>780243</xdr:colOff>
      <xdr:row>41</xdr:row>
      <xdr:rowOff>153863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B93627-15E5-2547-B47D-88849788D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2256" y="2844800"/>
          <a:ext cx="7605687" cy="407816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17</xdr:row>
      <xdr:rowOff>44165</xdr:rowOff>
    </xdr:from>
    <xdr:to>
      <xdr:col>7</xdr:col>
      <xdr:colOff>711200</xdr:colOff>
      <xdr:row>41</xdr:row>
      <xdr:rowOff>71597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60465-3E73-1E42-BDE4-BE6A95CD8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9700" y="2850865"/>
          <a:ext cx="7772400" cy="398983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17</xdr:row>
      <xdr:rowOff>7364</xdr:rowOff>
    </xdr:from>
    <xdr:to>
      <xdr:col>6</xdr:col>
      <xdr:colOff>405424</xdr:colOff>
      <xdr:row>41</xdr:row>
      <xdr:rowOff>108398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A171F9-C11D-B94A-8A73-C816B5524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0" y="2814064"/>
          <a:ext cx="7772400" cy="406343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205351</xdr:colOff>
      <xdr:row>17</xdr:row>
      <xdr:rowOff>0</xdr:rowOff>
    </xdr:from>
    <xdr:to>
      <xdr:col>7</xdr:col>
      <xdr:colOff>569348</xdr:colOff>
      <xdr:row>41</xdr:row>
      <xdr:rowOff>115763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90C450-BB3D-BC4C-ACCE-E1EBE3600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5351" y="2806700"/>
          <a:ext cx="7641097" cy="4078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675379</xdr:colOff>
      <xdr:row>1</xdr:row>
      <xdr:rowOff>158260</xdr:rowOff>
    </xdr:from>
    <xdr:to>
      <xdr:col>20</xdr:col>
      <xdr:colOff>191475</xdr:colOff>
      <xdr:row>26</xdr:row>
      <xdr:rowOff>116349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A0D2B3-2E7D-3748-9677-772D40B44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936046" y="496927"/>
          <a:ext cx="7813429" cy="4191422"/>
        </a:xfrm>
        <a:prstGeom prst="rect">
          <a:avLst/>
        </a:prstGeom>
      </xdr:spPr>
    </xdr:pic>
    <xdr:clientData/>
  </xdr:twoCellAnchor>
  <xdr:twoCellAnchor>
    <xdr:from>
      <xdr:col>17</xdr:col>
      <xdr:colOff>776328</xdr:colOff>
      <xdr:row>17</xdr:row>
      <xdr:rowOff>37773</xdr:rowOff>
    </xdr:from>
    <xdr:to>
      <xdr:col>21</xdr:col>
      <xdr:colOff>442873</xdr:colOff>
      <xdr:row>20</xdr:row>
      <xdr:rowOff>119184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A58D20-E9F3-D846-8EBD-30B7AB20DB06}"/>
            </a:ext>
          </a:extLst>
        </xdr:cNvPr>
        <xdr:cNvSpPr txBox="1"/>
      </xdr:nvSpPr>
      <xdr:spPr>
        <a:xfrm>
          <a:off x="17845128" y="3085773"/>
          <a:ext cx="2985478" cy="5894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* No</a:t>
          </a:r>
          <a:r>
            <a:rPr lang="en-GB" sz="1000" baseline="0"/>
            <a:t> data were provided for ozone depletion using anionic resin as the simulations result in unreasonable conclusions</a:t>
          </a:r>
          <a:endParaRPr lang="en-GB" sz="1000"/>
        </a:p>
      </xdr:txBody>
    </xdr:sp>
    <xdr:clientData/>
  </xdr:twoCellAnchor>
  <xdr:twoCellAnchor>
    <xdr:from>
      <xdr:col>0</xdr:col>
      <xdr:colOff>29960</xdr:colOff>
      <xdr:row>49</xdr:row>
      <xdr:rowOff>160541</xdr:rowOff>
    </xdr:from>
    <xdr:to>
      <xdr:col>4</xdr:col>
      <xdr:colOff>224693</xdr:colOff>
      <xdr:row>66</xdr:row>
      <xdr:rowOff>70665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20CEA-A7D8-555A-D928-FB2C096A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263411</xdr:colOff>
      <xdr:row>50</xdr:row>
      <xdr:rowOff>6850</xdr:rowOff>
    </xdr:from>
    <xdr:to>
      <xdr:col>12</xdr:col>
      <xdr:colOff>406400</xdr:colOff>
      <xdr:row>66</xdr:row>
      <xdr:rowOff>98657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A64B78-008F-F54B-AAA4-7170BB451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452282</xdr:colOff>
      <xdr:row>50</xdr:row>
      <xdr:rowOff>4221</xdr:rowOff>
    </xdr:from>
    <xdr:to>
      <xdr:col>20</xdr:col>
      <xdr:colOff>541866</xdr:colOff>
      <xdr:row>66</xdr:row>
      <xdr:rowOff>87608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C7817B-AC5A-6A45-85FE-08E3664F0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58145</xdr:colOff>
      <xdr:row>68</xdr:row>
      <xdr:rowOff>33709</xdr:rowOff>
    </xdr:from>
    <xdr:to>
      <xdr:col>4</xdr:col>
      <xdr:colOff>252878</xdr:colOff>
      <xdr:row>84</xdr:row>
      <xdr:rowOff>125518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411A9F-2A14-4E40-86E3-FD2AC3604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348618</xdr:colOff>
      <xdr:row>68</xdr:row>
      <xdr:rowOff>61714</xdr:rowOff>
    </xdr:from>
    <xdr:to>
      <xdr:col>12</xdr:col>
      <xdr:colOff>255484</xdr:colOff>
      <xdr:row>84</xdr:row>
      <xdr:rowOff>156778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7C7F9-DC7B-2E41-8F9A-A9D7E755D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325820</xdr:colOff>
      <xdr:row>68</xdr:row>
      <xdr:rowOff>108607</xdr:rowOff>
    </xdr:from>
    <xdr:to>
      <xdr:col>20</xdr:col>
      <xdr:colOff>474132</xdr:colOff>
      <xdr:row>85</xdr:row>
      <xdr:rowOff>28497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3A2841-2E73-6143-9733-EE1C33F13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85</xdr:row>
      <xdr:rowOff>142474</xdr:rowOff>
    </xdr:from>
    <xdr:to>
      <xdr:col>4</xdr:col>
      <xdr:colOff>194733</xdr:colOff>
      <xdr:row>102</xdr:row>
      <xdr:rowOff>59111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752A4D-CECE-594E-966F-D158DE455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297817</xdr:colOff>
      <xdr:row>86</xdr:row>
      <xdr:rowOff>1146</xdr:rowOff>
    </xdr:from>
    <xdr:to>
      <xdr:col>12</xdr:col>
      <xdr:colOff>204683</xdr:colOff>
      <xdr:row>102</xdr:row>
      <xdr:rowOff>90371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6F95D0-347D-CE41-9CB6-AD33CD87D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308888</xdr:colOff>
      <xdr:row>86</xdr:row>
      <xdr:rowOff>14173</xdr:rowOff>
    </xdr:from>
    <xdr:to>
      <xdr:col>20</xdr:col>
      <xdr:colOff>440267</xdr:colOff>
      <xdr:row>102</xdr:row>
      <xdr:rowOff>109236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E84B4A-6202-F347-BCA7-567269C88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104</xdr:row>
      <xdr:rowOff>142474</xdr:rowOff>
    </xdr:from>
    <xdr:to>
      <xdr:col>4</xdr:col>
      <xdr:colOff>194733</xdr:colOff>
      <xdr:row>121</xdr:row>
      <xdr:rowOff>59110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D22324-812A-8949-8F38-1CE144776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365551</xdr:colOff>
      <xdr:row>104</xdr:row>
      <xdr:rowOff>119679</xdr:rowOff>
    </xdr:from>
    <xdr:to>
      <xdr:col>12</xdr:col>
      <xdr:colOff>272417</xdr:colOff>
      <xdr:row>121</xdr:row>
      <xdr:rowOff>45409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C64747-8A09-E446-A05A-E39187569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359688</xdr:colOff>
      <xdr:row>104</xdr:row>
      <xdr:rowOff>132706</xdr:rowOff>
    </xdr:from>
    <xdr:to>
      <xdr:col>20</xdr:col>
      <xdr:colOff>338666</xdr:colOff>
      <xdr:row>121</xdr:row>
      <xdr:rowOff>52596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775657-578A-D046-9284-2907FEF20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124</xdr:row>
      <xdr:rowOff>40873</xdr:rowOff>
    </xdr:from>
    <xdr:to>
      <xdr:col>4</xdr:col>
      <xdr:colOff>194733</xdr:colOff>
      <xdr:row>140</xdr:row>
      <xdr:rowOff>126843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BAD7C9-07D9-4445-B83F-D85D2B9D7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263950</xdr:colOff>
      <xdr:row>124</xdr:row>
      <xdr:rowOff>18077</xdr:rowOff>
    </xdr:from>
    <xdr:to>
      <xdr:col>12</xdr:col>
      <xdr:colOff>170816</xdr:colOff>
      <xdr:row>140</xdr:row>
      <xdr:rowOff>113141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81DEDB-9399-0345-8946-94115E045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308889</xdr:colOff>
      <xdr:row>124</xdr:row>
      <xdr:rowOff>31105</xdr:rowOff>
    </xdr:from>
    <xdr:to>
      <xdr:col>20</xdr:col>
      <xdr:colOff>181888</xdr:colOff>
      <xdr:row>140</xdr:row>
      <xdr:rowOff>120329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2CB7E5B-6B6A-D94A-99DA-6E201CBF6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437582</xdr:colOff>
      <xdr:row>124</xdr:row>
      <xdr:rowOff>7007</xdr:rowOff>
    </xdr:from>
    <xdr:to>
      <xdr:col>28</xdr:col>
      <xdr:colOff>310581</xdr:colOff>
      <xdr:row>140</xdr:row>
      <xdr:rowOff>96231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4AA8789-464D-A641-9130-E4CE15F14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180398</xdr:colOff>
      <xdr:row>59</xdr:row>
      <xdr:rowOff>137102</xdr:rowOff>
    </xdr:from>
    <xdr:to>
      <xdr:col>2</xdr:col>
      <xdr:colOff>1075171</xdr:colOff>
      <xdr:row>64</xdr:row>
      <xdr:rowOff>36079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EF93F6EB-88F1-C707-1BDA-CBAB18AD3318}"/>
            </a:ext>
          </a:extLst>
        </xdr:cNvPr>
        <xdr:cNvSpPr/>
      </xdr:nvSpPr>
      <xdr:spPr>
        <a:xfrm>
          <a:off x="3427557" y="10109488"/>
          <a:ext cx="894773" cy="728807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664037</xdr:colOff>
      <xdr:row>57</xdr:row>
      <xdr:rowOff>50800</xdr:rowOff>
    </xdr:from>
    <xdr:to>
      <xdr:col>1</xdr:col>
      <xdr:colOff>715530</xdr:colOff>
      <xdr:row>64</xdr:row>
      <xdr:rowOff>51665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2510945C-F658-2F4C-981B-AE696DFB8E79}"/>
            </a:ext>
          </a:extLst>
        </xdr:cNvPr>
        <xdr:cNvSpPr/>
      </xdr:nvSpPr>
      <xdr:spPr>
        <a:xfrm>
          <a:off x="664037" y="9499600"/>
          <a:ext cx="894773" cy="1138785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836348</xdr:colOff>
      <xdr:row>74</xdr:row>
      <xdr:rowOff>1</xdr:rowOff>
    </xdr:from>
    <xdr:to>
      <xdr:col>9</xdr:col>
      <xdr:colOff>633841</xdr:colOff>
      <xdr:row>82</xdr:row>
      <xdr:rowOff>117360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CE8DFD5D-435E-284F-BD69-E72C156D3D77}"/>
            </a:ext>
          </a:extLst>
        </xdr:cNvPr>
        <xdr:cNvSpPr/>
      </xdr:nvSpPr>
      <xdr:spPr>
        <a:xfrm>
          <a:off x="10032260" y="12523870"/>
          <a:ext cx="891362" cy="1452249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214327</xdr:colOff>
      <xdr:row>75</xdr:row>
      <xdr:rowOff>132080</xdr:rowOff>
    </xdr:from>
    <xdr:to>
      <xdr:col>6</xdr:col>
      <xdr:colOff>418220</xdr:colOff>
      <xdr:row>82</xdr:row>
      <xdr:rowOff>132945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747014A3-AF86-2341-8DF6-D99FDA0BD314}"/>
            </a:ext>
          </a:extLst>
        </xdr:cNvPr>
        <xdr:cNvSpPr/>
      </xdr:nvSpPr>
      <xdr:spPr>
        <a:xfrm>
          <a:off x="7259582" y="12822810"/>
          <a:ext cx="889879" cy="1168894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830638</xdr:colOff>
      <xdr:row>112</xdr:row>
      <xdr:rowOff>33866</xdr:rowOff>
    </xdr:from>
    <xdr:to>
      <xdr:col>9</xdr:col>
      <xdr:colOff>628131</xdr:colOff>
      <xdr:row>119</xdr:row>
      <xdr:rowOff>5599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A43162FB-5C02-A543-9FB4-A2A8AAE7E17F}"/>
            </a:ext>
          </a:extLst>
        </xdr:cNvPr>
        <xdr:cNvSpPr/>
      </xdr:nvSpPr>
      <xdr:spPr>
        <a:xfrm>
          <a:off x="10093171" y="19168533"/>
          <a:ext cx="898160" cy="1157066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245697</xdr:colOff>
      <xdr:row>112</xdr:row>
      <xdr:rowOff>20320</xdr:rowOff>
    </xdr:from>
    <xdr:to>
      <xdr:col>6</xdr:col>
      <xdr:colOff>449590</xdr:colOff>
      <xdr:row>119</xdr:row>
      <xdr:rowOff>21185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D8CE560A-2D7A-2642-88E5-F15EAE3FE604}"/>
            </a:ext>
          </a:extLst>
        </xdr:cNvPr>
        <xdr:cNvSpPr/>
      </xdr:nvSpPr>
      <xdr:spPr>
        <a:xfrm>
          <a:off x="7290952" y="18884919"/>
          <a:ext cx="889879" cy="1168894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17</xdr:row>
      <xdr:rowOff>45866</xdr:rowOff>
    </xdr:from>
    <xdr:to>
      <xdr:col>6</xdr:col>
      <xdr:colOff>682869</xdr:colOff>
      <xdr:row>41</xdr:row>
      <xdr:rowOff>95297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E1F8D-A9F8-9D4D-9EF9-648D6A10B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2852566"/>
          <a:ext cx="7772400" cy="40118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148508</xdr:colOff>
      <xdr:row>2</xdr:row>
      <xdr:rowOff>15631</xdr:rowOff>
    </xdr:from>
    <xdr:to>
      <xdr:col>11</xdr:col>
      <xdr:colOff>308692</xdr:colOff>
      <xdr:row>24</xdr:row>
      <xdr:rowOff>5840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82745-EA35-1210-0417-2477483E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944354" y="347785"/>
          <a:ext cx="5142492" cy="36732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607109</xdr:colOff>
      <xdr:row>1</xdr:row>
      <xdr:rowOff>132471</xdr:rowOff>
    </xdr:from>
    <xdr:to>
      <xdr:col>11</xdr:col>
      <xdr:colOff>78241</xdr:colOff>
      <xdr:row>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9F78F1-4157-807C-A23C-D113679F6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064549" y="295031"/>
          <a:ext cx="4408892" cy="314920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11</xdr:col>
      <xdr:colOff>91440</xdr:colOff>
      <xdr:row>23</xdr:row>
      <xdr:rowOff>117566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D1FC97-82D9-7F61-7D3D-949EA3304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9280" y="325120"/>
          <a:ext cx="5029200" cy="3592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640080</xdr:colOff>
      <xdr:row>29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9BC5A2-B9AA-4108-0332-23140CEAF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2720" y="325120"/>
          <a:ext cx="6400800" cy="4572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459155</xdr:colOff>
      <xdr:row>0</xdr:row>
      <xdr:rowOff>117231</xdr:rowOff>
    </xdr:from>
    <xdr:to>
      <xdr:col>12</xdr:col>
      <xdr:colOff>216878</xdr:colOff>
      <xdr:row>27</xdr:row>
      <xdr:rowOff>166077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C1EB5-B178-E1A7-C286-4CF629181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232" y="117231"/>
          <a:ext cx="6400800" cy="4572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420077</xdr:colOff>
      <xdr:row>0</xdr:row>
      <xdr:rowOff>127000</xdr:rowOff>
    </xdr:from>
    <xdr:to>
      <xdr:col>12</xdr:col>
      <xdr:colOff>177800</xdr:colOff>
      <xdr:row>28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24D0A-DE39-94A1-1743-4BF902339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154" y="127000"/>
          <a:ext cx="6400800" cy="4572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588107</xdr:colOff>
      <xdr:row>28</xdr:row>
      <xdr:rowOff>39077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765F68-9C46-DD74-F44D-870A7624E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4769" y="166077"/>
          <a:ext cx="6400800" cy="4572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371230</xdr:colOff>
      <xdr:row>1</xdr:row>
      <xdr:rowOff>9770</xdr:rowOff>
    </xdr:from>
    <xdr:to>
      <xdr:col>12</xdr:col>
      <xdr:colOff>128953</xdr:colOff>
      <xdr:row>28</xdr:row>
      <xdr:rowOff>48847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ECFFBB-B84F-B654-A75A-2515923DA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2384" y="175847"/>
          <a:ext cx="6400800" cy="45720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588107</xdr:colOff>
      <xdr:row>28</xdr:row>
      <xdr:rowOff>39077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89D9DB-18F1-BDA5-25F0-6C457EA44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769" y="166077"/>
          <a:ext cx="64008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0.52505</cdr:x>
      <cdr:y>0.33365</cdr:y>
    </cdr:from>
    <cdr:to>
      <cdr:x>0.66363</cdr:x>
      <cdr:y>0.86275</cdr:y>
    </cdr:to>
    <cdr:sp macro="" textlink="">
      <cdr:nvSpPr>
        <cdr:cNvPr id="2" name="Rounded Rectangle 1">
          <a:extLst xmlns:a="http://schemas.openxmlformats.org/drawingml/2006/main">
            <a:ext uri="{FF2B5EF4-FFF2-40B4-BE49-F238E27FC236}">
              <a16:creationId xmlns:a16="http://schemas.microsoft.com/office/drawing/2014/main" id="{EF93F6EB-88F1-C707-1BDA-CBAB18AD3318}"/>
            </a:ext>
          </a:extLst>
        </cdr:cNvPr>
        <cdr:cNvSpPr/>
      </cdr:nvSpPr>
      <cdr:spPr>
        <a:xfrm xmlns:a="http://schemas.openxmlformats.org/drawingml/2006/main">
          <a:off x="3398785" y="920533"/>
          <a:ext cx="897075" cy="1459801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0.09913</cdr:x>
      <cdr:y>0.44187</cdr:y>
    </cdr:from>
    <cdr:to>
      <cdr:x>0.23772</cdr:x>
      <cdr:y>0.86518</cdr:y>
    </cdr:to>
    <cdr:sp macro="" textlink="">
      <cdr:nvSpPr>
        <cdr:cNvPr id="3" name="Rounded Rectangle 2">
          <a:extLst xmlns:a="http://schemas.openxmlformats.org/drawingml/2006/main">
            <a:ext uri="{FF2B5EF4-FFF2-40B4-BE49-F238E27FC236}">
              <a16:creationId xmlns:a16="http://schemas.microsoft.com/office/drawing/2014/main" id="{2510945C-F658-2F4C-981B-AE696DFB8E79}"/>
            </a:ext>
          </a:extLst>
        </cdr:cNvPr>
        <cdr:cNvSpPr/>
      </cdr:nvSpPr>
      <cdr:spPr>
        <a:xfrm xmlns:a="http://schemas.openxmlformats.org/drawingml/2006/main">
          <a:off x="640080" y="1188720"/>
          <a:ext cx="894773" cy="113878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588107</xdr:colOff>
      <xdr:row>29</xdr:row>
      <xdr:rowOff>39077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D8CF34-F3DD-E4C1-6F79-22F5248E0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769" y="332154"/>
          <a:ext cx="6400800" cy="45720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588107</xdr:colOff>
      <xdr:row>29</xdr:row>
      <xdr:rowOff>39077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E4ED3-3877-10B1-E630-E29F0DEA9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769" y="332154"/>
          <a:ext cx="6400800" cy="45720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588107</xdr:colOff>
      <xdr:row>28</xdr:row>
      <xdr:rowOff>39077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25DC79-C521-443F-2C37-5A6693C4C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769" y="166077"/>
          <a:ext cx="6400800" cy="45720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351693</xdr:colOff>
      <xdr:row>1</xdr:row>
      <xdr:rowOff>68384</xdr:rowOff>
    </xdr:from>
    <xdr:to>
      <xdr:col>12</xdr:col>
      <xdr:colOff>109416</xdr:colOff>
      <xdr:row>28</xdr:row>
      <xdr:rowOff>107461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B9A-6ABD-5669-70F6-B7D0FD37C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0078" y="234461"/>
          <a:ext cx="6400800" cy="45720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588107</xdr:colOff>
      <xdr:row>28</xdr:row>
      <xdr:rowOff>39077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C03EC4-A28A-FA6C-5FC7-C9635CEA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769" y="166077"/>
          <a:ext cx="6400800" cy="45720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588107</xdr:colOff>
      <xdr:row>28</xdr:row>
      <xdr:rowOff>39077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06C964-877E-1C16-2A46-D4F2CD91D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769" y="166077"/>
          <a:ext cx="6400800" cy="45720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588107</xdr:colOff>
      <xdr:row>28</xdr:row>
      <xdr:rowOff>48846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5E637A-DB9A-E305-E90B-3A1A74217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769" y="166077"/>
          <a:ext cx="64008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595663</xdr:colOff>
      <xdr:row>51</xdr:row>
      <xdr:rowOff>101152</xdr:rowOff>
    </xdr:from>
    <xdr:to>
      <xdr:col>16</xdr:col>
      <xdr:colOff>506949</xdr:colOff>
      <xdr:row>67</xdr:row>
      <xdr:rowOff>86957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7E63E-93C9-FE42-8A18-16FEF7F6B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597274</xdr:colOff>
      <xdr:row>51</xdr:row>
      <xdr:rowOff>97800</xdr:rowOff>
    </xdr:from>
    <xdr:to>
      <xdr:col>16</xdr:col>
      <xdr:colOff>508560</xdr:colOff>
      <xdr:row>67</xdr:row>
      <xdr:rowOff>83605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943BF-BAF7-A44E-9011-7CD6C483B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320812</xdr:colOff>
      <xdr:row>17</xdr:row>
      <xdr:rowOff>78153</xdr:rowOff>
    </xdr:from>
    <xdr:to>
      <xdr:col>6</xdr:col>
      <xdr:colOff>390174</xdr:colOff>
      <xdr:row>41</xdr:row>
      <xdr:rowOff>112839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588E87-EDCA-4E4C-DA10-6445105FC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812" y="2901461"/>
          <a:ext cx="7816362" cy="4020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18</xdr:row>
      <xdr:rowOff>0</xdr:rowOff>
    </xdr:from>
    <xdr:to>
      <xdr:col>6</xdr:col>
      <xdr:colOff>152400</xdr:colOff>
      <xdr:row>42</xdr:row>
      <xdr:rowOff>79248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0B9345-3946-5093-C295-19EC7DE8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2971800"/>
          <a:ext cx="7772400" cy="40416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17</xdr:row>
      <xdr:rowOff>88900</xdr:rowOff>
    </xdr:from>
    <xdr:to>
      <xdr:col>8</xdr:col>
      <xdr:colOff>419100</xdr:colOff>
      <xdr:row>41</xdr:row>
      <xdr:rowOff>132538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EAB4A-77E8-58A7-5AC6-F52FA45EE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" y="2895600"/>
          <a:ext cx="7772400" cy="40060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17</xdr:row>
      <xdr:rowOff>50800</xdr:rowOff>
    </xdr:from>
    <xdr:to>
      <xdr:col>6</xdr:col>
      <xdr:colOff>533400</xdr:colOff>
      <xdr:row>40</xdr:row>
      <xdr:rowOff>147898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A3BE8F-6F99-D0EF-43B0-928E4543D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857500"/>
          <a:ext cx="7772400" cy="389439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17</xdr:row>
      <xdr:rowOff>12700</xdr:rowOff>
    </xdr:from>
    <xdr:to>
      <xdr:col>6</xdr:col>
      <xdr:colOff>546100</xdr:colOff>
      <xdr:row>40</xdr:row>
      <xdr:rowOff>122697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70CB9-EC71-B13C-2170-B4BF01E52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819400"/>
          <a:ext cx="7772400" cy="3907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5C7A-03E8-A947-B3AF-D152A40031DE}">
  <dimension ref="A1:A3"/>
  <sheetViews>
    <sheetView zoomScale="130" zoomScaleNormal="130" workbookViewId="0">
      <selection activeCell="A4" sqref="A4"/>
    </sheetView>
  </sheetViews>
  <sheetFormatPr baseColWidth="10" defaultRowHeight="13"/>
  <cols>
    <col min="1" max="1" width="24.6640625" bestFit="1" customWidth="1"/>
  </cols>
  <sheetData>
    <row r="1" spans="1:1">
      <c r="A1" t="s">
        <v>125</v>
      </c>
    </row>
    <row r="3" spans="1:1">
      <c r="A3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5FE2-EC23-384A-8651-C6B4065E1013}">
  <sheetPr>
    <tabColor theme="6" tint="0.59999389629810485"/>
  </sheetPr>
  <dimension ref="A1:E16"/>
  <sheetViews>
    <sheetView zoomScale="130" zoomScaleNormal="130" workbookViewId="0">
      <selection activeCell="D57" sqref="D57:E57"/>
    </sheetView>
  </sheetViews>
  <sheetFormatPr baseColWidth="10" defaultRowHeight="13"/>
  <cols>
    <col min="1" max="1" width="24.33203125" bestFit="1" customWidth="1"/>
    <col min="2" max="3" width="9.33203125" bestFit="1" customWidth="1"/>
    <col min="4" max="4" width="7.1640625" bestFit="1" customWidth="1"/>
    <col min="5" max="5" width="30.8320312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>
        <v>93.36</v>
      </c>
      <c r="C2">
        <f>D2-B2</f>
        <v>10.079999999999998</v>
      </c>
      <c r="D2">
        <v>103.44</v>
      </c>
      <c r="E2" t="s">
        <v>148</v>
      </c>
    </row>
    <row r="3" spans="1:5">
      <c r="A3" s="20" t="s">
        <v>137</v>
      </c>
      <c r="B3">
        <v>172.32</v>
      </c>
      <c r="C3">
        <f t="shared" ref="C3:C7" si="0">D3-B3</f>
        <v>16.680000000000007</v>
      </c>
      <c r="D3">
        <v>189</v>
      </c>
      <c r="E3" t="s">
        <v>148</v>
      </c>
    </row>
    <row r="4" spans="1:5">
      <c r="A4" s="20" t="s">
        <v>138</v>
      </c>
      <c r="B4">
        <v>235.56</v>
      </c>
      <c r="C4">
        <f t="shared" si="0"/>
        <v>45.71999999999997</v>
      </c>
      <c r="D4">
        <v>281.27999999999997</v>
      </c>
      <c r="E4" t="s">
        <v>148</v>
      </c>
    </row>
    <row r="5" spans="1:5">
      <c r="A5" s="20" t="s">
        <v>139</v>
      </c>
      <c r="B5">
        <v>92.16</v>
      </c>
      <c r="C5">
        <f t="shared" si="0"/>
        <v>12.600000000000009</v>
      </c>
      <c r="D5">
        <v>104.76</v>
      </c>
      <c r="E5" t="s">
        <v>148</v>
      </c>
    </row>
    <row r="6" spans="1:5">
      <c r="A6" s="20" t="s">
        <v>140</v>
      </c>
      <c r="B6">
        <v>136.32</v>
      </c>
      <c r="C6">
        <f t="shared" si="0"/>
        <v>12.120000000000005</v>
      </c>
      <c r="D6">
        <v>148.44</v>
      </c>
      <c r="E6" t="s">
        <v>148</v>
      </c>
    </row>
    <row r="7" spans="1:5">
      <c r="A7" s="20" t="s">
        <v>141</v>
      </c>
      <c r="B7">
        <v>174.96</v>
      </c>
      <c r="C7">
        <f t="shared" si="0"/>
        <v>45.599999999999994</v>
      </c>
      <c r="D7">
        <v>220.56</v>
      </c>
      <c r="E7" t="s">
        <v>148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0.90255220417633408</v>
      </c>
      <c r="C11" s="22">
        <f>C2/D2</f>
        <v>9.7447795823665875E-2</v>
      </c>
    </row>
    <row r="12" spans="1:5">
      <c r="A12" s="20" t="s">
        <v>137</v>
      </c>
      <c r="B12" s="22">
        <f>B3/D3</f>
        <v>0.91174603174603175</v>
      </c>
      <c r="C12" s="22">
        <f t="shared" ref="C12:C16" si="1">C3/D3</f>
        <v>8.8253968253968293E-2</v>
      </c>
    </row>
    <row r="13" spans="1:5">
      <c r="A13" s="20" t="s">
        <v>138</v>
      </c>
      <c r="B13" s="22">
        <f t="shared" ref="B13:B16" si="2">B4/D4</f>
        <v>0.83745733788395915</v>
      </c>
      <c r="C13" s="22">
        <f t="shared" si="1"/>
        <v>0.16254266211604088</v>
      </c>
    </row>
    <row r="14" spans="1:5">
      <c r="A14" s="20" t="s">
        <v>139</v>
      </c>
      <c r="B14" s="22">
        <f t="shared" si="2"/>
        <v>0.87972508591065279</v>
      </c>
      <c r="C14" s="22">
        <f t="shared" si="1"/>
        <v>0.12027491408934715</v>
      </c>
    </row>
    <row r="15" spans="1:5">
      <c r="A15" s="20" t="s">
        <v>140</v>
      </c>
      <c r="B15" s="22">
        <f t="shared" si="2"/>
        <v>0.91835084882780915</v>
      </c>
      <c r="C15" s="22">
        <f t="shared" si="1"/>
        <v>8.164915117219082E-2</v>
      </c>
    </row>
    <row r="16" spans="1:5">
      <c r="A16" s="20" t="s">
        <v>141</v>
      </c>
      <c r="B16" s="22">
        <f t="shared" si="2"/>
        <v>0.79325353645266594</v>
      </c>
      <c r="C16" s="22">
        <f t="shared" si="1"/>
        <v>0.20674646354733403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359E-417E-134F-8E10-67EFD87318E5}">
  <sheetPr>
    <tabColor theme="6" tint="0.59999389629810485"/>
  </sheetPr>
  <dimension ref="A1:E16"/>
  <sheetViews>
    <sheetView zoomScale="130" zoomScaleNormal="130" workbookViewId="0">
      <selection activeCell="D57" sqref="D57:E57"/>
    </sheetView>
  </sheetViews>
  <sheetFormatPr baseColWidth="10" defaultRowHeight="13"/>
  <cols>
    <col min="1" max="1" width="24.33203125" bestFit="1" customWidth="1"/>
    <col min="2" max="3" width="9.33203125" bestFit="1" customWidth="1"/>
    <col min="5" max="5" width="29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16">
        <v>26.124528301886699</v>
      </c>
      <c r="C2" s="16">
        <f>D2-B2</f>
        <v>1.373584905660401</v>
      </c>
      <c r="D2" s="16">
        <v>27.4981132075471</v>
      </c>
      <c r="E2" t="s">
        <v>150</v>
      </c>
    </row>
    <row r="3" spans="1:5">
      <c r="A3" s="20" t="s">
        <v>137</v>
      </c>
      <c r="B3" s="16">
        <v>50.505660377358403</v>
      </c>
      <c r="C3" s="16">
        <f t="shared" ref="C3:C7" si="0">D3-B3</f>
        <v>2.2716981132075986</v>
      </c>
      <c r="D3" s="16">
        <v>52.777358490566002</v>
      </c>
      <c r="E3" t="s">
        <v>150</v>
      </c>
    </row>
    <row r="4" spans="1:5">
      <c r="A4" s="20" t="s">
        <v>138</v>
      </c>
      <c r="B4" s="16">
        <v>45.4339622641509</v>
      </c>
      <c r="C4" s="16">
        <f t="shared" si="0"/>
        <v>6.471698113207502</v>
      </c>
      <c r="D4" s="16">
        <v>51.905660377358402</v>
      </c>
      <c r="E4" t="s">
        <v>150</v>
      </c>
    </row>
    <row r="5" spans="1:5">
      <c r="A5" s="20" t="s">
        <v>139</v>
      </c>
      <c r="B5" s="16">
        <v>14.0792452830188</v>
      </c>
      <c r="C5" s="16">
        <f t="shared" si="0"/>
        <v>1.1622641509434004</v>
      </c>
      <c r="D5" s="16">
        <v>15.2415094339622</v>
      </c>
      <c r="E5" t="s">
        <v>150</v>
      </c>
    </row>
    <row r="6" spans="1:5">
      <c r="A6" s="20" t="s">
        <v>140</v>
      </c>
      <c r="B6" s="16">
        <v>18.464150943396199</v>
      </c>
      <c r="C6" s="16">
        <f t="shared" si="0"/>
        <v>1.1886792452830015</v>
      </c>
      <c r="D6" s="16">
        <v>19.6528301886792</v>
      </c>
      <c r="E6" t="s">
        <v>150</v>
      </c>
    </row>
    <row r="7" spans="1:5">
      <c r="A7" s="20" t="s">
        <v>141</v>
      </c>
      <c r="B7" s="16">
        <v>41.630188679245201</v>
      </c>
      <c r="C7" s="16">
        <f t="shared" si="0"/>
        <v>6.6301886792453004</v>
      </c>
      <c r="D7" s="16">
        <v>48.260377358490501</v>
      </c>
      <c r="E7" t="s">
        <v>150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0.95004803073967237</v>
      </c>
      <c r="C11" s="22">
        <f>C2/D2</f>
        <v>4.9951969260327599E-2</v>
      </c>
    </row>
    <row r="12" spans="1:5">
      <c r="A12" s="20" t="s">
        <v>137</v>
      </c>
      <c r="B12" s="22">
        <f>B3/D3</f>
        <v>0.95695695695695593</v>
      </c>
      <c r="C12" s="22">
        <f t="shared" ref="C12:C16" si="1">C3/D3</f>
        <v>4.3043043043044051E-2</v>
      </c>
    </row>
    <row r="13" spans="1:5">
      <c r="A13" s="20" t="s">
        <v>138</v>
      </c>
      <c r="B13" s="22">
        <f t="shared" ref="B13:B16" si="2">B4/D4</f>
        <v>0.87531806615776142</v>
      </c>
      <c r="C13" s="22">
        <f t="shared" si="1"/>
        <v>0.12468193384223852</v>
      </c>
    </row>
    <row r="14" spans="1:5">
      <c r="A14" s="20" t="s">
        <v>139</v>
      </c>
      <c r="B14" s="22">
        <f t="shared" si="2"/>
        <v>0.92374350086655055</v>
      </c>
      <c r="C14" s="22">
        <f t="shared" si="1"/>
        <v>7.6256499133449465E-2</v>
      </c>
    </row>
    <row r="15" spans="1:5">
      <c r="A15" s="20" t="s">
        <v>140</v>
      </c>
      <c r="B15" s="22">
        <f t="shared" si="2"/>
        <v>0.93951612903225878</v>
      </c>
      <c r="C15" s="22">
        <f t="shared" si="1"/>
        <v>6.0483870967741188E-2</v>
      </c>
    </row>
    <row r="16" spans="1:5">
      <c r="A16" s="20" t="s">
        <v>141</v>
      </c>
      <c r="B16" s="22">
        <f t="shared" si="2"/>
        <v>0.86261631089217239</v>
      </c>
      <c r="C16" s="22">
        <f t="shared" si="1"/>
        <v>0.13738368910782758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E1F9-AA1A-3F49-8ACA-F49EB27F3915}">
  <sheetPr>
    <tabColor theme="6" tint="0.59999389629810485"/>
  </sheetPr>
  <dimension ref="A1:G16"/>
  <sheetViews>
    <sheetView zoomScale="130" zoomScaleNormal="130" workbookViewId="0">
      <selection activeCell="D57" sqref="D57:E57"/>
    </sheetView>
  </sheetViews>
  <sheetFormatPr baseColWidth="10" defaultRowHeight="13"/>
  <cols>
    <col min="1" max="1" width="24.33203125" bestFit="1" customWidth="1"/>
    <col min="5" max="5" width="33.33203125" bestFit="1" customWidth="1"/>
  </cols>
  <sheetData>
    <row r="1" spans="1:7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7">
      <c r="A2" s="20" t="s">
        <v>135</v>
      </c>
      <c r="B2" s="16">
        <v>1.4558654950000001</v>
      </c>
      <c r="C2" s="16">
        <f>D2-B2</f>
        <v>3.3244172999999932E-2</v>
      </c>
      <c r="D2" s="16">
        <v>1.489109668</v>
      </c>
      <c r="E2" t="s">
        <v>151</v>
      </c>
      <c r="G2" s="20"/>
    </row>
    <row r="3" spans="1:7">
      <c r="A3" s="20" t="s">
        <v>137</v>
      </c>
      <c r="B3" s="16">
        <v>2.4795567439999999</v>
      </c>
      <c r="C3" s="16">
        <f t="shared" ref="C3:C7" si="0">D3-B3</f>
        <v>4.0122278000000122E-2</v>
      </c>
      <c r="D3" s="16">
        <v>2.519679022</v>
      </c>
      <c r="E3" t="s">
        <v>151</v>
      </c>
    </row>
    <row r="4" spans="1:7">
      <c r="A4" s="20" t="s">
        <v>138</v>
      </c>
      <c r="B4" s="16">
        <v>2.108139091</v>
      </c>
      <c r="C4" s="16">
        <f>D4-B4</f>
        <v>2.6366068000000187E-2</v>
      </c>
      <c r="D4" s="16">
        <v>2.1345051590000002</v>
      </c>
      <c r="E4" t="s">
        <v>151</v>
      </c>
    </row>
    <row r="5" spans="1:7">
      <c r="A5" s="20" t="s">
        <v>139</v>
      </c>
      <c r="B5" s="16">
        <v>0.82537256400000003</v>
      </c>
      <c r="C5" s="16">
        <f t="shared" si="0"/>
        <v>1.3756208999999964E-2</v>
      </c>
      <c r="D5" s="16">
        <v>0.83912877299999999</v>
      </c>
      <c r="E5" t="s">
        <v>151</v>
      </c>
    </row>
    <row r="6" spans="1:7">
      <c r="A6" s="20" t="s">
        <v>140</v>
      </c>
      <c r="B6" s="16">
        <v>1.5040122279999999</v>
      </c>
      <c r="C6" s="16">
        <f t="shared" si="0"/>
        <v>1.8341612000000174E-2</v>
      </c>
      <c r="D6" s="16">
        <v>1.5223538400000001</v>
      </c>
      <c r="E6" t="s">
        <v>151</v>
      </c>
    </row>
    <row r="7" spans="1:7">
      <c r="A7" s="20" t="s">
        <v>141</v>
      </c>
      <c r="B7" s="16">
        <v>0.97325181500000002</v>
      </c>
      <c r="C7" s="16">
        <f t="shared" si="0"/>
        <v>2.1780664999999977E-2</v>
      </c>
      <c r="D7" s="16">
        <v>0.99503248</v>
      </c>
      <c r="E7" t="s">
        <v>151</v>
      </c>
    </row>
    <row r="9" spans="1:7">
      <c r="A9" s="20" t="s">
        <v>142</v>
      </c>
      <c r="B9" s="20"/>
      <c r="C9" s="20"/>
    </row>
    <row r="10" spans="1:7">
      <c r="A10" s="21" t="s">
        <v>136</v>
      </c>
      <c r="B10" s="21" t="s">
        <v>130</v>
      </c>
      <c r="C10" s="21" t="s">
        <v>131</v>
      </c>
    </row>
    <row r="11" spans="1:7">
      <c r="A11" s="20" t="s">
        <v>135</v>
      </c>
      <c r="B11" s="22">
        <f>B2/D2</f>
        <v>0.97767513453549082</v>
      </c>
      <c r="C11" s="22">
        <f>C2/D2</f>
        <v>2.232486546450918E-2</v>
      </c>
    </row>
    <row r="12" spans="1:7">
      <c r="A12" s="20" t="s">
        <v>137</v>
      </c>
      <c r="B12" s="22">
        <f>B3/D3</f>
        <v>0.98407643289098268</v>
      </c>
      <c r="C12" s="22">
        <f t="shared" ref="C12:C16" si="1">C3/D3</f>
        <v>1.5923567109017319E-2</v>
      </c>
    </row>
    <row r="13" spans="1:7">
      <c r="A13" s="20" t="s">
        <v>138</v>
      </c>
      <c r="B13" s="22">
        <f>B4/D4</f>
        <v>0.98764769066552527</v>
      </c>
      <c r="C13" s="22">
        <f t="shared" si="1"/>
        <v>1.2352309334474738E-2</v>
      </c>
    </row>
    <row r="14" spans="1:7">
      <c r="A14" s="20" t="s">
        <v>139</v>
      </c>
      <c r="B14" s="22">
        <f t="shared" ref="B14:B16" si="2">B5/D5</f>
        <v>0.98360655784591955</v>
      </c>
      <c r="C14" s="22">
        <f t="shared" si="1"/>
        <v>1.6393442154080402E-2</v>
      </c>
    </row>
    <row r="15" spans="1:7">
      <c r="A15" s="20" t="s">
        <v>140</v>
      </c>
      <c r="B15" s="22">
        <f t="shared" si="2"/>
        <v>0.98795180757713974</v>
      </c>
      <c r="C15" s="22">
        <f t="shared" si="1"/>
        <v>1.2048192422860229E-2</v>
      </c>
    </row>
    <row r="16" spans="1:7">
      <c r="A16" s="20" t="s">
        <v>141</v>
      </c>
      <c r="B16" s="22">
        <f t="shared" si="2"/>
        <v>0.97811059896255848</v>
      </c>
      <c r="C16" s="22">
        <f t="shared" si="1"/>
        <v>2.1889401037441487E-2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DF3D-AC8E-2D45-9C67-A2AA67959166}">
  <sheetPr>
    <tabColor theme="6" tint="0.59999389629810485"/>
  </sheetPr>
  <dimension ref="A1:E16"/>
  <sheetViews>
    <sheetView zoomScale="130" zoomScaleNormal="130" workbookViewId="0">
      <selection activeCell="D57" sqref="D57:E57"/>
    </sheetView>
  </sheetViews>
  <sheetFormatPr baseColWidth="10" defaultRowHeight="13"/>
  <cols>
    <col min="1" max="1" width="24.33203125" bestFit="1" customWidth="1"/>
    <col min="5" max="5" width="34.164062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16">
        <v>27.11604749</v>
      </c>
      <c r="C2" s="16">
        <f>D2-B2</f>
        <v>2.1447721199999989</v>
      </c>
      <c r="D2" s="16">
        <v>29.260819609999999</v>
      </c>
      <c r="E2" t="s">
        <v>152</v>
      </c>
    </row>
    <row r="3" spans="1:5">
      <c r="A3" s="20" t="s">
        <v>137</v>
      </c>
      <c r="B3" s="16">
        <v>49.368058220000002</v>
      </c>
      <c r="C3" s="16">
        <f t="shared" ref="C3:C7" si="0">D3-B3</f>
        <v>3.8682497100000006</v>
      </c>
      <c r="D3" s="16">
        <v>53.236307930000002</v>
      </c>
      <c r="E3" t="s">
        <v>152</v>
      </c>
    </row>
    <row r="4" spans="1:5">
      <c r="A4" s="20" t="s">
        <v>138</v>
      </c>
      <c r="B4" s="16">
        <v>65.147453080000005</v>
      </c>
      <c r="C4" s="16">
        <f t="shared" si="0"/>
        <v>11.145155119999998</v>
      </c>
      <c r="D4" s="16">
        <v>76.292608200000004</v>
      </c>
      <c r="E4" t="s">
        <v>152</v>
      </c>
    </row>
    <row r="5" spans="1:5">
      <c r="A5" s="20" t="s">
        <v>139</v>
      </c>
      <c r="B5" s="16">
        <v>23.28609728</v>
      </c>
      <c r="C5" s="16">
        <f t="shared" si="0"/>
        <v>3.1788586800000012</v>
      </c>
      <c r="D5" s="16">
        <v>26.464955960000001</v>
      </c>
      <c r="E5" t="s">
        <v>152</v>
      </c>
    </row>
    <row r="6" spans="1:5">
      <c r="A6" s="20" t="s">
        <v>140</v>
      </c>
      <c r="B6" s="16">
        <v>35.04404443</v>
      </c>
      <c r="C6" s="16">
        <f t="shared" si="0"/>
        <v>3.1022596700000022</v>
      </c>
      <c r="D6" s="16">
        <v>38.146304100000002</v>
      </c>
      <c r="E6" t="s">
        <v>152</v>
      </c>
    </row>
    <row r="7" spans="1:5">
      <c r="A7" s="20" t="s">
        <v>141</v>
      </c>
      <c r="B7" s="16">
        <v>57.487552659999999</v>
      </c>
      <c r="C7" s="16">
        <f t="shared" si="0"/>
        <v>11.145155109999997</v>
      </c>
      <c r="D7" s="16">
        <v>68.632707769999996</v>
      </c>
      <c r="E7" t="s">
        <v>152</v>
      </c>
    </row>
    <row r="8" spans="1:5">
      <c r="B8" s="16"/>
      <c r="C8" s="16"/>
      <c r="D8" s="16"/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0.92670157061263536</v>
      </c>
      <c r="C11" s="22">
        <f>C2/D2</f>
        <v>7.3298429387364625E-2</v>
      </c>
    </row>
    <row r="12" spans="1:5">
      <c r="A12" s="20" t="s">
        <v>137</v>
      </c>
      <c r="B12" s="22">
        <f>B3/D3</f>
        <v>0.92733812955086348</v>
      </c>
      <c r="C12" s="22">
        <f t="shared" ref="C12:C16" si="1">C3/D3</f>
        <v>7.2661870449136537E-2</v>
      </c>
    </row>
    <row r="13" spans="1:5">
      <c r="A13" s="20" t="s">
        <v>138</v>
      </c>
      <c r="B13" s="22">
        <f t="shared" ref="B13:B16" si="2">B4/D4</f>
        <v>0.85391566256611484</v>
      </c>
      <c r="C13" s="22">
        <f t="shared" si="1"/>
        <v>0.14608433743388521</v>
      </c>
    </row>
    <row r="14" spans="1:5">
      <c r="A14" s="20" t="s">
        <v>139</v>
      </c>
      <c r="B14" s="22">
        <f t="shared" si="2"/>
        <v>0.87988422558478341</v>
      </c>
      <c r="C14" s="22">
        <f t="shared" si="1"/>
        <v>0.12011577441521656</v>
      </c>
    </row>
    <row r="15" spans="1:5">
      <c r="A15" s="20" t="s">
        <v>140</v>
      </c>
      <c r="B15" s="22">
        <f t="shared" si="2"/>
        <v>0.9186746988157104</v>
      </c>
      <c r="C15" s="22">
        <f t="shared" si="1"/>
        <v>8.1325301184289628E-2</v>
      </c>
    </row>
    <row r="16" spans="1:5">
      <c r="A16" s="20" t="s">
        <v>141</v>
      </c>
      <c r="B16" s="22">
        <f t="shared" si="2"/>
        <v>0.83761160717497363</v>
      </c>
      <c r="C16" s="22">
        <f t="shared" si="1"/>
        <v>0.16238839282502635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42-8577-ED4A-B985-5797B9433C35}">
  <sheetPr>
    <tabColor theme="6" tint="0.59999389629810485"/>
  </sheetPr>
  <dimension ref="A1:E16"/>
  <sheetViews>
    <sheetView topLeftCell="A39" zoomScale="130" zoomScaleNormal="130" workbookViewId="0">
      <selection activeCell="C57" sqref="C57"/>
    </sheetView>
  </sheetViews>
  <sheetFormatPr baseColWidth="10" defaultRowHeight="13"/>
  <cols>
    <col min="1" max="1" width="24.33203125" bestFit="1" customWidth="1"/>
    <col min="5" max="5" width="24.164062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25">
        <v>0.19621008100000001</v>
      </c>
      <c r="C2" s="25">
        <f>D2-B2</f>
        <v>4.5786839999999995E-3</v>
      </c>
      <c r="D2" s="25">
        <v>0.20078876500000001</v>
      </c>
      <c r="E2" t="s">
        <v>153</v>
      </c>
    </row>
    <row r="3" spans="1:5">
      <c r="A3" s="20" t="s">
        <v>137</v>
      </c>
      <c r="B3" s="25">
        <v>0.13358984199999999</v>
      </c>
      <c r="C3" s="25">
        <f t="shared" ref="C3:C7" si="0">D3-B3</f>
        <v>5.5213550000000056E-3</v>
      </c>
      <c r="D3" s="25">
        <v>0.13911119699999999</v>
      </c>
      <c r="E3" t="s">
        <v>153</v>
      </c>
    </row>
    <row r="4" spans="1:5">
      <c r="A4" s="20" t="s">
        <v>138</v>
      </c>
      <c r="B4" s="25">
        <v>0.12914582499999999</v>
      </c>
      <c r="C4" s="25">
        <f t="shared" si="0"/>
        <v>1.2120045999999995E-2</v>
      </c>
      <c r="D4" s="25">
        <v>0.14126587099999999</v>
      </c>
      <c r="E4" t="s">
        <v>153</v>
      </c>
    </row>
    <row r="5" spans="1:5">
      <c r="A5" s="20" t="s">
        <v>139</v>
      </c>
      <c r="B5" s="25">
        <v>0.10813774499999999</v>
      </c>
      <c r="C5" s="25">
        <f t="shared" si="0"/>
        <v>0</v>
      </c>
      <c r="D5" s="25">
        <v>0.10813774499999999</v>
      </c>
      <c r="E5" t="s">
        <v>153</v>
      </c>
    </row>
    <row r="6" spans="1:5">
      <c r="A6" s="20" t="s">
        <v>140</v>
      </c>
      <c r="B6" s="25">
        <v>9.8845710000000003E-2</v>
      </c>
      <c r="C6" s="25">
        <f t="shared" si="0"/>
        <v>0</v>
      </c>
      <c r="D6" s="25">
        <v>9.8845710000000003E-2</v>
      </c>
      <c r="E6" t="s">
        <v>153</v>
      </c>
    </row>
    <row r="7" spans="1:5">
      <c r="A7" s="20" t="s">
        <v>141</v>
      </c>
      <c r="B7" s="25">
        <v>0.32858791799999998</v>
      </c>
      <c r="C7" s="25">
        <f t="shared" si="0"/>
        <v>1.1985379000000018E-2</v>
      </c>
      <c r="D7" s="25">
        <v>0.340573297</v>
      </c>
      <c r="E7" t="s">
        <v>153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0.97719651296226662</v>
      </c>
      <c r="C11" s="22">
        <f>C2/D2</f>
        <v>2.2803487037733407E-2</v>
      </c>
    </row>
    <row r="12" spans="1:5">
      <c r="A12" s="20" t="s">
        <v>137</v>
      </c>
      <c r="B12" s="22">
        <f>B3/D3</f>
        <v>0.96030977290778397</v>
      </c>
      <c r="C12" s="22">
        <f t="shared" ref="C12:C16" si="1">C3/D3</f>
        <v>3.9690227092216063E-2</v>
      </c>
    </row>
    <row r="13" spans="1:5">
      <c r="A13" s="20" t="s">
        <v>138</v>
      </c>
      <c r="B13" s="22">
        <f t="shared" ref="B13:B16" si="2">B4/D4</f>
        <v>0.91420400473090913</v>
      </c>
      <c r="C13" s="22">
        <f t="shared" si="1"/>
        <v>8.5795995269090833E-2</v>
      </c>
    </row>
    <row r="14" spans="1:5">
      <c r="A14" s="20" t="s">
        <v>139</v>
      </c>
      <c r="B14" s="22">
        <f t="shared" si="2"/>
        <v>1</v>
      </c>
      <c r="C14" s="22">
        <f t="shared" si="1"/>
        <v>0</v>
      </c>
    </row>
    <row r="15" spans="1:5">
      <c r="A15" s="20" t="s">
        <v>140</v>
      </c>
      <c r="B15" s="22">
        <f t="shared" si="2"/>
        <v>1</v>
      </c>
      <c r="C15" s="22">
        <f t="shared" si="1"/>
        <v>0</v>
      </c>
    </row>
    <row r="16" spans="1:5">
      <c r="A16" s="20" t="s">
        <v>141</v>
      </c>
      <c r="B16" s="22">
        <f t="shared" si="2"/>
        <v>0.96480822452736215</v>
      </c>
      <c r="C16" s="22">
        <f t="shared" si="1"/>
        <v>3.5191775472637889E-2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F06D-BEF9-FA42-8742-9C1F6F0B2AB5}">
  <sheetPr>
    <tabColor theme="6" tint="0.59999389629810485"/>
  </sheetPr>
  <dimension ref="A1:E16"/>
  <sheetViews>
    <sheetView zoomScale="130" zoomScaleNormal="130" workbookViewId="0">
      <selection activeCell="C57" sqref="C57"/>
    </sheetView>
  </sheetViews>
  <sheetFormatPr baseColWidth="10" defaultRowHeight="13"/>
  <cols>
    <col min="1" max="1" width="24.33203125" bestFit="1" customWidth="1"/>
    <col min="5" max="5" width="24.3320312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16">
        <v>0.71856287399999996</v>
      </c>
      <c r="C2" s="16">
        <f>D2-B2</f>
        <v>2.5449102000000057E-2</v>
      </c>
      <c r="D2" s="16">
        <v>0.74401197600000002</v>
      </c>
      <c r="E2" t="s">
        <v>154</v>
      </c>
    </row>
    <row r="3" spans="1:5">
      <c r="A3" s="20" t="s">
        <v>137</v>
      </c>
      <c r="B3" s="16">
        <v>0.878742515</v>
      </c>
      <c r="C3" s="16">
        <f t="shared" ref="C3:C7" si="0">D3-B3</f>
        <v>3.5179641000000039E-2</v>
      </c>
      <c r="D3" s="16">
        <v>0.91392215600000004</v>
      </c>
      <c r="E3" t="s">
        <v>154</v>
      </c>
    </row>
    <row r="4" spans="1:5">
      <c r="A4" s="20" t="s">
        <v>138</v>
      </c>
      <c r="B4" s="16">
        <v>0.996257485</v>
      </c>
      <c r="C4" s="16">
        <f t="shared" si="0"/>
        <v>5.6886228000000094E-2</v>
      </c>
      <c r="D4" s="16">
        <v>1.0531437130000001</v>
      </c>
      <c r="E4" t="s">
        <v>154</v>
      </c>
    </row>
    <row r="5" spans="1:5">
      <c r="A5" s="20" t="s">
        <v>139</v>
      </c>
      <c r="B5" s="16">
        <v>0.92065868299999998</v>
      </c>
      <c r="C5" s="16">
        <f t="shared" si="0"/>
        <v>3.5928143000000023E-2</v>
      </c>
      <c r="D5" s="16">
        <v>0.956586826</v>
      </c>
      <c r="E5" t="s">
        <v>154</v>
      </c>
    </row>
    <row r="6" spans="1:5">
      <c r="A6" s="20" t="s">
        <v>140</v>
      </c>
      <c r="B6" s="16">
        <v>0.90868263500000002</v>
      </c>
      <c r="C6" s="16">
        <f t="shared" si="0"/>
        <v>3.5928143000000023E-2</v>
      </c>
      <c r="D6" s="16">
        <v>0.94461077800000004</v>
      </c>
      <c r="E6" t="s">
        <v>154</v>
      </c>
    </row>
    <row r="7" spans="1:5">
      <c r="A7" s="20" t="s">
        <v>141</v>
      </c>
      <c r="B7" s="16">
        <v>1.7110778440000001</v>
      </c>
      <c r="C7" s="16">
        <f t="shared" si="0"/>
        <v>5.4640719000000004E-2</v>
      </c>
      <c r="D7" s="16">
        <v>1.7657185630000001</v>
      </c>
      <c r="E7" t="s">
        <v>154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0.96579476833582578</v>
      </c>
      <c r="C11" s="22">
        <f>C2/D2</f>
        <v>3.4205231664174253E-2</v>
      </c>
    </row>
    <row r="12" spans="1:5">
      <c r="A12" s="20" t="s">
        <v>137</v>
      </c>
      <c r="B12" s="22">
        <f>B3/D3</f>
        <v>0.96150696121213186</v>
      </c>
      <c r="C12" s="22">
        <f t="shared" ref="C12:C16" si="1">C3/D3</f>
        <v>3.8493038787868097E-2</v>
      </c>
    </row>
    <row r="13" spans="1:5">
      <c r="A13" s="20" t="s">
        <v>138</v>
      </c>
      <c r="B13" s="22">
        <f t="shared" ref="B13:B16" si="2">B4/D4</f>
        <v>0.94598436348449233</v>
      </c>
      <c r="C13" s="22">
        <f t="shared" si="1"/>
        <v>5.4015636515507628E-2</v>
      </c>
    </row>
    <row r="14" spans="1:5">
      <c r="A14" s="20" t="s">
        <v>139</v>
      </c>
      <c r="B14" s="22">
        <f t="shared" si="2"/>
        <v>0.96244131528526822</v>
      </c>
      <c r="C14" s="22">
        <f t="shared" si="1"/>
        <v>3.7558684714731817E-2</v>
      </c>
    </row>
    <row r="15" spans="1:5">
      <c r="A15" s="20" t="s">
        <v>140</v>
      </c>
      <c r="B15" s="22">
        <f t="shared" si="2"/>
        <v>0.96196513544333073</v>
      </c>
      <c r="C15" s="22">
        <f t="shared" si="1"/>
        <v>3.8034864556669309E-2</v>
      </c>
    </row>
    <row r="16" spans="1:5">
      <c r="A16" s="20" t="s">
        <v>141</v>
      </c>
      <c r="B16" s="22">
        <f t="shared" si="2"/>
        <v>0.96905468394285665</v>
      </c>
      <c r="C16" s="22">
        <f t="shared" si="1"/>
        <v>3.094531605714336E-2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70BF-9948-824A-A2E3-82FFE7AFD607}">
  <sheetPr>
    <tabColor theme="6" tint="0.59999389629810485"/>
  </sheetPr>
  <dimension ref="A1:E16"/>
  <sheetViews>
    <sheetView zoomScale="130" zoomScaleNormal="130" workbookViewId="0">
      <selection activeCell="C57" sqref="C57"/>
    </sheetView>
  </sheetViews>
  <sheetFormatPr baseColWidth="10" defaultRowHeight="13"/>
  <cols>
    <col min="1" max="1" width="24.33203125" bestFit="1" customWidth="1"/>
    <col min="5" max="5" width="24.164062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16">
        <v>4.2729970330000002</v>
      </c>
      <c r="C2" s="16">
        <f>D2-B2</f>
        <v>0.10237388699999972</v>
      </c>
      <c r="D2" s="16">
        <v>4.3753709199999999</v>
      </c>
      <c r="E2" t="s">
        <v>155</v>
      </c>
    </row>
    <row r="3" spans="1:5">
      <c r="A3" s="20" t="s">
        <v>137</v>
      </c>
      <c r="B3" s="16">
        <v>5.5014836799999998</v>
      </c>
      <c r="C3" s="16">
        <f t="shared" ref="C3:C7" si="0">D3-B3</f>
        <v>0.15133531100000042</v>
      </c>
      <c r="D3" s="16">
        <v>5.6528189910000002</v>
      </c>
      <c r="E3" t="s">
        <v>155</v>
      </c>
    </row>
    <row r="4" spans="1:5">
      <c r="A4" s="20" t="s">
        <v>138</v>
      </c>
      <c r="B4" s="16">
        <v>4.7626112760000003</v>
      </c>
      <c r="C4" s="16">
        <f t="shared" si="0"/>
        <v>0.30712166199999924</v>
      </c>
      <c r="D4" s="16">
        <v>5.0697329379999996</v>
      </c>
      <c r="E4" t="s">
        <v>155</v>
      </c>
    </row>
    <row r="5" spans="1:5">
      <c r="A5" s="20" t="s">
        <v>139</v>
      </c>
      <c r="B5" s="16">
        <v>3.600890208</v>
      </c>
      <c r="C5" s="16">
        <f t="shared" si="0"/>
        <v>0</v>
      </c>
      <c r="D5" s="16">
        <v>3.600890208</v>
      </c>
      <c r="E5" t="s">
        <v>155</v>
      </c>
    </row>
    <row r="6" spans="1:5">
      <c r="A6" s="20" t="s">
        <v>140</v>
      </c>
      <c r="B6" s="16">
        <v>3.3204747769999998</v>
      </c>
      <c r="C6" s="16">
        <f t="shared" si="0"/>
        <v>0</v>
      </c>
      <c r="D6" s="16">
        <v>3.3204747769999998</v>
      </c>
      <c r="E6" t="s">
        <v>155</v>
      </c>
    </row>
    <row r="7" spans="1:5">
      <c r="A7" s="20" t="s">
        <v>141</v>
      </c>
      <c r="B7" s="16">
        <v>10.424332339999999</v>
      </c>
      <c r="C7" s="16">
        <f t="shared" si="0"/>
        <v>0.3204747800000014</v>
      </c>
      <c r="D7" s="16">
        <v>10.744807120000001</v>
      </c>
      <c r="E7" t="s">
        <v>155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0.97660223810236424</v>
      </c>
      <c r="C11" s="22">
        <f>C2/D2</f>
        <v>2.3397761897635806E-2</v>
      </c>
    </row>
    <row r="12" spans="1:5">
      <c r="A12" s="20" t="s">
        <v>137</v>
      </c>
      <c r="B12" s="22">
        <f>B3/D3</f>
        <v>0.97322834655754142</v>
      </c>
      <c r="C12" s="22">
        <f t="shared" ref="C12:C16" si="1">C3/D3</f>
        <v>2.6771653442458583E-2</v>
      </c>
    </row>
    <row r="13" spans="1:5">
      <c r="A13" s="20" t="s">
        <v>138</v>
      </c>
      <c r="B13" s="22">
        <f t="shared" ref="B13:B16" si="2">B4/D4</f>
        <v>0.93942054428587751</v>
      </c>
      <c r="C13" s="22">
        <f t="shared" si="1"/>
        <v>6.0579455714122522E-2</v>
      </c>
    </row>
    <row r="14" spans="1:5">
      <c r="A14" s="20" t="s">
        <v>139</v>
      </c>
      <c r="B14" s="22">
        <f t="shared" si="2"/>
        <v>1</v>
      </c>
      <c r="C14" s="22">
        <f t="shared" si="1"/>
        <v>0</v>
      </c>
    </row>
    <row r="15" spans="1:5">
      <c r="A15" s="20" t="s">
        <v>140</v>
      </c>
      <c r="B15" s="22">
        <f t="shared" si="2"/>
        <v>1</v>
      </c>
      <c r="C15" s="22">
        <f t="shared" si="1"/>
        <v>0</v>
      </c>
    </row>
    <row r="16" spans="1:5">
      <c r="A16" s="20" t="s">
        <v>141</v>
      </c>
      <c r="B16" s="22">
        <f t="shared" si="2"/>
        <v>0.97017398484487627</v>
      </c>
      <c r="C16" s="22">
        <f t="shared" si="1"/>
        <v>2.9826015155123731E-2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5004-685C-7541-BEF3-B6A7F7FDADAD}">
  <sheetPr>
    <tabColor theme="6" tint="0.59999389629810485"/>
  </sheetPr>
  <dimension ref="A1:E16"/>
  <sheetViews>
    <sheetView zoomScale="130" zoomScaleNormal="130" workbookViewId="0">
      <selection activeCell="C57" sqref="C57"/>
    </sheetView>
  </sheetViews>
  <sheetFormatPr baseColWidth="10" defaultRowHeight="13"/>
  <cols>
    <col min="1" max="1" width="24.33203125" bestFit="1" customWidth="1"/>
    <col min="5" max="5" width="16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25">
        <v>7.5327511E-2</v>
      </c>
      <c r="C2" s="25">
        <f>D2-B2</f>
        <v>2.2925760000000045E-3</v>
      </c>
      <c r="D2" s="25">
        <v>7.7620087000000004E-2</v>
      </c>
      <c r="E2" t="s">
        <v>156</v>
      </c>
    </row>
    <row r="3" spans="1:5">
      <c r="A3" s="20" t="s">
        <v>137</v>
      </c>
      <c r="B3" s="25">
        <v>0.12456331900000001</v>
      </c>
      <c r="C3" s="25">
        <f t="shared" ref="C3:C7" si="0">D3-B3</f>
        <v>2.8384280000000039E-3</v>
      </c>
      <c r="D3" s="25">
        <v>0.12740174700000001</v>
      </c>
      <c r="E3" t="s">
        <v>156</v>
      </c>
    </row>
    <row r="4" spans="1:5">
      <c r="A4" s="20" t="s">
        <v>138</v>
      </c>
      <c r="B4" s="16">
        <v>1.5992452829999999</v>
      </c>
      <c r="C4" s="16">
        <f t="shared" si="0"/>
        <v>0</v>
      </c>
      <c r="D4" s="16">
        <v>1.5992452829999999</v>
      </c>
      <c r="E4" t="s">
        <v>156</v>
      </c>
    </row>
    <row r="5" spans="1:5">
      <c r="A5" s="20" t="s">
        <v>139</v>
      </c>
      <c r="B5" s="25">
        <v>8.0458514999999994E-2</v>
      </c>
      <c r="C5" s="16">
        <f t="shared" si="0"/>
        <v>0</v>
      </c>
      <c r="D5" s="25">
        <v>8.0458514999999994E-2</v>
      </c>
      <c r="E5" t="s">
        <v>156</v>
      </c>
    </row>
    <row r="6" spans="1:5">
      <c r="A6" s="20" t="s">
        <v>140</v>
      </c>
      <c r="B6" s="25">
        <v>0.125</v>
      </c>
      <c r="C6" s="16">
        <f t="shared" si="0"/>
        <v>0</v>
      </c>
      <c r="D6" s="25">
        <v>0.125</v>
      </c>
      <c r="E6" t="s">
        <v>156</v>
      </c>
    </row>
    <row r="7" spans="1:5">
      <c r="A7" s="20" t="s">
        <v>141</v>
      </c>
      <c r="B7" s="25">
        <v>6.8558952000000006E-2</v>
      </c>
      <c r="C7" s="25">
        <f t="shared" si="0"/>
        <v>2.1834059999999988E-3</v>
      </c>
      <c r="D7" s="25">
        <v>7.0742358000000005E-2</v>
      </c>
      <c r="E7" t="s">
        <v>156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0.97046414029399364</v>
      </c>
      <c r="C11" s="22">
        <f>C2/D2</f>
        <v>2.9535859706006314E-2</v>
      </c>
    </row>
    <row r="12" spans="1:5">
      <c r="A12" s="20" t="s">
        <v>137</v>
      </c>
      <c r="B12" s="22">
        <f>B3/D3</f>
        <v>0.97772065087930071</v>
      </c>
      <c r="C12" s="22">
        <f t="shared" ref="C12:C16" si="1">C3/D3</f>
        <v>2.2279349120699291E-2</v>
      </c>
    </row>
    <row r="13" spans="1:5">
      <c r="A13" s="20" t="s">
        <v>138</v>
      </c>
      <c r="B13" s="22">
        <f t="shared" ref="B13:B16" si="2">B4/D4</f>
        <v>1</v>
      </c>
      <c r="C13" s="22">
        <f t="shared" si="1"/>
        <v>0</v>
      </c>
    </row>
    <row r="14" spans="1:5">
      <c r="A14" s="20" t="s">
        <v>139</v>
      </c>
      <c r="B14" s="22">
        <f t="shared" si="2"/>
        <v>1</v>
      </c>
      <c r="C14" s="22">
        <f t="shared" si="1"/>
        <v>0</v>
      </c>
    </row>
    <row r="15" spans="1:5">
      <c r="A15" s="20" t="s">
        <v>140</v>
      </c>
      <c r="B15" s="22">
        <f t="shared" si="2"/>
        <v>1</v>
      </c>
      <c r="C15" s="22">
        <f t="shared" si="1"/>
        <v>0</v>
      </c>
    </row>
    <row r="16" spans="1:5">
      <c r="A16" s="20" t="s">
        <v>141</v>
      </c>
      <c r="B16" s="22">
        <f t="shared" si="2"/>
        <v>0.9691358040397805</v>
      </c>
      <c r="C16" s="22">
        <f t="shared" si="1"/>
        <v>3.086419596021946E-2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C861-7BF0-1B44-BAD0-E9D01A930B40}">
  <sheetPr>
    <tabColor theme="6" tint="0.59999389629810485"/>
  </sheetPr>
  <dimension ref="A1:E16"/>
  <sheetViews>
    <sheetView zoomScale="130" zoomScaleNormal="130" workbookViewId="0">
      <selection activeCell="C57" sqref="C57"/>
    </sheetView>
  </sheetViews>
  <sheetFormatPr baseColWidth="10" defaultRowHeight="13"/>
  <cols>
    <col min="1" max="1" width="24.33203125" bestFit="1" customWidth="1"/>
    <col min="5" max="5" width="32.3320312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26">
        <v>4.9238884699999996</v>
      </c>
      <c r="C2" s="26">
        <f>D2-B2</f>
        <v>0.19894498900000013</v>
      </c>
      <c r="D2" s="26">
        <v>5.1228334589999998</v>
      </c>
      <c r="E2" t="s">
        <v>157</v>
      </c>
    </row>
    <row r="3" spans="1:5">
      <c r="A3" s="20" t="s">
        <v>137</v>
      </c>
      <c r="B3" s="26">
        <v>9.5990957049999999</v>
      </c>
      <c r="C3" s="26">
        <f t="shared" ref="C3:C7" si="0">D3-B3</f>
        <v>0.33986435499999956</v>
      </c>
      <c r="D3" s="26">
        <v>9.9389600599999994</v>
      </c>
      <c r="E3" t="s">
        <v>157</v>
      </c>
    </row>
    <row r="4" spans="1:5">
      <c r="A4" s="20" t="s">
        <v>138</v>
      </c>
      <c r="B4" s="26">
        <v>16.83571967</v>
      </c>
      <c r="C4" s="26">
        <f t="shared" si="0"/>
        <v>0.88696307000000019</v>
      </c>
      <c r="D4" s="26">
        <v>17.72268274</v>
      </c>
      <c r="E4" t="s">
        <v>157</v>
      </c>
    </row>
    <row r="5" spans="1:5">
      <c r="A5" s="20" t="s">
        <v>139</v>
      </c>
      <c r="B5" s="26">
        <v>3.655614167</v>
      </c>
      <c r="C5" s="26">
        <f t="shared" si="0"/>
        <v>0.9284099480000001</v>
      </c>
      <c r="D5" s="26">
        <v>4.5840241150000001</v>
      </c>
      <c r="E5" t="s">
        <v>157</v>
      </c>
    </row>
    <row r="6" spans="1:5">
      <c r="A6" s="20" t="s">
        <v>140</v>
      </c>
      <c r="B6" s="26">
        <v>3.9788997739999998</v>
      </c>
      <c r="C6" s="26">
        <f t="shared" si="0"/>
        <v>0.91183119800000023</v>
      </c>
      <c r="D6" s="26">
        <v>4.8907309720000001</v>
      </c>
      <c r="E6" t="s">
        <v>157</v>
      </c>
    </row>
    <row r="7" spans="1:5">
      <c r="A7" s="20" t="s">
        <v>141</v>
      </c>
      <c r="B7" s="26">
        <v>11.33986436</v>
      </c>
      <c r="C7" s="26">
        <f t="shared" si="0"/>
        <v>0.87038431999999943</v>
      </c>
      <c r="D7" s="26">
        <v>12.210248679999999</v>
      </c>
      <c r="E7" t="s">
        <v>157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0.96116504848493844</v>
      </c>
      <c r="C11" s="22">
        <f>C2/D2</f>
        <v>3.8834951515061569E-2</v>
      </c>
    </row>
    <row r="12" spans="1:5">
      <c r="A12" s="20" t="s">
        <v>137</v>
      </c>
      <c r="B12" s="22">
        <f>B3/D3</f>
        <v>0.96580483743286116</v>
      </c>
      <c r="C12" s="22">
        <f t="shared" ref="C12:C16" si="1">C3/D3</f>
        <v>3.4195162567138795E-2</v>
      </c>
    </row>
    <row r="13" spans="1:5">
      <c r="A13" s="20" t="s">
        <v>138</v>
      </c>
      <c r="B13" s="22">
        <f t="shared" ref="B13:B16" si="2">B4/D4</f>
        <v>0.94995322756649425</v>
      </c>
      <c r="C13" s="22">
        <f t="shared" si="1"/>
        <v>5.0046772433505755E-2</v>
      </c>
    </row>
    <row r="14" spans="1:5">
      <c r="A14" s="20" t="s">
        <v>139</v>
      </c>
      <c r="B14" s="22">
        <f t="shared" si="2"/>
        <v>0.79746835428678797</v>
      </c>
      <c r="C14" s="22">
        <f t="shared" si="1"/>
        <v>0.20253164571321197</v>
      </c>
    </row>
    <row r="15" spans="1:5">
      <c r="A15" s="20" t="s">
        <v>140</v>
      </c>
      <c r="B15" s="22">
        <f t="shared" si="2"/>
        <v>0.81355932206855397</v>
      </c>
      <c r="C15" s="22">
        <f t="shared" si="1"/>
        <v>0.18644067793144609</v>
      </c>
    </row>
    <row r="16" spans="1:5">
      <c r="A16" s="20" t="s">
        <v>141</v>
      </c>
      <c r="B16" s="22">
        <f t="shared" si="2"/>
        <v>0.9287169047240077</v>
      </c>
      <c r="C16" s="22">
        <f t="shared" si="1"/>
        <v>7.1283095275992317E-2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FF5F-DF3B-EE4B-937C-EBFAF685F0C7}">
  <sheetPr>
    <tabColor theme="6" tint="0.59999389629810485"/>
  </sheetPr>
  <dimension ref="A1:E18"/>
  <sheetViews>
    <sheetView zoomScale="130" zoomScaleNormal="130" workbookViewId="0">
      <selection activeCell="C57" sqref="C57"/>
    </sheetView>
  </sheetViews>
  <sheetFormatPr baseColWidth="10" defaultRowHeight="13"/>
  <cols>
    <col min="1" max="1" width="24.33203125" bestFit="1" customWidth="1"/>
    <col min="5" max="5" width="17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25">
        <v>0.23271130600000001</v>
      </c>
      <c r="C2" s="25">
        <f>D2-B2</f>
        <v>7.3179700000000625E-4</v>
      </c>
      <c r="D2" s="25">
        <v>0.23344310300000001</v>
      </c>
      <c r="E2" t="s">
        <v>158</v>
      </c>
    </row>
    <row r="3" spans="1:5">
      <c r="A3" s="20" t="s">
        <v>137</v>
      </c>
      <c r="B3" s="25">
        <v>0.43102817399999999</v>
      </c>
      <c r="C3" s="25">
        <f t="shared" ref="C3:C7" si="0">D3-B3</f>
        <v>4.3907800000000385E-3</v>
      </c>
      <c r="D3" s="25">
        <v>0.43541895400000002</v>
      </c>
      <c r="E3" t="s">
        <v>158</v>
      </c>
    </row>
    <row r="4" spans="1:5">
      <c r="A4" s="20" t="s">
        <v>138</v>
      </c>
      <c r="B4" s="25">
        <v>0.661544091</v>
      </c>
      <c r="C4" s="25">
        <f t="shared" si="0"/>
        <v>7.6838639999999847E-3</v>
      </c>
      <c r="D4" s="25">
        <v>0.66922795499999999</v>
      </c>
      <c r="E4" t="s">
        <v>158</v>
      </c>
    </row>
    <row r="5" spans="1:5">
      <c r="A5" s="20" t="s">
        <v>139</v>
      </c>
      <c r="B5" s="25">
        <v>0.12623490700000001</v>
      </c>
      <c r="C5" s="25">
        <f t="shared" si="0"/>
        <v>1.2440541225392981E-2</v>
      </c>
      <c r="D5" s="25">
        <v>0.13867544822539299</v>
      </c>
      <c r="E5" t="s">
        <v>158</v>
      </c>
    </row>
    <row r="6" spans="1:5">
      <c r="A6" s="20" t="s">
        <v>140</v>
      </c>
      <c r="B6" s="25">
        <v>0.16502012399999999</v>
      </c>
      <c r="C6" s="25">
        <f t="shared" si="0"/>
        <v>1.3172338000000006E-2</v>
      </c>
      <c r="D6" s="25">
        <v>0.178192462</v>
      </c>
      <c r="E6" t="s">
        <v>158</v>
      </c>
    </row>
    <row r="7" spans="1:5">
      <c r="A7" s="20" t="s">
        <v>141</v>
      </c>
      <c r="B7" s="25">
        <v>0.43175997100000002</v>
      </c>
      <c r="C7" s="25">
        <f t="shared" si="0"/>
        <v>8.0497619999999603E-3</v>
      </c>
      <c r="D7" s="25">
        <v>0.43980973299999998</v>
      </c>
      <c r="E7" t="s">
        <v>158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0.9968652018817622</v>
      </c>
      <c r="C11" s="22">
        <f>C2/D2</f>
        <v>3.1347981182378568E-3</v>
      </c>
    </row>
    <row r="12" spans="1:5">
      <c r="A12" s="20" t="s">
        <v>137</v>
      </c>
      <c r="B12" s="22">
        <f>B3/D3</f>
        <v>0.98991596493523326</v>
      </c>
      <c r="C12" s="22">
        <f t="shared" ref="C12:C16" si="1">C3/D3</f>
        <v>1.0084035064766699E-2</v>
      </c>
    </row>
    <row r="13" spans="1:5">
      <c r="A13" s="20" t="s">
        <v>138</v>
      </c>
      <c r="B13" s="22">
        <f t="shared" ref="B13:B16" si="2">B4/D4</f>
        <v>0.98851831585546968</v>
      </c>
      <c r="C13" s="22">
        <f t="shared" si="1"/>
        <v>1.1481684144530371E-2</v>
      </c>
    </row>
    <row r="14" spans="1:5">
      <c r="A14" s="20" t="s">
        <v>139</v>
      </c>
      <c r="B14" s="22">
        <f t="shared" si="2"/>
        <v>0.91029023965963296</v>
      </c>
      <c r="C14" s="22">
        <f t="shared" si="1"/>
        <v>8.9709760340367026E-2</v>
      </c>
    </row>
    <row r="15" spans="1:5">
      <c r="A15" s="20" t="s">
        <v>140</v>
      </c>
      <c r="B15" s="22">
        <f t="shared" si="2"/>
        <v>0.92607802904704239</v>
      </c>
      <c r="C15" s="22">
        <f t="shared" si="1"/>
        <v>7.3921970952957633E-2</v>
      </c>
    </row>
    <row r="16" spans="1:5">
      <c r="A16" s="20" t="s">
        <v>141</v>
      </c>
      <c r="B16" s="22">
        <f t="shared" si="2"/>
        <v>0.98169717176313609</v>
      </c>
      <c r="C16" s="22">
        <f t="shared" si="1"/>
        <v>1.8302828236863872E-2</v>
      </c>
    </row>
    <row r="18" spans="1:1">
      <c r="A18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67D5-46EB-5445-AA47-DB246A8123E1}">
  <dimension ref="A1:I90"/>
  <sheetViews>
    <sheetView zoomScale="130" zoomScaleNormal="130" workbookViewId="0">
      <selection activeCell="A44" sqref="A44"/>
    </sheetView>
  </sheetViews>
  <sheetFormatPr baseColWidth="10" defaultRowHeight="13"/>
  <cols>
    <col min="1" max="1" width="11.6640625" style="1" customWidth="1"/>
    <col min="2" max="2" width="30.6640625" style="1" bestFit="1" customWidth="1"/>
    <col min="3" max="3" width="22.33203125" style="1" bestFit="1" customWidth="1"/>
    <col min="4" max="4" width="13.5" style="1" bestFit="1" customWidth="1"/>
    <col min="5" max="5" width="15.83203125" style="1" bestFit="1" customWidth="1"/>
    <col min="6" max="6" width="16.6640625" style="1" bestFit="1" customWidth="1"/>
    <col min="7" max="8" width="17" style="1" bestFit="1" customWidth="1"/>
    <col min="9" max="9" width="11.83203125" style="1" bestFit="1" customWidth="1"/>
    <col min="10" max="16384" width="10.83203125" style="1"/>
  </cols>
  <sheetData>
    <row r="1" spans="1:9">
      <c r="A1" s="2" t="s">
        <v>128</v>
      </c>
    </row>
    <row r="2" spans="1:9">
      <c r="A2" s="1" t="s">
        <v>127</v>
      </c>
    </row>
    <row r="3" spans="1:9">
      <c r="A3" s="10" t="s">
        <v>0</v>
      </c>
      <c r="B3" s="10" t="s">
        <v>107</v>
      </c>
      <c r="C3" s="10" t="s">
        <v>108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4</v>
      </c>
      <c r="I3" s="11" t="s">
        <v>5</v>
      </c>
    </row>
    <row r="4" spans="1:9">
      <c r="A4" s="1" t="s">
        <v>6</v>
      </c>
      <c r="B4" s="1" t="s">
        <v>7</v>
      </c>
      <c r="C4" s="1" t="s">
        <v>109</v>
      </c>
      <c r="D4" s="1">
        <v>2.4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</row>
    <row r="5" spans="1:9">
      <c r="B5" s="3" t="s">
        <v>8</v>
      </c>
      <c r="C5" s="8" t="s">
        <v>110</v>
      </c>
      <c r="D5" s="4">
        <v>6.9</v>
      </c>
      <c r="E5" s="4" t="s">
        <v>33</v>
      </c>
      <c r="F5" s="4" t="s">
        <v>34</v>
      </c>
      <c r="G5" s="4" t="s">
        <v>35</v>
      </c>
      <c r="H5" s="4" t="s">
        <v>36</v>
      </c>
      <c r="I5" s="4" t="s">
        <v>9</v>
      </c>
    </row>
    <row r="6" spans="1:9">
      <c r="A6" s="5"/>
      <c r="B6" s="6" t="s">
        <v>10</v>
      </c>
      <c r="C6" s="9" t="s">
        <v>111</v>
      </c>
      <c r="D6" s="7">
        <v>9.1</v>
      </c>
      <c r="E6" s="7" t="s">
        <v>37</v>
      </c>
      <c r="F6" s="7" t="s">
        <v>38</v>
      </c>
      <c r="G6" s="7" t="s">
        <v>39</v>
      </c>
      <c r="H6" s="7" t="s">
        <v>40</v>
      </c>
      <c r="I6" s="7" t="s">
        <v>41</v>
      </c>
    </row>
    <row r="7" spans="1:9">
      <c r="A7" s="1" t="s">
        <v>11</v>
      </c>
      <c r="B7" s="1" t="s">
        <v>12</v>
      </c>
      <c r="C7" s="8" t="s">
        <v>112</v>
      </c>
      <c r="D7" s="4">
        <v>1.1000000000000001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</row>
    <row r="8" spans="1:9" ht="12" customHeight="1">
      <c r="B8" s="1" t="s">
        <v>13</v>
      </c>
      <c r="C8" s="8" t="s">
        <v>113</v>
      </c>
      <c r="D8" s="4">
        <v>2.4</v>
      </c>
      <c r="E8" s="4" t="s">
        <v>28</v>
      </c>
      <c r="F8" s="4" t="s">
        <v>47</v>
      </c>
      <c r="G8" s="4" t="s">
        <v>48</v>
      </c>
      <c r="H8" s="4" t="s">
        <v>49</v>
      </c>
      <c r="I8" s="4" t="s">
        <v>50</v>
      </c>
    </row>
    <row r="9" spans="1:9">
      <c r="B9" s="1" t="s">
        <v>14</v>
      </c>
      <c r="C9" s="8" t="s">
        <v>114</v>
      </c>
      <c r="D9" s="4">
        <v>5.3</v>
      </c>
      <c r="E9" s="4" t="s">
        <v>51</v>
      </c>
      <c r="F9" s="4" t="s">
        <v>52</v>
      </c>
      <c r="G9" s="4" t="s">
        <v>53</v>
      </c>
      <c r="H9" s="4" t="s">
        <v>54</v>
      </c>
      <c r="I9" s="4" t="s">
        <v>55</v>
      </c>
    </row>
    <row r="10" spans="1:9">
      <c r="B10" s="1" t="s">
        <v>15</v>
      </c>
      <c r="C10" s="8" t="s">
        <v>115</v>
      </c>
      <c r="D10" s="4">
        <v>1.9</v>
      </c>
      <c r="E10" s="4" t="s">
        <v>56</v>
      </c>
      <c r="F10" s="4" t="s">
        <v>57</v>
      </c>
      <c r="G10" s="4" t="s">
        <v>58</v>
      </c>
      <c r="H10" s="4" t="s">
        <v>59</v>
      </c>
      <c r="I10" s="4" t="s">
        <v>60</v>
      </c>
    </row>
    <row r="11" spans="1:9">
      <c r="B11" s="1" t="s">
        <v>16</v>
      </c>
      <c r="C11" s="8" t="s">
        <v>116</v>
      </c>
      <c r="D11" s="4">
        <v>2.5</v>
      </c>
      <c r="E11" s="4" t="s">
        <v>61</v>
      </c>
      <c r="F11" s="4" t="s">
        <v>62</v>
      </c>
      <c r="G11" s="4" t="s">
        <v>63</v>
      </c>
      <c r="H11" s="4" t="s">
        <v>64</v>
      </c>
      <c r="I11" s="4" t="s">
        <v>65</v>
      </c>
    </row>
    <row r="12" spans="1:9">
      <c r="A12" s="5"/>
      <c r="B12" s="5" t="s">
        <v>17</v>
      </c>
      <c r="C12" s="9" t="s">
        <v>117</v>
      </c>
      <c r="D12" s="7">
        <v>5.3</v>
      </c>
      <c r="E12" s="7" t="s">
        <v>66</v>
      </c>
      <c r="F12" s="7" t="s">
        <v>67</v>
      </c>
      <c r="G12" s="7" t="s">
        <v>68</v>
      </c>
      <c r="H12" s="7" t="s">
        <v>69</v>
      </c>
      <c r="I12" s="7" t="s">
        <v>70</v>
      </c>
    </row>
    <row r="13" spans="1:9">
      <c r="A13" s="1" t="s">
        <v>18</v>
      </c>
      <c r="B13" s="1" t="s">
        <v>19</v>
      </c>
      <c r="C13" s="1" t="s">
        <v>118</v>
      </c>
      <c r="D13" s="1">
        <v>1.4</v>
      </c>
      <c r="E13" s="4" t="s">
        <v>71</v>
      </c>
      <c r="F13" s="4" t="s">
        <v>72</v>
      </c>
      <c r="G13" s="4" t="s">
        <v>73</v>
      </c>
      <c r="H13" s="4" t="s">
        <v>74</v>
      </c>
      <c r="I13" s="4" t="s">
        <v>75</v>
      </c>
    </row>
    <row r="14" spans="1:9">
      <c r="B14" s="1" t="s">
        <v>20</v>
      </c>
      <c r="C14" s="1" t="s">
        <v>118</v>
      </c>
      <c r="D14" s="1">
        <v>9.1</v>
      </c>
      <c r="E14" s="4" t="s">
        <v>76</v>
      </c>
      <c r="F14" s="4" t="s">
        <v>77</v>
      </c>
      <c r="G14" s="4" t="s">
        <v>78</v>
      </c>
      <c r="H14" s="4" t="s">
        <v>79</v>
      </c>
      <c r="I14" s="4" t="s">
        <v>80</v>
      </c>
    </row>
    <row r="15" spans="1:9">
      <c r="A15" s="5"/>
      <c r="B15" s="5" t="s">
        <v>21</v>
      </c>
      <c r="C15" s="5" t="s">
        <v>119</v>
      </c>
      <c r="D15" s="5">
        <v>5.7</v>
      </c>
      <c r="E15" s="7" t="s">
        <v>81</v>
      </c>
      <c r="F15" s="7" t="s">
        <v>82</v>
      </c>
      <c r="G15" s="7" t="s">
        <v>83</v>
      </c>
      <c r="H15" s="7" t="s">
        <v>84</v>
      </c>
      <c r="I15" s="7" t="s">
        <v>85</v>
      </c>
    </row>
    <row r="16" spans="1:9">
      <c r="A16" s="1" t="s">
        <v>22</v>
      </c>
      <c r="B16" s="1" t="s">
        <v>23</v>
      </c>
      <c r="C16" s="1" t="s">
        <v>120</v>
      </c>
      <c r="D16" s="1">
        <v>1.1000000000000001</v>
      </c>
      <c r="E16" s="4" t="s">
        <v>86</v>
      </c>
      <c r="F16" s="4" t="s">
        <v>87</v>
      </c>
      <c r="G16" s="4" t="s">
        <v>88</v>
      </c>
      <c r="H16" s="4" t="s">
        <v>89</v>
      </c>
      <c r="I16" s="4" t="s">
        <v>90</v>
      </c>
    </row>
    <row r="17" spans="1:9">
      <c r="B17" s="1" t="s">
        <v>24</v>
      </c>
      <c r="C17" s="1" t="s">
        <v>121</v>
      </c>
      <c r="D17" s="1">
        <v>9.9</v>
      </c>
      <c r="E17" s="4" t="s">
        <v>91</v>
      </c>
      <c r="F17" s="4" t="s">
        <v>92</v>
      </c>
      <c r="G17" s="4" t="s">
        <v>93</v>
      </c>
      <c r="H17" s="4" t="s">
        <v>94</v>
      </c>
      <c r="I17" s="4" t="s">
        <v>95</v>
      </c>
    </row>
    <row r="18" spans="1:9">
      <c r="B18" s="1" t="s">
        <v>25</v>
      </c>
      <c r="C18" s="1" t="s">
        <v>122</v>
      </c>
      <c r="D18" s="1">
        <v>4.4000000000000004</v>
      </c>
      <c r="E18" s="4" t="s">
        <v>96</v>
      </c>
      <c r="F18" s="4" t="s">
        <v>97</v>
      </c>
      <c r="G18" s="4" t="s">
        <v>98</v>
      </c>
      <c r="H18" s="4" t="s">
        <v>99</v>
      </c>
      <c r="I18" s="4" t="s">
        <v>100</v>
      </c>
    </row>
    <row r="19" spans="1:9">
      <c r="B19" s="1" t="s">
        <v>26</v>
      </c>
      <c r="C19" s="1" t="s">
        <v>123</v>
      </c>
      <c r="D19" s="1">
        <v>3.9</v>
      </c>
      <c r="E19" s="4" t="s">
        <v>101</v>
      </c>
      <c r="F19" s="4" t="s">
        <v>102</v>
      </c>
      <c r="G19" s="4" t="s">
        <v>103</v>
      </c>
      <c r="H19" s="4" t="s">
        <v>104</v>
      </c>
      <c r="I19" s="4" t="s">
        <v>105</v>
      </c>
    </row>
    <row r="21" spans="1:9" ht="40" customHeight="1">
      <c r="A21" s="85" t="s">
        <v>106</v>
      </c>
      <c r="B21" s="85"/>
      <c r="C21" s="85"/>
      <c r="D21" s="85"/>
      <c r="E21" s="85"/>
      <c r="F21" s="85"/>
      <c r="G21" s="85"/>
      <c r="H21" s="85"/>
      <c r="I21" s="85"/>
    </row>
    <row r="22" spans="1:9">
      <c r="A22" s="85" t="s">
        <v>27</v>
      </c>
      <c r="B22" s="85"/>
      <c r="C22" s="85"/>
      <c r="D22" s="85"/>
      <c r="E22" s="85"/>
      <c r="F22" s="85"/>
      <c r="G22" s="85"/>
      <c r="H22" s="85"/>
      <c r="I22" s="85"/>
    </row>
    <row r="23" spans="1:9">
      <c r="A23" s="85"/>
      <c r="B23" s="85"/>
      <c r="C23" s="85"/>
      <c r="D23" s="85"/>
      <c r="E23" s="85"/>
      <c r="F23" s="85"/>
      <c r="G23" s="85"/>
      <c r="H23" s="85"/>
      <c r="I23" s="85"/>
    </row>
    <row r="24" spans="1:9" s="15" customFormat="1"/>
    <row r="25" spans="1:9">
      <c r="A25" s="1" t="s">
        <v>126</v>
      </c>
    </row>
    <row r="26" spans="1:9">
      <c r="A26" s="10" t="s">
        <v>0</v>
      </c>
      <c r="B26" s="10" t="s">
        <v>107</v>
      </c>
      <c r="C26" s="10" t="s">
        <v>108</v>
      </c>
      <c r="D26" s="11" t="s">
        <v>1</v>
      </c>
      <c r="E26" s="11" t="s">
        <v>2</v>
      </c>
      <c r="F26" s="11" t="s">
        <v>3</v>
      </c>
      <c r="G26" s="11" t="s">
        <v>4</v>
      </c>
      <c r="H26" s="11" t="s">
        <v>4</v>
      </c>
      <c r="I26" s="11" t="s">
        <v>5</v>
      </c>
    </row>
    <row r="27" spans="1:9">
      <c r="A27" s="1" t="s">
        <v>6</v>
      </c>
      <c r="B27" s="1" t="s">
        <v>7</v>
      </c>
      <c r="C27" s="1" t="s">
        <v>109</v>
      </c>
      <c r="D27" s="1">
        <f>D4</f>
        <v>2.4</v>
      </c>
      <c r="E27" s="4">
        <v>1.3</v>
      </c>
      <c r="F27" s="4">
        <v>4.5999999999999996</v>
      </c>
      <c r="G27" s="4">
        <v>1</v>
      </c>
      <c r="H27" s="4">
        <v>1.2</v>
      </c>
      <c r="I27" s="4">
        <v>3.7</v>
      </c>
    </row>
    <row r="28" spans="1:9">
      <c r="B28" s="3" t="s">
        <v>8</v>
      </c>
      <c r="C28" s="8" t="s">
        <v>110</v>
      </c>
      <c r="D28" s="4">
        <v>6.9</v>
      </c>
      <c r="E28" s="4">
        <v>3.7</v>
      </c>
      <c r="F28" s="4">
        <v>6.8</v>
      </c>
      <c r="G28" s="4">
        <v>6</v>
      </c>
      <c r="H28" s="4">
        <v>5.5</v>
      </c>
      <c r="I28" s="4" t="s">
        <v>9</v>
      </c>
    </row>
    <row r="29" spans="1:9">
      <c r="A29" s="5"/>
      <c r="B29" s="6" t="s">
        <v>10</v>
      </c>
      <c r="C29" s="9" t="s">
        <v>111</v>
      </c>
      <c r="D29" s="7">
        <v>9.1</v>
      </c>
      <c r="E29" s="7">
        <v>5</v>
      </c>
      <c r="F29" s="7">
        <v>12</v>
      </c>
      <c r="G29" s="7">
        <v>4.4000000000000004</v>
      </c>
      <c r="H29" s="7">
        <v>4.7</v>
      </c>
      <c r="I29" s="7">
        <v>8.1</v>
      </c>
    </row>
    <row r="30" spans="1:9">
      <c r="A30" s="1" t="s">
        <v>11</v>
      </c>
      <c r="B30" s="1" t="s">
        <v>12</v>
      </c>
      <c r="C30" s="8" t="s">
        <v>112</v>
      </c>
      <c r="D30" s="4">
        <v>1.1000000000000001</v>
      </c>
      <c r="E30" s="4">
        <v>0.6</v>
      </c>
      <c r="F30" s="4">
        <v>1.1000000000000001</v>
      </c>
      <c r="G30" s="4">
        <v>0.5</v>
      </c>
      <c r="H30" s="4">
        <v>0.6</v>
      </c>
      <c r="I30" s="4">
        <v>1</v>
      </c>
    </row>
    <row r="31" spans="1:9" ht="12" customHeight="1">
      <c r="B31" s="1" t="s">
        <v>13</v>
      </c>
      <c r="C31" s="8" t="s">
        <v>113</v>
      </c>
      <c r="D31" s="4">
        <v>2.4</v>
      </c>
      <c r="E31" s="4">
        <v>1.3</v>
      </c>
      <c r="F31" s="4">
        <v>1.8</v>
      </c>
      <c r="G31" s="4">
        <v>4</v>
      </c>
      <c r="H31" s="4">
        <v>3.7</v>
      </c>
      <c r="I31" s="4">
        <v>5.6</v>
      </c>
    </row>
    <row r="32" spans="1:9">
      <c r="B32" s="1" t="s">
        <v>14</v>
      </c>
      <c r="C32" s="8" t="s">
        <v>114</v>
      </c>
      <c r="D32" s="4">
        <v>5.3</v>
      </c>
      <c r="E32" s="4">
        <v>2.7</v>
      </c>
      <c r="F32" s="4">
        <v>5.2</v>
      </c>
      <c r="G32" s="4">
        <v>1.5</v>
      </c>
      <c r="H32" s="4">
        <v>2</v>
      </c>
      <c r="I32" s="4">
        <v>4.8</v>
      </c>
    </row>
    <row r="33" spans="1:9">
      <c r="B33" s="1" t="s">
        <v>15</v>
      </c>
      <c r="C33" s="8" t="s">
        <v>115</v>
      </c>
      <c r="D33" s="4">
        <v>1.9</v>
      </c>
      <c r="E33" s="4">
        <v>1</v>
      </c>
      <c r="F33" s="4">
        <v>2.8</v>
      </c>
      <c r="G33" s="4">
        <v>1</v>
      </c>
      <c r="H33" s="4">
        <v>1.5</v>
      </c>
      <c r="I33" s="4">
        <v>2.2000000000000002</v>
      </c>
    </row>
    <row r="34" spans="1:9">
      <c r="B34" s="1" t="s">
        <v>16</v>
      </c>
      <c r="C34" s="8" t="s">
        <v>116</v>
      </c>
      <c r="D34" s="4">
        <v>2.5</v>
      </c>
      <c r="E34" s="4">
        <v>1.5</v>
      </c>
      <c r="F34" s="4">
        <v>2.1</v>
      </c>
      <c r="G34" s="4">
        <v>0.8</v>
      </c>
      <c r="H34" s="4">
        <v>1.5</v>
      </c>
      <c r="I34" s="4">
        <v>1</v>
      </c>
    </row>
    <row r="35" spans="1:9">
      <c r="A35" s="5"/>
      <c r="B35" s="5" t="s">
        <v>17</v>
      </c>
      <c r="C35" s="9" t="s">
        <v>117</v>
      </c>
      <c r="D35" s="7">
        <v>5.3</v>
      </c>
      <c r="E35" s="7">
        <v>2.9</v>
      </c>
      <c r="F35" s="7">
        <v>7.6</v>
      </c>
      <c r="G35" s="7">
        <v>2.6</v>
      </c>
      <c r="H35" s="7">
        <v>3.8</v>
      </c>
      <c r="I35" s="7">
        <v>6.9</v>
      </c>
    </row>
    <row r="36" spans="1:9">
      <c r="A36" s="1" t="s">
        <v>18</v>
      </c>
      <c r="B36" s="1" t="s">
        <v>19</v>
      </c>
      <c r="C36" s="1" t="s">
        <v>118</v>
      </c>
      <c r="D36" s="1">
        <v>1.4</v>
      </c>
      <c r="E36" s="4">
        <v>2</v>
      </c>
      <c r="F36" s="4">
        <v>1.4</v>
      </c>
      <c r="G36" s="4">
        <v>1.1000000000000001</v>
      </c>
      <c r="H36" s="4">
        <v>1</v>
      </c>
      <c r="I36" s="4">
        <v>3.4</v>
      </c>
    </row>
    <row r="37" spans="1:9">
      <c r="B37" s="1" t="s">
        <v>20</v>
      </c>
      <c r="C37" s="1" t="s">
        <v>118</v>
      </c>
      <c r="D37" s="1">
        <v>9.1</v>
      </c>
      <c r="E37" s="4">
        <v>7.4</v>
      </c>
      <c r="F37" s="4">
        <v>10.5</v>
      </c>
      <c r="G37" s="4">
        <v>9.6</v>
      </c>
      <c r="H37" s="4">
        <v>9.4</v>
      </c>
      <c r="I37" s="4">
        <v>17.600000000000001</v>
      </c>
    </row>
    <row r="38" spans="1:9">
      <c r="A38" s="5"/>
      <c r="B38" s="5" t="s">
        <v>21</v>
      </c>
      <c r="C38" s="5" t="s">
        <v>119</v>
      </c>
      <c r="D38" s="5">
        <v>5.7</v>
      </c>
      <c r="E38" s="7">
        <v>4.4000000000000004</v>
      </c>
      <c r="F38" s="7">
        <v>5.0999999999999996</v>
      </c>
      <c r="G38" s="7">
        <v>3.6</v>
      </c>
      <c r="H38" s="7">
        <v>3.3</v>
      </c>
      <c r="I38" s="7">
        <v>10.7</v>
      </c>
    </row>
    <row r="39" spans="1:9">
      <c r="A39" s="1" t="s">
        <v>22</v>
      </c>
      <c r="B39" s="1" t="s">
        <v>23</v>
      </c>
      <c r="C39" s="1" t="s">
        <v>120</v>
      </c>
      <c r="D39" s="1">
        <v>1.1000000000000001</v>
      </c>
      <c r="E39" s="4">
        <v>0.6</v>
      </c>
      <c r="F39" s="4">
        <v>24.5</v>
      </c>
      <c r="G39" s="4">
        <v>0.7</v>
      </c>
      <c r="H39" s="4">
        <v>1</v>
      </c>
      <c r="I39" s="4">
        <v>0.6</v>
      </c>
    </row>
    <row r="40" spans="1:9">
      <c r="B40" s="1" t="s">
        <v>24</v>
      </c>
      <c r="C40" s="1" t="s">
        <v>121</v>
      </c>
      <c r="D40" s="1">
        <v>9.9</v>
      </c>
      <c r="E40" s="4">
        <v>5</v>
      </c>
      <c r="F40" s="4">
        <v>17.7</v>
      </c>
      <c r="G40" s="4">
        <v>4.5</v>
      </c>
      <c r="H40" s="4">
        <v>4.9000000000000004</v>
      </c>
      <c r="I40" s="4">
        <v>12.2</v>
      </c>
    </row>
    <row r="41" spans="1:9">
      <c r="B41" s="1" t="s">
        <v>25</v>
      </c>
      <c r="C41" s="1" t="s">
        <v>122</v>
      </c>
      <c r="D41" s="1">
        <v>4.4000000000000004</v>
      </c>
      <c r="E41" s="4">
        <v>2.4</v>
      </c>
      <c r="F41" s="4">
        <v>6.7</v>
      </c>
      <c r="G41" s="4">
        <v>1.4</v>
      </c>
      <c r="H41" s="4">
        <v>1.8</v>
      </c>
      <c r="I41" s="4">
        <v>4.4000000000000004</v>
      </c>
    </row>
    <row r="42" spans="1:9">
      <c r="B42" s="1" t="s">
        <v>26</v>
      </c>
      <c r="C42" s="1" t="s">
        <v>123</v>
      </c>
      <c r="D42" s="1">
        <v>3.9</v>
      </c>
      <c r="E42" s="4">
        <v>1.9</v>
      </c>
      <c r="F42" s="4">
        <v>2</v>
      </c>
      <c r="G42" s="4">
        <v>6.3</v>
      </c>
      <c r="H42" s="4">
        <v>4.7</v>
      </c>
      <c r="I42" s="4">
        <v>8.1</v>
      </c>
    </row>
    <row r="43" spans="1:9">
      <c r="E43" s="4"/>
      <c r="F43" s="4"/>
      <c r="G43" s="4"/>
      <c r="H43" s="4"/>
      <c r="I43" s="4"/>
    </row>
    <row r="44" spans="1:9">
      <c r="A44" s="1" t="s">
        <v>124</v>
      </c>
    </row>
    <row r="45" spans="1:9">
      <c r="A45" s="10" t="s">
        <v>0</v>
      </c>
      <c r="B45" s="10" t="s">
        <v>107</v>
      </c>
      <c r="C45" s="10" t="s">
        <v>108</v>
      </c>
      <c r="D45" s="11" t="s">
        <v>1</v>
      </c>
      <c r="E45" s="11" t="s">
        <v>2</v>
      </c>
      <c r="F45" s="11" t="s">
        <v>3</v>
      </c>
      <c r="G45" s="11" t="s">
        <v>4</v>
      </c>
      <c r="H45" s="11" t="s">
        <v>4</v>
      </c>
      <c r="I45" s="11" t="s">
        <v>5</v>
      </c>
    </row>
    <row r="46" spans="1:9">
      <c r="A46" s="1" t="s">
        <v>6</v>
      </c>
      <c r="B46" s="1" t="s">
        <v>7</v>
      </c>
      <c r="C46" s="1" t="s">
        <v>109</v>
      </c>
      <c r="D46" s="12">
        <f>D27/MAX($D27:$I27)</f>
        <v>0.52173913043478259</v>
      </c>
      <c r="E46" s="12">
        <f>E27/MAX($D27:$I27)</f>
        <v>0.28260869565217395</v>
      </c>
      <c r="F46" s="12">
        <f>F27/MAX($D27:$I27)</f>
        <v>1</v>
      </c>
      <c r="G46" s="12">
        <f t="shared" ref="G46:I46" si="0">G27/MAX($D27:$I27)</f>
        <v>0.21739130434782611</v>
      </c>
      <c r="H46" s="12">
        <f t="shared" si="0"/>
        <v>0.2608695652173913</v>
      </c>
      <c r="I46" s="12">
        <f t="shared" si="0"/>
        <v>0.80434782608695665</v>
      </c>
    </row>
    <row r="47" spans="1:9">
      <c r="B47" s="3" t="s">
        <v>8</v>
      </c>
      <c r="C47" s="8" t="s">
        <v>110</v>
      </c>
      <c r="D47" s="12">
        <f>D28/MAX($D28:$I28)</f>
        <v>1</v>
      </c>
      <c r="E47" s="12">
        <f t="shared" ref="E47:H47" si="1">E28/MAX($D28:$I28)</f>
        <v>0.53623188405797106</v>
      </c>
      <c r="F47" s="12">
        <f t="shared" si="1"/>
        <v>0.98550724637681153</v>
      </c>
      <c r="G47" s="12">
        <f t="shared" si="1"/>
        <v>0.86956521739130432</v>
      </c>
      <c r="H47" s="12">
        <f t="shared" si="1"/>
        <v>0.79710144927536231</v>
      </c>
      <c r="I47" s="14"/>
    </row>
    <row r="48" spans="1:9">
      <c r="A48" s="5"/>
      <c r="B48" s="6" t="s">
        <v>10</v>
      </c>
      <c r="C48" s="9" t="s">
        <v>111</v>
      </c>
      <c r="D48" s="13">
        <f t="shared" ref="D48:I48" si="2">D29/MAX($D29:$I29)</f>
        <v>0.7583333333333333</v>
      </c>
      <c r="E48" s="13">
        <f t="shared" si="2"/>
        <v>0.41666666666666669</v>
      </c>
      <c r="F48" s="13">
        <f t="shared" si="2"/>
        <v>1</v>
      </c>
      <c r="G48" s="13">
        <f t="shared" si="2"/>
        <v>0.3666666666666667</v>
      </c>
      <c r="H48" s="13">
        <f t="shared" si="2"/>
        <v>0.39166666666666666</v>
      </c>
      <c r="I48" s="13">
        <f t="shared" si="2"/>
        <v>0.67499999999999993</v>
      </c>
    </row>
    <row r="49" spans="1:9">
      <c r="A49" s="1" t="s">
        <v>11</v>
      </c>
      <c r="B49" s="1" t="s">
        <v>12</v>
      </c>
      <c r="C49" s="8" t="s">
        <v>112</v>
      </c>
      <c r="D49" s="12">
        <f t="shared" ref="D49:I49" si="3">D30/MAX($D30:$I30)</f>
        <v>1</v>
      </c>
      <c r="E49" s="12">
        <f t="shared" si="3"/>
        <v>0.54545454545454541</v>
      </c>
      <c r="F49" s="12">
        <f t="shared" si="3"/>
        <v>1</v>
      </c>
      <c r="G49" s="12">
        <f t="shared" si="3"/>
        <v>0.45454545454545453</v>
      </c>
      <c r="H49" s="12">
        <f t="shared" si="3"/>
        <v>0.54545454545454541</v>
      </c>
      <c r="I49" s="12">
        <f t="shared" si="3"/>
        <v>0.90909090909090906</v>
      </c>
    </row>
    <row r="50" spans="1:9" ht="12" customHeight="1">
      <c r="B50" s="1" t="s">
        <v>13</v>
      </c>
      <c r="C50" s="8" t="s">
        <v>113</v>
      </c>
      <c r="D50" s="12">
        <f t="shared" ref="D50:I50" si="4">D31/MAX($D31:$I31)</f>
        <v>0.4285714285714286</v>
      </c>
      <c r="E50" s="12">
        <f t="shared" si="4"/>
        <v>0.23214285714285718</v>
      </c>
      <c r="F50" s="12">
        <f t="shared" si="4"/>
        <v>0.32142857142857145</v>
      </c>
      <c r="G50" s="12">
        <f t="shared" si="4"/>
        <v>0.7142857142857143</v>
      </c>
      <c r="H50" s="12">
        <f t="shared" si="4"/>
        <v>0.66071428571428581</v>
      </c>
      <c r="I50" s="12">
        <f t="shared" si="4"/>
        <v>1</v>
      </c>
    </row>
    <row r="51" spans="1:9">
      <c r="B51" s="1" t="s">
        <v>14</v>
      </c>
      <c r="C51" s="8" t="s">
        <v>114</v>
      </c>
      <c r="D51" s="12">
        <f t="shared" ref="D51:I51" si="5">D32/MAX($D32:$I32)</f>
        <v>1</v>
      </c>
      <c r="E51" s="12">
        <f t="shared" si="5"/>
        <v>0.50943396226415094</v>
      </c>
      <c r="F51" s="12">
        <f>F32/MAX($D32:$I32)</f>
        <v>0.98113207547169823</v>
      </c>
      <c r="G51" s="12">
        <f t="shared" si="5"/>
        <v>0.28301886792452829</v>
      </c>
      <c r="H51" s="12">
        <f t="shared" si="5"/>
        <v>0.37735849056603776</v>
      </c>
      <c r="I51" s="12">
        <f t="shared" si="5"/>
        <v>0.90566037735849059</v>
      </c>
    </row>
    <row r="52" spans="1:9">
      <c r="B52" s="1" t="s">
        <v>15</v>
      </c>
      <c r="C52" s="8" t="s">
        <v>115</v>
      </c>
      <c r="D52" s="12">
        <f t="shared" ref="D52:I52" si="6">D33/MAX($D33:$I33)</f>
        <v>0.6785714285714286</v>
      </c>
      <c r="E52" s="12">
        <f t="shared" si="6"/>
        <v>0.35714285714285715</v>
      </c>
      <c r="F52" s="12">
        <f t="shared" si="6"/>
        <v>1</v>
      </c>
      <c r="G52" s="12">
        <f t="shared" si="6"/>
        <v>0.35714285714285715</v>
      </c>
      <c r="H52" s="12">
        <f t="shared" si="6"/>
        <v>0.5357142857142857</v>
      </c>
      <c r="I52" s="12">
        <f t="shared" si="6"/>
        <v>0.78571428571428581</v>
      </c>
    </row>
    <row r="53" spans="1:9">
      <c r="B53" s="1" t="s">
        <v>16</v>
      </c>
      <c r="C53" s="8" t="s">
        <v>116</v>
      </c>
      <c r="D53" s="12">
        <f t="shared" ref="D53:I53" si="7">D34/MAX($D34:$I34)</f>
        <v>1</v>
      </c>
      <c r="E53" s="12">
        <f t="shared" si="7"/>
        <v>0.6</v>
      </c>
      <c r="F53" s="12">
        <f t="shared" si="7"/>
        <v>0.84000000000000008</v>
      </c>
      <c r="G53" s="12">
        <f t="shared" si="7"/>
        <v>0.32</v>
      </c>
      <c r="H53" s="12">
        <f t="shared" si="7"/>
        <v>0.6</v>
      </c>
      <c r="I53" s="12">
        <f t="shared" si="7"/>
        <v>0.4</v>
      </c>
    </row>
    <row r="54" spans="1:9">
      <c r="A54" s="5"/>
      <c r="B54" s="5" t="s">
        <v>17</v>
      </c>
      <c r="C54" s="9" t="s">
        <v>117</v>
      </c>
      <c r="D54" s="13">
        <f t="shared" ref="D54:I54" si="8">D35/MAX($D35:$I35)</f>
        <v>0.69736842105263164</v>
      </c>
      <c r="E54" s="13">
        <f t="shared" si="8"/>
        <v>0.38157894736842107</v>
      </c>
      <c r="F54" s="13">
        <f t="shared" si="8"/>
        <v>1</v>
      </c>
      <c r="G54" s="13">
        <f t="shared" si="8"/>
        <v>0.34210526315789475</v>
      </c>
      <c r="H54" s="13">
        <f t="shared" si="8"/>
        <v>0.5</v>
      </c>
      <c r="I54" s="13">
        <f t="shared" si="8"/>
        <v>0.90789473684210531</v>
      </c>
    </row>
    <row r="55" spans="1:9">
      <c r="A55" s="1" t="s">
        <v>18</v>
      </c>
      <c r="B55" s="1" t="s">
        <v>19</v>
      </c>
      <c r="C55" s="1" t="s">
        <v>118</v>
      </c>
      <c r="D55" s="12">
        <f t="shared" ref="D55:I55" si="9">D36/MAX($D36:$I36)</f>
        <v>0.41176470588235292</v>
      </c>
      <c r="E55" s="12">
        <f t="shared" si="9"/>
        <v>0.58823529411764708</v>
      </c>
      <c r="F55" s="12">
        <f t="shared" si="9"/>
        <v>0.41176470588235292</v>
      </c>
      <c r="G55" s="12">
        <f t="shared" si="9"/>
        <v>0.3235294117647059</v>
      </c>
      <c r="H55" s="12">
        <f t="shared" si="9"/>
        <v>0.29411764705882354</v>
      </c>
      <c r="I55" s="12">
        <f t="shared" si="9"/>
        <v>1</v>
      </c>
    </row>
    <row r="56" spans="1:9">
      <c r="B56" s="1" t="s">
        <v>20</v>
      </c>
      <c r="C56" s="1" t="s">
        <v>118</v>
      </c>
      <c r="D56" s="12">
        <f t="shared" ref="D56:I56" si="10">D37/MAX($D37:$I37)</f>
        <v>0.51704545454545447</v>
      </c>
      <c r="E56" s="12">
        <f t="shared" si="10"/>
        <v>0.42045454545454541</v>
      </c>
      <c r="F56" s="12">
        <f t="shared" si="10"/>
        <v>0.59659090909090906</v>
      </c>
      <c r="G56" s="12">
        <f t="shared" si="10"/>
        <v>0.54545454545454541</v>
      </c>
      <c r="H56" s="12">
        <f t="shared" si="10"/>
        <v>0.53409090909090906</v>
      </c>
      <c r="I56" s="12">
        <f t="shared" si="10"/>
        <v>1</v>
      </c>
    </row>
    <row r="57" spans="1:9">
      <c r="A57" s="5"/>
      <c r="B57" s="5" t="s">
        <v>21</v>
      </c>
      <c r="C57" s="5" t="s">
        <v>119</v>
      </c>
      <c r="D57" s="13">
        <f t="shared" ref="D57:I57" si="11">D38/MAX($D38:$I38)</f>
        <v>0.53271028037383183</v>
      </c>
      <c r="E57" s="13">
        <f t="shared" si="11"/>
        <v>0.41121495327102808</v>
      </c>
      <c r="F57" s="13">
        <f t="shared" si="11"/>
        <v>0.47663551401869159</v>
      </c>
      <c r="G57" s="13">
        <f t="shared" si="11"/>
        <v>0.33644859813084116</v>
      </c>
      <c r="H57" s="13">
        <f t="shared" si="11"/>
        <v>0.30841121495327101</v>
      </c>
      <c r="I57" s="13">
        <f t="shared" si="11"/>
        <v>1</v>
      </c>
    </row>
    <row r="58" spans="1:9">
      <c r="A58" s="1" t="s">
        <v>22</v>
      </c>
      <c r="B58" s="1" t="s">
        <v>23</v>
      </c>
      <c r="C58" s="1" t="s">
        <v>120</v>
      </c>
      <c r="D58" s="12">
        <f t="shared" ref="D58:I58" si="12">D39/MAX($D39:$I39)</f>
        <v>4.4897959183673473E-2</v>
      </c>
      <c r="E58" s="12">
        <f t="shared" si="12"/>
        <v>2.4489795918367346E-2</v>
      </c>
      <c r="F58" s="12">
        <f t="shared" si="12"/>
        <v>1</v>
      </c>
      <c r="G58" s="12">
        <f t="shared" si="12"/>
        <v>2.8571428571428571E-2</v>
      </c>
      <c r="H58" s="12">
        <f t="shared" si="12"/>
        <v>4.0816326530612242E-2</v>
      </c>
      <c r="I58" s="12">
        <f t="shared" si="12"/>
        <v>2.4489795918367346E-2</v>
      </c>
    </row>
    <row r="59" spans="1:9">
      <c r="B59" s="1" t="s">
        <v>24</v>
      </c>
      <c r="C59" s="1" t="s">
        <v>121</v>
      </c>
      <c r="D59" s="12">
        <f t="shared" ref="D59:I59" si="13">D40/MAX($D40:$I40)</f>
        <v>0.55932203389830515</v>
      </c>
      <c r="E59" s="12">
        <f t="shared" si="13"/>
        <v>0.2824858757062147</v>
      </c>
      <c r="F59" s="12">
        <f t="shared" si="13"/>
        <v>1</v>
      </c>
      <c r="G59" s="12">
        <f t="shared" si="13"/>
        <v>0.25423728813559321</v>
      </c>
      <c r="H59" s="12">
        <f t="shared" si="13"/>
        <v>0.27683615819209045</v>
      </c>
      <c r="I59" s="12">
        <f t="shared" si="13"/>
        <v>0.68926553672316382</v>
      </c>
    </row>
    <row r="60" spans="1:9">
      <c r="B60" s="1" t="s">
        <v>25</v>
      </c>
      <c r="C60" s="1" t="s">
        <v>122</v>
      </c>
      <c r="D60" s="12">
        <f t="shared" ref="D60:I60" si="14">D41/MAX($D41:$I41)</f>
        <v>0.65671641791044777</v>
      </c>
      <c r="E60" s="12">
        <f t="shared" si="14"/>
        <v>0.35820895522388058</v>
      </c>
      <c r="F60" s="12">
        <f t="shared" si="14"/>
        <v>1</v>
      </c>
      <c r="G60" s="12">
        <f t="shared" si="14"/>
        <v>0.20895522388059701</v>
      </c>
      <c r="H60" s="12">
        <f t="shared" si="14"/>
        <v>0.26865671641791045</v>
      </c>
      <c r="I60" s="12">
        <f t="shared" si="14"/>
        <v>0.65671641791044777</v>
      </c>
    </row>
    <row r="61" spans="1:9">
      <c r="B61" s="1" t="s">
        <v>26</v>
      </c>
      <c r="C61" s="1" t="s">
        <v>123</v>
      </c>
      <c r="D61" s="12">
        <f t="shared" ref="D61:I61" si="15">D42/MAX($D42:$I42)</f>
        <v>0.48148148148148151</v>
      </c>
      <c r="E61" s="12">
        <f t="shared" si="15"/>
        <v>0.23456790123456789</v>
      </c>
      <c r="F61" s="12">
        <f t="shared" si="15"/>
        <v>0.24691358024691359</v>
      </c>
      <c r="G61" s="12">
        <f t="shared" si="15"/>
        <v>0.77777777777777779</v>
      </c>
      <c r="H61" s="12">
        <f t="shared" si="15"/>
        <v>0.58024691358024694</v>
      </c>
      <c r="I61" s="12">
        <f t="shared" si="15"/>
        <v>1</v>
      </c>
    </row>
    <row r="64" spans="1:9">
      <c r="A64" s="28"/>
      <c r="B64" s="28"/>
      <c r="C64" s="28"/>
      <c r="D64" s="28"/>
      <c r="E64" s="28"/>
      <c r="F64" s="28"/>
      <c r="G64" s="28"/>
    </row>
    <row r="65" spans="1:7">
      <c r="A65" s="28"/>
      <c r="B65" s="28"/>
      <c r="C65" s="28"/>
      <c r="D65" s="28"/>
      <c r="E65" s="28"/>
      <c r="F65" s="28"/>
      <c r="G65" s="28"/>
    </row>
    <row r="66" spans="1:7">
      <c r="A66" s="28"/>
      <c r="B66" s="28"/>
      <c r="C66" s="28"/>
      <c r="D66" s="28"/>
      <c r="E66" s="28"/>
      <c r="F66" s="28"/>
      <c r="G66" s="28"/>
    </row>
    <row r="67" spans="1:7">
      <c r="A67" s="28"/>
      <c r="B67" s="28"/>
      <c r="C67" s="28"/>
      <c r="D67" s="28"/>
      <c r="E67" s="28"/>
      <c r="F67" s="28"/>
      <c r="G67" s="28"/>
    </row>
    <row r="68" spans="1:7">
      <c r="A68" s="28"/>
      <c r="B68" s="28"/>
      <c r="C68" s="28"/>
      <c r="D68" s="28"/>
      <c r="E68" s="28"/>
      <c r="F68" s="28"/>
      <c r="G68" s="28"/>
    </row>
    <row r="69" spans="1:7">
      <c r="A69" s="28"/>
      <c r="B69" s="28"/>
      <c r="C69" s="28"/>
      <c r="D69" s="28"/>
      <c r="E69" s="28"/>
      <c r="F69" s="28"/>
      <c r="G69" s="28"/>
    </row>
    <row r="70" spans="1:7">
      <c r="A70" s="28"/>
      <c r="B70" s="28"/>
      <c r="C70" s="28"/>
      <c r="D70" s="28"/>
      <c r="E70" s="28"/>
      <c r="F70" s="28"/>
      <c r="G70" s="28"/>
    </row>
    <row r="71" spans="1:7">
      <c r="A71" s="28"/>
      <c r="B71" s="28"/>
      <c r="C71" s="28"/>
      <c r="D71" s="28"/>
      <c r="E71" s="28"/>
      <c r="F71" s="28"/>
      <c r="G71" s="28"/>
    </row>
    <row r="72" spans="1:7">
      <c r="A72" s="28"/>
      <c r="B72" s="28"/>
      <c r="C72" s="28"/>
      <c r="D72" s="28"/>
      <c r="E72" s="28"/>
      <c r="F72" s="28"/>
      <c r="G72" s="28"/>
    </row>
    <row r="73" spans="1:7">
      <c r="A73" s="28"/>
      <c r="B73" s="28"/>
      <c r="C73" s="28"/>
      <c r="D73" s="28"/>
      <c r="E73" s="28"/>
      <c r="F73" s="28"/>
      <c r="G73" s="28"/>
    </row>
    <row r="74" spans="1:7">
      <c r="A74" s="28"/>
      <c r="B74" s="28"/>
      <c r="C74" s="28"/>
      <c r="D74" s="28"/>
      <c r="E74" s="28"/>
      <c r="F74" s="28"/>
      <c r="G74" s="28"/>
    </row>
    <row r="75" spans="1:7">
      <c r="A75" s="28"/>
      <c r="B75" s="28"/>
      <c r="C75" s="28"/>
      <c r="D75" s="28"/>
      <c r="E75" s="28"/>
      <c r="F75" s="28"/>
      <c r="G75" s="28"/>
    </row>
    <row r="76" spans="1:7">
      <c r="A76" s="28"/>
      <c r="B76" s="28"/>
      <c r="C76" s="28"/>
      <c r="D76" s="28"/>
      <c r="E76" s="28"/>
      <c r="F76" s="28"/>
      <c r="G76" s="28"/>
    </row>
    <row r="77" spans="1:7">
      <c r="A77" s="28"/>
      <c r="B77" s="28"/>
      <c r="C77" s="28"/>
      <c r="D77" s="28"/>
      <c r="E77" s="28"/>
      <c r="F77" s="28"/>
      <c r="G77" s="28"/>
    </row>
    <row r="78" spans="1:7">
      <c r="A78" s="28"/>
      <c r="B78" s="28"/>
      <c r="C78" s="28"/>
      <c r="D78" s="28"/>
      <c r="E78" s="28"/>
      <c r="F78" s="28"/>
      <c r="G78" s="28"/>
    </row>
    <row r="79" spans="1:7">
      <c r="A79" s="28"/>
      <c r="B79" s="28"/>
      <c r="C79" s="28"/>
      <c r="D79" s="28"/>
      <c r="E79" s="28"/>
      <c r="F79" s="28"/>
      <c r="G79" s="28"/>
    </row>
    <row r="80" spans="1:7">
      <c r="A80" s="28"/>
      <c r="B80" s="28"/>
      <c r="C80" s="28"/>
      <c r="D80" s="28"/>
      <c r="E80" s="28"/>
      <c r="F80" s="28"/>
      <c r="G80" s="28"/>
    </row>
    <row r="81" spans="1:7">
      <c r="A81" s="28"/>
      <c r="B81" s="28"/>
      <c r="C81" s="28"/>
      <c r="D81" s="28"/>
      <c r="E81" s="28"/>
      <c r="F81" s="28"/>
      <c r="G81" s="28"/>
    </row>
    <row r="82" spans="1:7">
      <c r="A82" s="28"/>
      <c r="B82" s="28"/>
      <c r="C82" s="28"/>
      <c r="D82" s="28"/>
      <c r="E82" s="28"/>
      <c r="F82" s="28"/>
      <c r="G82" s="28"/>
    </row>
    <row r="83" spans="1:7">
      <c r="A83" s="28"/>
      <c r="B83" s="28"/>
      <c r="C83" s="28"/>
      <c r="D83" s="28"/>
      <c r="E83" s="28"/>
      <c r="F83" s="28"/>
      <c r="G83" s="28"/>
    </row>
    <row r="84" spans="1:7">
      <c r="A84" s="28"/>
      <c r="B84" s="28"/>
      <c r="C84" s="28"/>
      <c r="D84" s="28"/>
      <c r="E84" s="28"/>
      <c r="F84" s="28"/>
      <c r="G84" s="28"/>
    </row>
    <row r="85" spans="1:7">
      <c r="A85" s="28"/>
      <c r="B85" s="28"/>
      <c r="C85" s="28"/>
      <c r="D85" s="28"/>
      <c r="E85" s="28"/>
      <c r="F85" s="28"/>
      <c r="G85" s="28"/>
    </row>
    <row r="86" spans="1:7">
      <c r="A86" s="28"/>
      <c r="B86" s="28"/>
      <c r="C86" s="28"/>
      <c r="D86" s="28"/>
      <c r="E86" s="28"/>
      <c r="F86" s="28"/>
      <c r="G86" s="28"/>
    </row>
    <row r="87" spans="1:7">
      <c r="A87" s="28"/>
      <c r="B87" s="28"/>
      <c r="C87" s="28"/>
      <c r="D87" s="28"/>
      <c r="E87" s="28"/>
      <c r="F87" s="28"/>
      <c r="G87" s="28"/>
    </row>
    <row r="88" spans="1:7">
      <c r="A88" s="28"/>
      <c r="B88" s="28"/>
      <c r="C88" s="28"/>
      <c r="D88" s="28"/>
      <c r="E88" s="28"/>
      <c r="F88" s="28"/>
      <c r="G88" s="28"/>
    </row>
    <row r="89" spans="1:7">
      <c r="A89" s="28"/>
      <c r="B89" s="28"/>
      <c r="C89" s="28"/>
      <c r="D89" s="28"/>
      <c r="E89" s="28"/>
      <c r="F89" s="28"/>
      <c r="G89" s="28"/>
    </row>
    <row r="90" spans="1:7">
      <c r="A90" s="28"/>
      <c r="B90" s="28"/>
      <c r="C90" s="28"/>
      <c r="D90" s="28"/>
      <c r="E90" s="28"/>
      <c r="F90" s="28"/>
      <c r="G90" s="28"/>
    </row>
  </sheetData>
  <mergeCells count="2">
    <mergeCell ref="A22:I23"/>
    <mergeCell ref="A21:I2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E128-8BC3-F747-A223-2F1552BBEAE6}">
  <sheetPr>
    <tabColor theme="6" tint="0.59999389629810485"/>
  </sheetPr>
  <dimension ref="A1:E16"/>
  <sheetViews>
    <sheetView zoomScale="130" zoomScaleNormal="130" workbookViewId="0">
      <selection activeCell="C57" sqref="C57"/>
    </sheetView>
  </sheetViews>
  <sheetFormatPr baseColWidth="10" defaultRowHeight="13"/>
  <cols>
    <col min="1" max="1" width="24.33203125" bestFit="1" customWidth="1"/>
    <col min="5" max="5" width="27.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25">
        <v>1.7647059E-2</v>
      </c>
      <c r="C2" s="25">
        <f>D2-B2</f>
        <v>1.3634590000000009E-3</v>
      </c>
      <c r="D2" s="25">
        <v>1.9010518000000001E-2</v>
      </c>
      <c r="E2" t="s">
        <v>159</v>
      </c>
    </row>
    <row r="3" spans="1:5">
      <c r="A3" s="20" t="s">
        <v>137</v>
      </c>
      <c r="B3" s="25">
        <v>3.7787300000000003E-2</v>
      </c>
      <c r="C3" s="25">
        <f t="shared" ref="C3:C7" si="0">D3-B3</f>
        <v>1.5192839999999957E-3</v>
      </c>
      <c r="D3" s="25">
        <v>3.9306583999999999E-2</v>
      </c>
      <c r="E3" t="s">
        <v>159</v>
      </c>
    </row>
    <row r="4" spans="1:5">
      <c r="A4" s="20" t="s">
        <v>138</v>
      </c>
      <c r="B4" s="25">
        <v>1.9594858E-2</v>
      </c>
      <c r="C4" s="25">
        <f t="shared" si="0"/>
        <v>9.7389900000000029E-4</v>
      </c>
      <c r="D4" s="25">
        <v>2.0568757E-2</v>
      </c>
      <c r="E4" t="s">
        <v>159</v>
      </c>
    </row>
    <row r="5" spans="1:5">
      <c r="A5" s="20" t="s">
        <v>139</v>
      </c>
      <c r="B5" s="25">
        <v>6.2991819000000004E-2</v>
      </c>
      <c r="C5" s="25">
        <f t="shared" si="0"/>
        <v>0</v>
      </c>
      <c r="D5" s="25">
        <v>6.2991819000000004E-2</v>
      </c>
      <c r="E5" t="s">
        <v>159</v>
      </c>
    </row>
    <row r="6" spans="1:5">
      <c r="A6" s="20" t="s">
        <v>140</v>
      </c>
      <c r="B6" s="25">
        <v>4.6630308000000002E-2</v>
      </c>
      <c r="C6" s="25">
        <f t="shared" si="0"/>
        <v>0</v>
      </c>
      <c r="D6" s="25">
        <v>4.6630308000000002E-2</v>
      </c>
      <c r="E6" t="s">
        <v>159</v>
      </c>
    </row>
    <row r="7" spans="1:5">
      <c r="A7" s="20" t="s">
        <v>141</v>
      </c>
      <c r="B7" s="25">
        <v>8.0288274000000007E-2</v>
      </c>
      <c r="C7" s="25">
        <f t="shared" si="0"/>
        <v>9.3494399999999311E-4</v>
      </c>
      <c r="D7" s="25">
        <v>8.1223218E-2</v>
      </c>
      <c r="E7" t="s">
        <v>159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0.92827870339987573</v>
      </c>
      <c r="C11" s="22">
        <f>C2/D2</f>
        <v>7.1721296600124246E-2</v>
      </c>
    </row>
    <row r="12" spans="1:5">
      <c r="A12" s="20" t="s">
        <v>137</v>
      </c>
      <c r="B12" s="22">
        <f>B3/D3</f>
        <v>0.96134784951040275</v>
      </c>
      <c r="C12" s="22">
        <f t="shared" ref="C12:C16" si="1">C3/D3</f>
        <v>3.8652150489597262E-2</v>
      </c>
    </row>
    <row r="13" spans="1:5">
      <c r="A13" s="20" t="s">
        <v>138</v>
      </c>
      <c r="B13" s="22">
        <f t="shared" ref="B13:B16" si="2">B4/D4</f>
        <v>0.95265153844736461</v>
      </c>
      <c r="C13" s="22">
        <f t="shared" si="1"/>
        <v>4.7348461552635404E-2</v>
      </c>
    </row>
    <row r="14" spans="1:5">
      <c r="A14" s="20" t="s">
        <v>139</v>
      </c>
      <c r="B14" s="22">
        <f t="shared" si="2"/>
        <v>1</v>
      </c>
      <c r="C14" s="22">
        <f t="shared" si="1"/>
        <v>0</v>
      </c>
    </row>
    <row r="15" spans="1:5">
      <c r="A15" s="20" t="s">
        <v>140</v>
      </c>
      <c r="B15" s="22">
        <f t="shared" si="2"/>
        <v>1</v>
      </c>
      <c r="C15" s="22">
        <f t="shared" si="1"/>
        <v>0</v>
      </c>
    </row>
    <row r="16" spans="1:5">
      <c r="A16" s="20" t="s">
        <v>141</v>
      </c>
      <c r="B16" s="22">
        <f t="shared" si="2"/>
        <v>0.98848920268093798</v>
      </c>
      <c r="C16" s="22">
        <f t="shared" si="1"/>
        <v>1.1510797319062058E-2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CE09-18C5-A640-A9E3-93277463D792}">
  <sheetPr>
    <tabColor theme="0" tint="-0.499984740745262"/>
  </sheetPr>
  <dimension ref="A2:O93"/>
  <sheetViews>
    <sheetView topLeftCell="A17" zoomScale="130" zoomScaleNormal="130" workbookViewId="0">
      <selection activeCell="A22" sqref="A22"/>
    </sheetView>
  </sheetViews>
  <sheetFormatPr baseColWidth="10" defaultRowHeight="13"/>
  <cols>
    <col min="1" max="1" width="21.5" bestFit="1" customWidth="1"/>
    <col min="2" max="2" width="36.5" bestFit="1" customWidth="1"/>
    <col min="3" max="3" width="22.33203125" bestFit="1" customWidth="1"/>
    <col min="4" max="4" width="17.83203125" bestFit="1" customWidth="1"/>
    <col min="5" max="5" width="10" bestFit="1" customWidth="1"/>
    <col min="6" max="6" width="9.1640625" bestFit="1" customWidth="1"/>
    <col min="7" max="7" width="7.6640625" bestFit="1" customWidth="1"/>
    <col min="8" max="8" width="18.33203125" bestFit="1" customWidth="1"/>
    <col min="9" max="9" width="13.6640625" bestFit="1" customWidth="1"/>
    <col min="10" max="10" width="25.5" bestFit="1" customWidth="1"/>
  </cols>
  <sheetData>
    <row r="2" spans="1:10">
      <c r="A2" s="50" t="s">
        <v>165</v>
      </c>
      <c r="B2" s="49" t="s">
        <v>166</v>
      </c>
      <c r="C2" s="49"/>
      <c r="D2" s="49"/>
    </row>
    <row r="3" spans="1:10">
      <c r="A3" s="48"/>
      <c r="B3" s="49"/>
      <c r="C3" s="49"/>
      <c r="D3" s="49"/>
    </row>
    <row r="4" spans="1:10">
      <c r="A4" s="51" t="s">
        <v>181</v>
      </c>
      <c r="B4" s="18" t="s">
        <v>182</v>
      </c>
      <c r="C4" s="18" t="s">
        <v>183</v>
      </c>
      <c r="D4" s="18" t="s">
        <v>108</v>
      </c>
      <c r="H4" s="43" t="s">
        <v>174</v>
      </c>
      <c r="I4" s="37"/>
      <c r="J4" s="37"/>
    </row>
    <row r="5" spans="1:10">
      <c r="A5" s="39" t="s">
        <v>167</v>
      </c>
      <c r="B5" s="45">
        <v>4000</v>
      </c>
      <c r="C5" s="45">
        <f>100*1000</f>
        <v>100000</v>
      </c>
      <c r="D5" t="s">
        <v>170</v>
      </c>
      <c r="H5" s="44" t="s">
        <v>175</v>
      </c>
      <c r="I5" s="40">
        <v>0.01</v>
      </c>
      <c r="J5" s="37" t="s">
        <v>176</v>
      </c>
    </row>
    <row r="6" spans="1:10">
      <c r="A6" s="39" t="s">
        <v>168</v>
      </c>
      <c r="B6" s="45">
        <v>20</v>
      </c>
      <c r="C6" s="45">
        <v>20</v>
      </c>
      <c r="D6" t="s">
        <v>169</v>
      </c>
      <c r="H6" s="86" t="s">
        <v>179</v>
      </c>
      <c r="I6" s="41">
        <v>37149786000</v>
      </c>
      <c r="J6" s="37" t="s">
        <v>177</v>
      </c>
    </row>
    <row r="7" spans="1:10">
      <c r="A7" s="39" t="s">
        <v>171</v>
      </c>
      <c r="B7" s="45">
        <v>1045</v>
      </c>
      <c r="C7" s="45">
        <v>7838</v>
      </c>
      <c r="D7" t="s">
        <v>172</v>
      </c>
      <c r="H7" s="86"/>
      <c r="I7" s="42">
        <f>I6*10^-9</f>
        <v>37.149785999999999</v>
      </c>
      <c r="J7" s="37" t="s">
        <v>178</v>
      </c>
    </row>
    <row r="8" spans="1:10">
      <c r="A8" s="39" t="s">
        <v>173</v>
      </c>
      <c r="B8" s="45">
        <v>7.5</v>
      </c>
      <c r="C8" s="45">
        <v>3</v>
      </c>
      <c r="D8" t="s">
        <v>184</v>
      </c>
      <c r="H8" s="44" t="s">
        <v>180</v>
      </c>
      <c r="I8" s="41">
        <f>I6*I5</f>
        <v>371497860</v>
      </c>
      <c r="J8" s="37" t="s">
        <v>177</v>
      </c>
    </row>
    <row r="9" spans="1:10">
      <c r="H9" s="37"/>
      <c r="I9" s="42">
        <f>I7*I5</f>
        <v>0.37149786000000001</v>
      </c>
      <c r="J9" s="37" t="s">
        <v>178</v>
      </c>
    </row>
    <row r="10" spans="1:10">
      <c r="A10" s="51" t="s">
        <v>161</v>
      </c>
      <c r="B10" s="18"/>
      <c r="C10" s="18"/>
    </row>
    <row r="11" spans="1:10">
      <c r="A11" s="39" t="s">
        <v>162</v>
      </c>
      <c r="B11" s="39">
        <v>1</v>
      </c>
      <c r="C11" s="39"/>
    </row>
    <row r="12" spans="1:10" ht="28">
      <c r="A12" s="46" t="s">
        <v>185</v>
      </c>
      <c r="B12" s="39">
        <v>8</v>
      </c>
      <c r="C12" s="39">
        <v>100</v>
      </c>
    </row>
    <row r="13" spans="1:10" ht="28">
      <c r="A13" s="46" t="s">
        <v>186</v>
      </c>
      <c r="B13" s="39">
        <v>8</v>
      </c>
      <c r="C13" s="39" t="s">
        <v>187</v>
      </c>
    </row>
    <row r="14" spans="1:10">
      <c r="A14" s="39" t="s">
        <v>163</v>
      </c>
      <c r="B14" s="39"/>
      <c r="C14" s="39"/>
    </row>
    <row r="15" spans="1:10">
      <c r="A15" s="39" t="s">
        <v>164</v>
      </c>
      <c r="B15" s="39"/>
      <c r="C15" s="39"/>
    </row>
    <row r="17" spans="1:15">
      <c r="A17" s="47" t="s">
        <v>188</v>
      </c>
    </row>
    <row r="18" spans="1:15">
      <c r="A18" s="38" t="s">
        <v>189</v>
      </c>
    </row>
    <row r="19" spans="1:15">
      <c r="A19" s="38" t="s">
        <v>190</v>
      </c>
    </row>
    <row r="20" spans="1:15">
      <c r="A20" s="38" t="s">
        <v>191</v>
      </c>
    </row>
    <row r="21" spans="1:15">
      <c r="A21" s="38" t="s">
        <v>225</v>
      </c>
    </row>
    <row r="25" spans="1:15" ht="29" customHeight="1">
      <c r="A25" s="30" t="s">
        <v>0</v>
      </c>
      <c r="B25" s="30" t="s">
        <v>107</v>
      </c>
      <c r="C25" s="30" t="s">
        <v>108</v>
      </c>
      <c r="D25" s="30" t="s">
        <v>160</v>
      </c>
      <c r="E25" s="30" t="s">
        <v>222</v>
      </c>
      <c r="F25" s="30" t="s">
        <v>221</v>
      </c>
      <c r="G25" s="30" t="s">
        <v>220</v>
      </c>
      <c r="H25" s="30" t="s">
        <v>219</v>
      </c>
      <c r="I25" s="30" t="s">
        <v>218</v>
      </c>
      <c r="J25" s="30" t="s">
        <v>224</v>
      </c>
    </row>
    <row r="26" spans="1:15">
      <c r="A26" s="34" t="str">
        <f>EnvImpact_adsorbents2!A2</f>
        <v xml:space="preserve">I </v>
      </c>
      <c r="B26" t="str">
        <f>EnvImpact_adsorbents2!B2</f>
        <v xml:space="preserve">Climate change </v>
      </c>
      <c r="C26" t="str">
        <f>EnvImpact_adsorbents2!C2</f>
        <v xml:space="preserve">10^-02 kg CO2e </v>
      </c>
      <c r="D26" t="s">
        <v>217</v>
      </c>
      <c r="E26" s="16">
        <f>B1_CarbonFootprint!C2</f>
        <v>8</v>
      </c>
      <c r="F26" s="16">
        <f>B1_CarbonFootprint!C7</f>
        <v>4.5900383141762404</v>
      </c>
      <c r="G26" s="16">
        <f>B1_CarbonFootprint!C18</f>
        <v>1.7624521072796897</v>
      </c>
      <c r="H26" s="16">
        <f>B1_CarbonFootprint!C23</f>
        <v>0.18811881188119006</v>
      </c>
      <c r="I26" s="16">
        <f>SUM(E26:H26)</f>
        <v>14.540609233337118</v>
      </c>
      <c r="J26" s="26">
        <f>(I26-I27)/I26*100</f>
        <v>61.329593926507698</v>
      </c>
      <c r="L26" s="16"/>
      <c r="M26" s="16"/>
      <c r="N26" s="16"/>
      <c r="O26" s="16"/>
    </row>
    <row r="27" spans="1:15">
      <c r="A27" s="34" t="str">
        <f>A26</f>
        <v xml:space="preserve">I </v>
      </c>
      <c r="B27" s="27" t="str">
        <f>B26</f>
        <v xml:space="preserve">Climate change </v>
      </c>
      <c r="C27" s="27" t="str">
        <f>C26</f>
        <v xml:space="preserve">10^-02 kg CO2e </v>
      </c>
      <c r="D27" s="27" t="s">
        <v>223</v>
      </c>
      <c r="E27" s="29">
        <f>B1_CarbonFootprint!C4</f>
        <v>4.0919540229885003</v>
      </c>
      <c r="F27" s="29">
        <f>B1_CarbonFootprint!C13</f>
        <v>0.78160919540229035</v>
      </c>
      <c r="G27" s="29">
        <f>B1_CarbonFootprint!C20</f>
        <v>0.72030651340995977</v>
      </c>
      <c r="H27" s="29">
        <f>B1_CarbonFootprint!C25</f>
        <v>2.9042904290429661E-2</v>
      </c>
      <c r="I27" s="29">
        <f t="shared" ref="I27:I57" si="0">SUM(E27:H27)</f>
        <v>5.6229126360911801</v>
      </c>
      <c r="J27" s="84">
        <f>I27/I26*100</f>
        <v>38.670406073492309</v>
      </c>
      <c r="L27" s="16"/>
      <c r="M27" s="16"/>
      <c r="N27" s="16"/>
      <c r="O27" s="16"/>
    </row>
    <row r="28" spans="1:15">
      <c r="A28" s="34" t="str">
        <f t="shared" ref="A28:A31" si="1">A27</f>
        <v xml:space="preserve">I </v>
      </c>
      <c r="B28" t="str">
        <f>EnvImpact_adsorbents2!B5</f>
        <v xml:space="preserve">Ozone depletion </v>
      </c>
      <c r="C28" t="str">
        <f>EnvImpact_adsorbents2!C5</f>
        <v xml:space="preserve">10^−10 kg CFC- 11 equiv. </v>
      </c>
      <c r="D28" t="str">
        <f t="shared" ref="D28:D57" si="2">D26</f>
        <v>total</v>
      </c>
      <c r="E28" s="16">
        <f>B2_ozoneDepletion!C2</f>
        <v>0.35059649122807002</v>
      </c>
      <c r="F28" s="16">
        <f>B2_ozoneDepletion!C7</f>
        <v>0</v>
      </c>
      <c r="G28" s="16">
        <f>B2_ozoneDepletion!C20</f>
        <v>0</v>
      </c>
      <c r="H28" s="16">
        <f>B2_ozoneDepletion!C25</f>
        <v>0</v>
      </c>
      <c r="I28" s="16">
        <f t="shared" si="0"/>
        <v>0.35059649122807002</v>
      </c>
      <c r="J28" s="26">
        <f>(I28-I29)/I28*100</f>
        <v>63.090472377902259</v>
      </c>
      <c r="L28" s="16"/>
      <c r="M28" s="16"/>
      <c r="N28" s="16"/>
      <c r="O28" s="16"/>
    </row>
    <row r="29" spans="1:15">
      <c r="A29" s="34" t="str">
        <f t="shared" si="1"/>
        <v xml:space="preserve">I </v>
      </c>
      <c r="B29" s="27" t="str">
        <f>B28</f>
        <v xml:space="preserve">Ozone depletion </v>
      </c>
      <c r="C29" s="27" t="str">
        <f>C28</f>
        <v xml:space="preserve">10^−10 kg CFC- 11 equiv. </v>
      </c>
      <c r="D29" s="27" t="str">
        <f t="shared" si="2"/>
        <v>considering recycling</v>
      </c>
      <c r="E29" s="29">
        <f>B2_ozoneDepletion!C4</f>
        <v>0.12940350877192999</v>
      </c>
      <c r="F29" s="29">
        <f>B2_ozoneDepletion!C13</f>
        <v>0</v>
      </c>
      <c r="G29" s="29">
        <f>B2_ozoneDepletion!C22</f>
        <v>0</v>
      </c>
      <c r="H29" s="29">
        <f>B2_ozoneDepletion!C27</f>
        <v>0</v>
      </c>
      <c r="I29" s="29">
        <f t="shared" si="0"/>
        <v>0.12940350877192999</v>
      </c>
      <c r="J29" s="84">
        <f>I29/I28*100</f>
        <v>36.909527622097741</v>
      </c>
    </row>
    <row r="30" spans="1:15">
      <c r="A30" s="34" t="str">
        <f t="shared" si="1"/>
        <v xml:space="preserve">I </v>
      </c>
      <c r="B30" t="str">
        <f>EnvImpact_adsorbents2!B8</f>
        <v xml:space="preserve">Particulate matter </v>
      </c>
      <c r="C30" t="str">
        <f>EnvImpact_adsorbents2!C8</f>
        <v xml:space="preserve">10^−10 disease incidences </v>
      </c>
      <c r="D30" t="str">
        <f t="shared" si="2"/>
        <v>total</v>
      </c>
      <c r="E30" s="16">
        <f>B3_particulateMatter!C2</f>
        <v>0.50062578222778398</v>
      </c>
      <c r="F30" s="25">
        <f>B3_particulateMatter!C7</f>
        <v>0.28785982478097599</v>
      </c>
      <c r="G30" s="25">
        <f>B3_particulateMatter!C18</f>
        <v>0.14956195244055001</v>
      </c>
      <c r="H30" s="25">
        <f>B3_particulateMatter!C23</f>
        <v>1.8147684605756997E-2</v>
      </c>
      <c r="I30" s="16">
        <f t="shared" si="0"/>
        <v>0.95619524405506706</v>
      </c>
      <c r="J30" s="26">
        <f>(I30-I31)/I30*100</f>
        <v>71.204188481675502</v>
      </c>
    </row>
    <row r="31" spans="1:15">
      <c r="A31" s="35" t="str">
        <f t="shared" si="1"/>
        <v xml:space="preserve">I </v>
      </c>
      <c r="B31" s="27" t="str">
        <f>B30</f>
        <v xml:space="preserve">Particulate matter </v>
      </c>
      <c r="C31" s="27" t="str">
        <f>C30</f>
        <v xml:space="preserve">10^−10 disease incidences </v>
      </c>
      <c r="D31" s="27" t="str">
        <f t="shared" si="2"/>
        <v>considering recycling</v>
      </c>
      <c r="E31" s="29">
        <f>B3_particulateMatter!C4</f>
        <v>0.19023779724655701</v>
      </c>
      <c r="F31" s="33">
        <f>B3_particulateMatter!C13</f>
        <v>5.1939924906132001E-2</v>
      </c>
      <c r="G31" s="33">
        <f>B3_particulateMatter!C20</f>
        <v>2.7534418022528012E-2</v>
      </c>
      <c r="H31" s="33">
        <f>B3_particulateMatter!C25</f>
        <v>5.6320400500630141E-3</v>
      </c>
      <c r="I31" s="29">
        <f t="shared" si="0"/>
        <v>0.27534418022528007</v>
      </c>
      <c r="J31" s="84">
        <f>I31/I30*100</f>
        <v>28.795811518324498</v>
      </c>
    </row>
    <row r="32" spans="1:15">
      <c r="A32" s="34" t="s">
        <v>214</v>
      </c>
      <c r="B32" t="str">
        <f>EnvImpact_adsorbents2!B11</f>
        <v xml:space="preserve">Acidification, terrestrial and freshwater </v>
      </c>
      <c r="C32" t="str">
        <f>EnvImpact_adsorbents2!C11</f>
        <v xml:space="preserve">10^−04 mole H + equiv. </v>
      </c>
      <c r="D32" t="str">
        <f t="shared" si="2"/>
        <v>total</v>
      </c>
      <c r="E32" s="16">
        <f>B4_acidification!C2</f>
        <v>32.012195121951201</v>
      </c>
      <c r="F32" s="16">
        <f>B4_acidification!C7</f>
        <v>23.155487804878099</v>
      </c>
      <c r="G32" s="16">
        <f>B4_acidification!C18</f>
        <v>8.9100609756096993</v>
      </c>
      <c r="H32" s="16">
        <f>B4_acidification!C23</f>
        <v>1.0137195121951983</v>
      </c>
      <c r="I32" s="16">
        <f t="shared" si="0"/>
        <v>65.091463414634191</v>
      </c>
      <c r="J32" s="26">
        <f>(I32-I33)/I32*100</f>
        <v>70.327868852459218</v>
      </c>
    </row>
    <row r="33" spans="1:10">
      <c r="A33" s="34" t="str">
        <f>A32</f>
        <v>II</v>
      </c>
      <c r="B33" s="27" t="str">
        <f>B32</f>
        <v xml:space="preserve">Acidification, terrestrial and freshwater </v>
      </c>
      <c r="C33" s="27" t="str">
        <f>C32</f>
        <v xml:space="preserve">10^−04 mole H + equiv. </v>
      </c>
      <c r="D33" s="27" t="str">
        <f t="shared" si="2"/>
        <v>considering recycling</v>
      </c>
      <c r="E33" s="29">
        <f>B4_acidification!C4</f>
        <v>13.285060975609699</v>
      </c>
      <c r="F33" s="29">
        <f>B4_acidification!C13</f>
        <v>3.9481707317072985</v>
      </c>
      <c r="G33" s="29">
        <f>B4_acidification!C20</f>
        <v>1.7606707317072967</v>
      </c>
      <c r="H33" s="29">
        <f>B4_acidification!C25</f>
        <v>0.32012195121949816</v>
      </c>
      <c r="I33" s="29">
        <f t="shared" si="0"/>
        <v>19.314024390243791</v>
      </c>
      <c r="J33" s="84">
        <f>I33/I32*100</f>
        <v>29.672131147540792</v>
      </c>
    </row>
    <row r="34" spans="1:10">
      <c r="A34" s="34" t="str">
        <f t="shared" ref="A34:A43" si="3">A33</f>
        <v>II</v>
      </c>
      <c r="B34" t="str">
        <f>EnvImpact_adsorbents2!B14</f>
        <v xml:space="preserve">Eutrophication, freshwater </v>
      </c>
      <c r="C34" t="str">
        <f>EnvImpact_adsorbents2!C14</f>
        <v xml:space="preserve">10^−06 kg P equiv. </v>
      </c>
      <c r="D34" t="str">
        <f t="shared" si="2"/>
        <v>total</v>
      </c>
      <c r="E34" s="16">
        <f>B5_eutrophFreshwater!C2</f>
        <v>2.6673773987206801</v>
      </c>
      <c r="F34" s="16">
        <f>B5_eutrophFreshwater!C7</f>
        <v>0</v>
      </c>
      <c r="G34" s="16">
        <f>B5_eutrophFreshwater!C18</f>
        <v>0</v>
      </c>
      <c r="H34" s="16">
        <f>B5_eutrophFreshwater!C23</f>
        <v>0</v>
      </c>
      <c r="I34" s="16">
        <f t="shared" si="0"/>
        <v>2.6673773987206801</v>
      </c>
      <c r="J34" s="26">
        <f>(I34-I35)/I34*100</f>
        <v>84.252597921662655</v>
      </c>
    </row>
    <row r="35" spans="1:10">
      <c r="A35" s="34" t="str">
        <f t="shared" si="3"/>
        <v>II</v>
      </c>
      <c r="B35" s="27" t="str">
        <f>B34</f>
        <v xml:space="preserve">Eutrophication, freshwater </v>
      </c>
      <c r="C35" s="27" t="str">
        <f>C34</f>
        <v xml:space="preserve">10^−06 kg P equiv. </v>
      </c>
      <c r="D35" s="27" t="str">
        <f t="shared" si="2"/>
        <v>considering recycling</v>
      </c>
      <c r="E35" s="29">
        <f>B5_eutrophFreshwater!C4</f>
        <v>0.42004264392324098</v>
      </c>
      <c r="F35" s="29">
        <f>B5_eutrophFreshwater!C13</f>
        <v>0</v>
      </c>
      <c r="G35" s="29">
        <f>B5_eutrophFreshwater!C20</f>
        <v>0</v>
      </c>
      <c r="H35" s="29">
        <f>B5_eutrophFreshwater!C25</f>
        <v>0</v>
      </c>
      <c r="I35" s="29">
        <f t="shared" si="0"/>
        <v>0.42004264392324098</v>
      </c>
      <c r="J35" s="84">
        <f>I35/I34*100</f>
        <v>15.747402078337345</v>
      </c>
    </row>
    <row r="36" spans="1:10">
      <c r="A36" s="34" t="str">
        <f t="shared" si="3"/>
        <v>II</v>
      </c>
      <c r="B36" t="str">
        <f>EnvImpact_adsorbents2!B17</f>
        <v xml:space="preserve">Eutrophication, marine </v>
      </c>
      <c r="C36" t="str">
        <f>EnvImpact_adsorbents2!C14</f>
        <v xml:space="preserve">10^−06 kg P equiv. </v>
      </c>
      <c r="D36" t="str">
        <f t="shared" si="2"/>
        <v>total</v>
      </c>
      <c r="E36" s="16">
        <f>B7_eutrophMarine!C2</f>
        <v>7.7977720651242404</v>
      </c>
      <c r="F36" s="16">
        <f>B7_eutrophMarine!C7</f>
        <v>3.7275064267352196</v>
      </c>
      <c r="G36" s="16">
        <f>B7_eutrophMarine!C18</f>
        <v>1.5338474721508204</v>
      </c>
      <c r="H36" s="16">
        <f>B7_eutrophMarine!C23</f>
        <v>0.17994858611824949</v>
      </c>
      <c r="I36" s="16">
        <f t="shared" si="0"/>
        <v>13.239074550128532</v>
      </c>
      <c r="J36" s="26">
        <f>(I36-I37)/I36*100</f>
        <v>23.754045307443576</v>
      </c>
    </row>
    <row r="37" spans="1:10">
      <c r="A37" s="34" t="str">
        <f t="shared" si="3"/>
        <v>II</v>
      </c>
      <c r="B37" s="27" t="str">
        <f>B36</f>
        <v xml:space="preserve">Eutrophication, marine </v>
      </c>
      <c r="C37" s="27" t="str">
        <f>C36</f>
        <v xml:space="preserve">10^−06 kg P equiv. </v>
      </c>
      <c r="D37" s="27" t="str">
        <f t="shared" si="2"/>
        <v>considering recycling</v>
      </c>
      <c r="E37" s="29">
        <f>B7_eutrophMarine!C4</f>
        <v>4.0531276778063399</v>
      </c>
      <c r="F37" s="29">
        <f>B7_eutrophMarine!C13</f>
        <v>0.63410454155954987</v>
      </c>
      <c r="G37" s="29">
        <f>B7_eutrophMarine!C20</f>
        <v>0.31705227077976961</v>
      </c>
      <c r="H37" s="29">
        <f>B7_eutrophMarine!C37</f>
        <v>5.0899742930591101</v>
      </c>
      <c r="I37" s="29">
        <f t="shared" si="0"/>
        <v>10.094258783204769</v>
      </c>
      <c r="J37" s="84">
        <f>I37/I36*100</f>
        <v>76.245954692556424</v>
      </c>
    </row>
    <row r="38" spans="1:10">
      <c r="A38" s="34" t="str">
        <f t="shared" si="3"/>
        <v>II</v>
      </c>
      <c r="B38" t="str">
        <f>EnvImpact_adsorbents2!B20</f>
        <v xml:space="preserve">Eutrophication, terrestrial </v>
      </c>
      <c r="C38" t="str">
        <f>EnvImpact_adsorbents2!C20</f>
        <v xml:space="preserve">10^−04 mole N equiv. </v>
      </c>
      <c r="D38" t="str">
        <f t="shared" si="2"/>
        <v>total</v>
      </c>
      <c r="E38" s="16">
        <f>B6_eutrophTerrest!C2</f>
        <v>86.211512717536706</v>
      </c>
      <c r="F38" s="16">
        <f>B6_eutrophTerrest!C7</f>
        <v>40.160642570280892</v>
      </c>
      <c r="G38" s="16">
        <f>B6_eutrophTerrest!C18</f>
        <v>17.135207496652995</v>
      </c>
      <c r="H38" s="16">
        <f>B6_eutrophTerrest!C23</f>
        <v>2.1419009370816013</v>
      </c>
      <c r="I38" s="16">
        <f t="shared" si="0"/>
        <v>145.64926372155222</v>
      </c>
      <c r="J38" s="26">
        <f>(I38-I39)/I38*100</f>
        <v>60.882352941176677</v>
      </c>
    </row>
    <row r="39" spans="1:10">
      <c r="A39" s="34" t="str">
        <f t="shared" si="3"/>
        <v>II</v>
      </c>
      <c r="B39" s="27" t="str">
        <f>B38</f>
        <v xml:space="preserve">Eutrophication, terrestrial </v>
      </c>
      <c r="C39" s="27" t="str">
        <f>C38</f>
        <v xml:space="preserve">10^−04 mole N equiv. </v>
      </c>
      <c r="D39" s="27" t="str">
        <f t="shared" si="2"/>
        <v>considering recycling</v>
      </c>
      <c r="E39" s="29">
        <f>B6_eutrophTerrest!C4</f>
        <v>44.658634538152597</v>
      </c>
      <c r="F39" s="29">
        <f>B6_eutrophTerrest!C13</f>
        <v>7.175368139223302</v>
      </c>
      <c r="G39" s="29">
        <f>B6_eutrophTerrest!C20</f>
        <v>4.3908969210170952</v>
      </c>
      <c r="H39" s="29">
        <f>B6_eutrophTerrest!C25</f>
        <v>0.74966532797860452</v>
      </c>
      <c r="I39" s="29">
        <f t="shared" si="0"/>
        <v>56.974564926371599</v>
      </c>
      <c r="J39" s="84">
        <f>I39/I38*100</f>
        <v>39.117647058823323</v>
      </c>
    </row>
    <row r="40" spans="1:10">
      <c r="A40" s="34" t="str">
        <f t="shared" si="3"/>
        <v>II</v>
      </c>
      <c r="B40" t="str">
        <f>EnvImpact_adsorbents2!B23</f>
        <v xml:space="preserve">Ionizing radiation </v>
      </c>
      <c r="C40" t="str">
        <f>EnvImpact_adsorbents2!C23</f>
        <v xml:space="preserve">10^−03 kbq 235U equiv. </v>
      </c>
      <c r="D40" t="str">
        <f t="shared" si="2"/>
        <v>total</v>
      </c>
      <c r="E40" s="16">
        <f>B8_ionizingRadiation!C2</f>
        <v>0.359375</v>
      </c>
      <c r="F40" s="16">
        <f>B8_ionizingRadiation!C7</f>
        <v>0.363486842105263</v>
      </c>
      <c r="G40" s="16">
        <f>B8_ionizingRadiation!C18</f>
        <v>8.3470394736843007E-2</v>
      </c>
      <c r="H40" s="16">
        <f>B8_ionizingRadiation!C23</f>
        <v>7.4013157894740056E-3</v>
      </c>
      <c r="I40" s="16">
        <f t="shared" si="0"/>
        <v>0.81373355263158009</v>
      </c>
      <c r="J40" s="26">
        <f>(I40-I41)/I40*100</f>
        <v>68.519454269833517</v>
      </c>
    </row>
    <row r="41" spans="1:10">
      <c r="A41" s="34" t="str">
        <f t="shared" si="3"/>
        <v>II</v>
      </c>
      <c r="B41" s="27" t="str">
        <f>B40</f>
        <v xml:space="preserve">Ionizing radiation </v>
      </c>
      <c r="C41" s="27" t="str">
        <f>C40</f>
        <v xml:space="preserve">10^−03 kbq 235U equiv. </v>
      </c>
      <c r="D41" s="27" t="str">
        <f t="shared" si="2"/>
        <v>considering recycling</v>
      </c>
      <c r="E41" s="29">
        <f>B8_ionizingRadiation!C4</f>
        <v>0.175575657894735</v>
      </c>
      <c r="F41" s="29">
        <f>B8_ionizingRadiation!C13</f>
        <v>4.7286184210525994E-2</v>
      </c>
      <c r="G41" s="29">
        <f>B8_ionizingRadiation!C20</f>
        <v>3.2483552631578982E-2</v>
      </c>
      <c r="H41" s="29">
        <f>B8_ionizingRadiation!C25</f>
        <v>8.2236842105298802E-4</v>
      </c>
      <c r="I41" s="29">
        <f t="shared" si="0"/>
        <v>0.25616776315789297</v>
      </c>
      <c r="J41" s="84">
        <f>I41/I40*100</f>
        <v>31.480545730166487</v>
      </c>
    </row>
    <row r="42" spans="1:10">
      <c r="A42" s="34" t="str">
        <f t="shared" si="3"/>
        <v>II</v>
      </c>
      <c r="B42" t="str">
        <f>EnvImpact_adsorbents2!B26</f>
        <v xml:space="preserve">Photochemical ozone formation </v>
      </c>
      <c r="C42" t="str">
        <f>EnvImpact_adsorbents2!C26</f>
        <v xml:space="preserve">10^−05 kg NMVOC equiv. </v>
      </c>
      <c r="D42" t="str">
        <f t="shared" si="2"/>
        <v>total</v>
      </c>
      <c r="E42" s="16">
        <f>B9_photochemicalOzone!C2</f>
        <v>31.334951456310602</v>
      </c>
      <c r="F42" s="16">
        <f>B9_photochemicalOzone!C7</f>
        <v>11.5291262135922</v>
      </c>
      <c r="G42" s="16">
        <f>B9_photochemicalOzone!C18</f>
        <v>4.8543689320388985</v>
      </c>
      <c r="H42" s="16">
        <f>B9_photochemicalOzone!C23</f>
        <v>0.67961165048540018</v>
      </c>
      <c r="I42" s="16">
        <f t="shared" si="0"/>
        <v>48.398058252427091</v>
      </c>
      <c r="J42" s="26">
        <f>(I42-I43)/I42*100</f>
        <v>66.549648946840691</v>
      </c>
    </row>
    <row r="43" spans="1:10">
      <c r="A43" s="35" t="str">
        <f t="shared" si="3"/>
        <v>II</v>
      </c>
      <c r="B43" s="27" t="str">
        <f>B42</f>
        <v xml:space="preserve">Photochemical ozone formation </v>
      </c>
      <c r="C43" s="27" t="str">
        <f>C42</f>
        <v xml:space="preserve">10^−05 kg NMVOC equiv. </v>
      </c>
      <c r="D43" s="27" t="str">
        <f t="shared" si="2"/>
        <v>considering recycling</v>
      </c>
      <c r="E43" s="29">
        <f>B9_photochemicalOzone!C4</f>
        <v>12.6941747572815</v>
      </c>
      <c r="F43" s="29">
        <f>B9_photochemicalOzone!C13</f>
        <v>2.0145631067960998</v>
      </c>
      <c r="G43" s="29">
        <f>B9_photochemicalOzone!C20</f>
        <v>1.262135922330101</v>
      </c>
      <c r="H43" s="29">
        <f>B9_photochemicalOzone!C25</f>
        <v>0.21844660194170196</v>
      </c>
      <c r="I43" s="29">
        <f t="shared" si="0"/>
        <v>16.189320388349401</v>
      </c>
      <c r="J43" s="84">
        <f>I43/I42*100</f>
        <v>33.450351053159309</v>
      </c>
    </row>
    <row r="44" spans="1:10">
      <c r="A44" s="34" t="s">
        <v>215</v>
      </c>
      <c r="B44" t="str">
        <f>EnvImpact_adsorbents2!B29</f>
        <v xml:space="preserve">Human toxicity, cancer </v>
      </c>
      <c r="C44" t="str">
        <f>EnvImpact_adsorbents2!C29</f>
        <v xml:space="preserve">10^−10 CTUh </v>
      </c>
      <c r="D44" t="str">
        <f t="shared" si="2"/>
        <v>total</v>
      </c>
      <c r="E44" s="25">
        <f>B10_HumanToxCancer!C2</f>
        <v>0.64906166219839101</v>
      </c>
      <c r="F44" s="25">
        <f>B10_HumanToxCancer!C7</f>
        <v>9.8525469168901009E-2</v>
      </c>
      <c r="G44" s="25">
        <f>B10_HumanToxCancer!C18</f>
        <v>8.8069705093833994E-2</v>
      </c>
      <c r="H44" s="25">
        <f>B10_HumanToxCancer!C23</f>
        <v>9.6514745308309835E-3</v>
      </c>
      <c r="I44" s="16">
        <f t="shared" si="0"/>
        <v>0.84530831099195702</v>
      </c>
      <c r="J44" s="26">
        <f>(I44-I45)/I44*100</f>
        <v>82.968601332064651</v>
      </c>
    </row>
    <row r="45" spans="1:10">
      <c r="A45" s="34" t="str">
        <f>A44</f>
        <v>II/III</v>
      </c>
      <c r="B45" s="27" t="str">
        <f>B44</f>
        <v xml:space="preserve">Human toxicity, cancer </v>
      </c>
      <c r="C45" s="27" t="str">
        <f>C44</f>
        <v xml:space="preserve">10^−10 CTUh </v>
      </c>
      <c r="D45" s="27" t="str">
        <f t="shared" si="2"/>
        <v>considering recycling</v>
      </c>
      <c r="E45" s="33">
        <f>B10_HumanToxCancer!C4</f>
        <v>0.104155495978552</v>
      </c>
      <c r="F45" s="33">
        <f>B10_HumanToxCancer!C13</f>
        <v>2.1715817694370004E-2</v>
      </c>
      <c r="G45" s="33">
        <f>B10_HumanToxCancer!C20</f>
        <v>1.6085790884719009E-2</v>
      </c>
      <c r="H45" s="33">
        <f>B10_HumanToxCancer!C25</f>
        <v>2.0107238605899802E-3</v>
      </c>
      <c r="I45" s="29">
        <f t="shared" si="0"/>
        <v>0.143967828418231</v>
      </c>
      <c r="J45" s="84">
        <f>I45/I44*100</f>
        <v>17.031398667935353</v>
      </c>
    </row>
    <row r="46" spans="1:10">
      <c r="A46" s="34" t="str">
        <f t="shared" ref="A46:A49" si="4">A45</f>
        <v>II/III</v>
      </c>
      <c r="B46" t="str">
        <f>EnvImpact_adsorbents2!B32</f>
        <v xml:space="preserve">Human toxicity, non-cancer </v>
      </c>
      <c r="C46" t="str">
        <f>EnvImpact_adsorbents2!C32</f>
        <v xml:space="preserve">10^−10 CTUh </v>
      </c>
      <c r="D46" t="str">
        <f t="shared" si="2"/>
        <v>total</v>
      </c>
      <c r="E46" s="16">
        <f>B11_HumanToxNCancer!C2</f>
        <v>1.5823095823095801</v>
      </c>
      <c r="F46" s="16">
        <f>B11_HumanToxNCancer!C7</f>
        <v>0.50245700245700298</v>
      </c>
      <c r="G46" s="16">
        <f>B11_HumanToxNCancer!C18</f>
        <v>0.32432432432432401</v>
      </c>
      <c r="H46" s="16">
        <f>B11_HumanToxNCancer!C23</f>
        <v>3.1941031941030928E-2</v>
      </c>
      <c r="I46" s="16">
        <f t="shared" si="0"/>
        <v>2.4410319410319379</v>
      </c>
      <c r="J46" s="26">
        <f>(I46-I47)/I46*100</f>
        <v>74.232511323603589</v>
      </c>
    </row>
    <row r="47" spans="1:10">
      <c r="A47" s="34" t="str">
        <f t="shared" si="4"/>
        <v>II/III</v>
      </c>
      <c r="B47" s="27" t="str">
        <f>B46</f>
        <v xml:space="preserve">Human toxicity, non-cancer </v>
      </c>
      <c r="C47" s="27" t="str">
        <f>C46</f>
        <v xml:space="preserve">10^−10 CTUh </v>
      </c>
      <c r="D47" s="27" t="str">
        <f t="shared" si="2"/>
        <v>considering recycling</v>
      </c>
      <c r="E47" s="29">
        <f>B11_HumanToxNCancer!C4</f>
        <v>0.45085995085994801</v>
      </c>
      <c r="F47" s="29">
        <f>B11_HumanToxNCancer!C13</f>
        <v>0.10442260442260304</v>
      </c>
      <c r="G47" s="29">
        <f>B11_HumanToxNCancer!C20</f>
        <v>6.2653562653561035E-2</v>
      </c>
      <c r="H47" s="29">
        <f>B11_HumanToxNCancer!C25</f>
        <v>1.1056511056511953E-2</v>
      </c>
      <c r="I47" s="29">
        <f t="shared" si="0"/>
        <v>0.62899262899262409</v>
      </c>
      <c r="J47" s="84">
        <f>I47/I46*100</f>
        <v>25.767488676396411</v>
      </c>
    </row>
    <row r="48" spans="1:10">
      <c r="A48" s="34" t="str">
        <f t="shared" si="4"/>
        <v>II/III</v>
      </c>
      <c r="B48" t="str">
        <f>EnvImpact_adsorbents2!B35</f>
        <v xml:space="preserve">Ecotoxicity, freshwater </v>
      </c>
      <c r="C48" t="str">
        <f>EnvImpact_adsorbents2!C35</f>
        <v xml:space="preserve">10^−03 CTUe </v>
      </c>
      <c r="D48" t="str">
        <f t="shared" si="2"/>
        <v>total</v>
      </c>
      <c r="E48" s="16">
        <f>B12_EcotoxFreshwater!C2</f>
        <v>7.8829345476802999</v>
      </c>
      <c r="F48" s="16">
        <f>B12_EcotoxFreshwater!C7</f>
        <v>1.2460703464495499</v>
      </c>
      <c r="G48" s="16">
        <f>B12_EcotoxFreshwater!C18</f>
        <v>0.86382280557834012</v>
      </c>
      <c r="H48" s="16">
        <f>B12_EcotoxFreshwater!C23</f>
        <v>0.11074651353567999</v>
      </c>
      <c r="I48" s="16">
        <f t="shared" si="0"/>
        <v>10.103574213243871</v>
      </c>
      <c r="J48" s="26">
        <f>(I48-I49)/I48*100</f>
        <v>80.089267601958738</v>
      </c>
    </row>
    <row r="49" spans="1:10">
      <c r="A49" s="35" t="str">
        <f t="shared" si="4"/>
        <v>II/III</v>
      </c>
      <c r="B49" s="27" t="str">
        <f>B48</f>
        <v xml:space="preserve">Ecotoxicity, freshwater </v>
      </c>
      <c r="C49" s="27" t="str">
        <f>C48</f>
        <v xml:space="preserve">10^−03 CTUe </v>
      </c>
      <c r="D49" s="27" t="str">
        <f t="shared" si="2"/>
        <v>considering recycling</v>
      </c>
      <c r="E49" s="29">
        <f>B12_EcotoxFreshwater!C4</f>
        <v>1.39318885448916</v>
      </c>
      <c r="F49" s="29">
        <f>B12_EcotoxFreshwater!C13</f>
        <v>0.33056583455454991</v>
      </c>
      <c r="G49" s="29">
        <f>B12_EcotoxFreshwater!C20</f>
        <v>0.2288761279737499</v>
      </c>
      <c r="H49" s="29">
        <f>B12_EcotoxFreshwater!C25</f>
        <v>5.9064807219029847E-2</v>
      </c>
      <c r="I49" s="29">
        <f t="shared" si="0"/>
        <v>2.0116956242364896</v>
      </c>
      <c r="J49" s="84">
        <f>I49/I48*100</f>
        <v>19.910732398041258</v>
      </c>
    </row>
    <row r="50" spans="1:10">
      <c r="A50" s="34" t="s">
        <v>216</v>
      </c>
      <c r="B50" t="str">
        <f>EnvImpact_adsorbents2!B38</f>
        <v xml:space="preserve">Land use </v>
      </c>
      <c r="C50" t="str">
        <f>EnvImpact_adsorbents2!C38</f>
        <v xml:space="preserve">10^−01 Pt </v>
      </c>
      <c r="D50" t="str">
        <f t="shared" si="2"/>
        <v>total</v>
      </c>
      <c r="E50" s="16">
        <f>B13_LandUse!C2</f>
        <v>34.5579399141631</v>
      </c>
      <c r="F50" s="16">
        <f>B13_LandUse!C7</f>
        <v>14.214592274678097</v>
      </c>
      <c r="G50" s="16">
        <f>B13_LandUse!C18</f>
        <v>9.6824034334765017</v>
      </c>
      <c r="H50" s="16">
        <f>B13_LandUse!C23</f>
        <v>0.97854077253230187</v>
      </c>
      <c r="I50" s="16">
        <f t="shared" si="0"/>
        <v>59.433476394850004</v>
      </c>
      <c r="J50" s="26">
        <f>(I50-I51)/I50*100</f>
        <v>60.398613518198019</v>
      </c>
    </row>
    <row r="51" spans="1:10">
      <c r="A51" s="34" t="str">
        <f>A50</f>
        <v>III</v>
      </c>
      <c r="B51" s="27" t="str">
        <f>B50</f>
        <v xml:space="preserve">Land use </v>
      </c>
      <c r="C51" s="27" t="str">
        <f>C50</f>
        <v xml:space="preserve">10^−01 Pt </v>
      </c>
      <c r="D51" s="27" t="str">
        <f t="shared" si="2"/>
        <v>considering recycling</v>
      </c>
      <c r="E51" s="29">
        <f>B13_LandUse!C4</f>
        <v>18.077253218884</v>
      </c>
      <c r="F51" s="29">
        <f>B13_LandUse!C13</f>
        <v>2.9356223175965006</v>
      </c>
      <c r="G51" s="29">
        <f>B13_LandUse!C20</f>
        <v>2.2145922746781004</v>
      </c>
      <c r="H51" s="29">
        <f>B13_LandUse!C25</f>
        <v>0.30901287553649937</v>
      </c>
      <c r="I51" s="29">
        <f t="shared" si="0"/>
        <v>23.5364806866951</v>
      </c>
      <c r="J51" s="84">
        <f>I51/I50*100</f>
        <v>39.601386481801981</v>
      </c>
    </row>
    <row r="52" spans="1:10">
      <c r="A52" s="34" t="str">
        <f t="shared" ref="A52:A57" si="5">A51</f>
        <v>III</v>
      </c>
      <c r="B52" t="str">
        <f>EnvImpact_adsorbents2!B41</f>
        <v xml:space="preserve">Water scarcity </v>
      </c>
      <c r="C52" t="str">
        <f>EnvImpact_adsorbents2!C41</f>
        <v xml:space="preserve">10^−03 m3 world equiv. </v>
      </c>
      <c r="D52" t="str">
        <f t="shared" si="2"/>
        <v>total</v>
      </c>
      <c r="E52" s="16">
        <f>B14_WaterScarcity!C2</f>
        <v>2.3358348968104998</v>
      </c>
      <c r="F52" s="16">
        <f>B14_WaterScarcity!C7</f>
        <v>1.2945590994371499</v>
      </c>
      <c r="G52" s="16">
        <f>B14_WaterScarcity!C18</f>
        <v>0.95684803001876007</v>
      </c>
      <c r="H52" s="16">
        <f>B14_WaterScarcity!C23</f>
        <v>0.10631644777986016</v>
      </c>
      <c r="I52" s="16">
        <f t="shared" si="0"/>
        <v>4.6935584740462692</v>
      </c>
      <c r="J52" s="26">
        <f>(I52-I53)/I52*100</f>
        <v>64.95669553630907</v>
      </c>
    </row>
    <row r="53" spans="1:10">
      <c r="A53" s="34" t="str">
        <f t="shared" si="5"/>
        <v>III</v>
      </c>
      <c r="B53" s="27" t="str">
        <f>B52</f>
        <v xml:space="preserve">Water scarcity </v>
      </c>
      <c r="C53" s="27" t="str">
        <f>C52</f>
        <v xml:space="preserve">10^−03 m3 world equiv. </v>
      </c>
      <c r="D53" s="27" t="str">
        <f t="shared" si="2"/>
        <v>considering recycling</v>
      </c>
      <c r="E53" s="29">
        <f>B14_WaterScarcity!C4</f>
        <v>1.13508442776735</v>
      </c>
      <c r="F53" s="29">
        <f>B14_WaterScarcity!C13</f>
        <v>0.26891807379612009</v>
      </c>
      <c r="G53" s="29">
        <f>B14_WaterScarcity!C20</f>
        <v>0.20325203252032997</v>
      </c>
      <c r="H53" s="29">
        <f>B14_WaterScarcity!C25</f>
        <v>3.7523452157600001E-2</v>
      </c>
      <c r="I53" s="29">
        <f t="shared" si="0"/>
        <v>1.6447779862414</v>
      </c>
      <c r="J53" s="84">
        <f>I53/I52*100</f>
        <v>35.04330446369093</v>
      </c>
    </row>
    <row r="54" spans="1:10">
      <c r="A54" s="34" t="str">
        <f t="shared" si="5"/>
        <v>III</v>
      </c>
      <c r="B54" t="str">
        <f>EnvImpact_adsorbents2!B44</f>
        <v xml:space="preserve">Resource depletion, energy </v>
      </c>
      <c r="C54" t="str">
        <f>EnvImpact_adsorbents2!C44</f>
        <v xml:space="preserve">10^−01 MJ </v>
      </c>
      <c r="D54" t="str">
        <f t="shared" si="2"/>
        <v>total</v>
      </c>
      <c r="E54" s="25">
        <f>B15_ResourceDeplEnergy!C2</f>
        <v>8.4520621317621905E-2</v>
      </c>
      <c r="F54" s="25">
        <f>B15_ResourceDeplEnergy!C7</f>
        <v>5.4097482592394094E-2</v>
      </c>
      <c r="G54" s="25">
        <f>B15_ResourceDeplEnergy!C18</f>
        <v>2.4209962506695291E-2</v>
      </c>
      <c r="H54" s="25">
        <f>B15_ResourceDeplEnergy!C23</f>
        <v>2.3567220139261019E-3</v>
      </c>
      <c r="I54" s="16">
        <f t="shared" si="0"/>
        <v>0.16518478843063739</v>
      </c>
      <c r="J54" s="26">
        <f>(I54-I55)/I54*100</f>
        <v>68.223086900129488</v>
      </c>
    </row>
    <row r="55" spans="1:10">
      <c r="A55" s="34" t="str">
        <f t="shared" si="5"/>
        <v>III</v>
      </c>
      <c r="B55" s="27" t="str">
        <f>B54</f>
        <v xml:space="preserve">Resource depletion, energy </v>
      </c>
      <c r="C55" s="27" t="str">
        <f>C54</f>
        <v xml:space="preserve">10^−01 MJ </v>
      </c>
      <c r="D55" s="27" t="str">
        <f t="shared" si="2"/>
        <v>considering recycling</v>
      </c>
      <c r="E55" s="33">
        <f>B15_ResourceDeplEnergy!C4</f>
        <v>3.1922870915907897E-2</v>
      </c>
      <c r="F55" s="33">
        <f>B15_ResourceDeplEnergy!C13</f>
        <v>9.2126405998929004E-3</v>
      </c>
      <c r="G55" s="33">
        <f>B15_ResourceDeplEnergy!C20</f>
        <v>1.0605249062667597E-2</v>
      </c>
      <c r="H55" s="33">
        <f>B15_ResourceDeplEnergy!C25</f>
        <v>7.4986609534020282E-4</v>
      </c>
      <c r="I55" s="29">
        <f t="shared" si="0"/>
        <v>5.2490626673808598E-2</v>
      </c>
      <c r="J55" s="84">
        <f>I55/I54*100</f>
        <v>31.776913099870509</v>
      </c>
    </row>
    <row r="56" spans="1:10">
      <c r="A56" s="34" t="str">
        <f t="shared" si="5"/>
        <v>III</v>
      </c>
      <c r="B56" t="str">
        <f>EnvImpact_adsorbents2!B47</f>
        <v xml:space="preserve">Resource depletion, mineral and metals </v>
      </c>
      <c r="C56" t="str">
        <f>EnvImpact_adsorbents2!C47</f>
        <v xml:space="preserve">10^−08 kg Sb equiv. </v>
      </c>
      <c r="D56" t="str">
        <f t="shared" si="2"/>
        <v>total</v>
      </c>
      <c r="E56" s="25">
        <f>B16_ResourceDeplMinMet!C2</f>
        <v>18.473091364205001</v>
      </c>
      <c r="F56" s="25">
        <f>B16_ResourceDeplMinMet!C7</f>
        <v>62.478097622027533</v>
      </c>
      <c r="G56" s="25">
        <f>B16_ResourceDeplMinMet!C18</f>
        <v>24.180225281601995</v>
      </c>
      <c r="H56" s="25">
        <f>B16_ResourceDeplMinMet!C24</f>
        <v>0.45056320399999999</v>
      </c>
      <c r="I56" s="16">
        <f>SUM(E56:H56)</f>
        <v>105.58197747183453</v>
      </c>
      <c r="J56" s="26">
        <f>(I56-I57)/I56*100</f>
        <v>72.83072546230774</v>
      </c>
    </row>
    <row r="57" spans="1:10">
      <c r="A57" s="34" t="str">
        <f t="shared" si="5"/>
        <v>III</v>
      </c>
      <c r="B57" t="str">
        <f>B56</f>
        <v xml:space="preserve">Resource depletion, mineral and metals </v>
      </c>
      <c r="C57" t="str">
        <f>C56</f>
        <v xml:space="preserve">10^−08 kg Sb equiv. </v>
      </c>
      <c r="D57" t="str">
        <f t="shared" si="2"/>
        <v>considering recycling</v>
      </c>
      <c r="E57" s="25">
        <f>B16_ResourceDeplMinMet!C4</f>
        <v>3.07884856070089</v>
      </c>
      <c r="F57" s="25">
        <f>B16_ResourceDeplMinMet!C13</f>
        <v>18.097622027534431</v>
      </c>
      <c r="G57" s="25">
        <f>B16_ResourceDeplMinMet!C21</f>
        <v>7.0588235294118</v>
      </c>
      <c r="H57" s="25">
        <f>B16_ResourceDeplMinMet!C26</f>
        <v>0.45056320399999999</v>
      </c>
      <c r="I57" s="16">
        <f t="shared" si="0"/>
        <v>28.685857321647124</v>
      </c>
      <c r="J57" s="26">
        <f>I57/I56*100</f>
        <v>27.169274537692267</v>
      </c>
    </row>
    <row r="60" spans="1:10">
      <c r="A60" s="83"/>
      <c r="B60" s="83"/>
      <c r="C60" s="83"/>
      <c r="D60" s="83"/>
      <c r="E60" s="83"/>
      <c r="F60" s="83"/>
      <c r="G60" s="83"/>
      <c r="H60" s="83"/>
      <c r="I60" s="83"/>
    </row>
    <row r="61" spans="1:10">
      <c r="A61" s="34"/>
      <c r="E61" s="16"/>
      <c r="F61" s="16"/>
      <c r="G61" s="16"/>
      <c r="H61" s="16"/>
      <c r="I61" s="16"/>
    </row>
    <row r="62" spans="1:10">
      <c r="A62" s="34"/>
      <c r="E62" s="16"/>
      <c r="F62" s="16"/>
      <c r="G62" s="16"/>
      <c r="H62" s="16"/>
      <c r="I62" s="16"/>
    </row>
    <row r="63" spans="1:10">
      <c r="A63" s="34"/>
      <c r="E63" s="16"/>
      <c r="F63" s="16"/>
      <c r="G63" s="16"/>
      <c r="H63" s="16"/>
      <c r="I63" s="16"/>
    </row>
    <row r="64" spans="1:10">
      <c r="A64" s="34"/>
      <c r="E64" s="16"/>
      <c r="F64" s="16"/>
      <c r="G64" s="16"/>
      <c r="H64" s="16"/>
      <c r="I64" s="16"/>
    </row>
    <row r="65" spans="1:9">
      <c r="A65" s="34"/>
      <c r="E65" s="16"/>
      <c r="F65" s="16"/>
      <c r="G65" s="16"/>
      <c r="H65" s="16"/>
      <c r="I65" s="16"/>
    </row>
    <row r="66" spans="1:9">
      <c r="A66" s="34"/>
      <c r="E66" s="16"/>
      <c r="F66" s="16"/>
      <c r="G66" s="16"/>
      <c r="H66" s="16"/>
      <c r="I66" s="16"/>
    </row>
    <row r="67" spans="1:9">
      <c r="A67" s="34"/>
      <c r="E67" s="16"/>
      <c r="F67" s="16"/>
      <c r="G67" s="16"/>
      <c r="H67" s="16"/>
      <c r="I67" s="16"/>
    </row>
    <row r="68" spans="1:9">
      <c r="A68" s="34"/>
      <c r="E68" s="16"/>
      <c r="F68" s="16"/>
      <c r="G68" s="16"/>
      <c r="H68" s="16"/>
      <c r="I68" s="16"/>
    </row>
    <row r="69" spans="1:9">
      <c r="A69" s="34"/>
      <c r="E69" s="16"/>
      <c r="F69" s="16"/>
      <c r="G69" s="16"/>
      <c r="H69" s="16"/>
      <c r="I69" s="16"/>
    </row>
    <row r="70" spans="1:9">
      <c r="A70" s="34"/>
      <c r="E70" s="16"/>
      <c r="F70" s="16"/>
      <c r="G70" s="16"/>
      <c r="H70" s="16"/>
      <c r="I70" s="16"/>
    </row>
    <row r="71" spans="1:9">
      <c r="A71" s="34"/>
      <c r="E71" s="16"/>
      <c r="F71" s="16"/>
      <c r="G71" s="16"/>
      <c r="H71" s="16"/>
      <c r="I71" s="16"/>
    </row>
    <row r="72" spans="1:9">
      <c r="A72" s="34"/>
      <c r="E72" s="16"/>
      <c r="F72" s="16"/>
      <c r="G72" s="16"/>
      <c r="H72" s="16"/>
      <c r="I72" s="16"/>
    </row>
    <row r="73" spans="1:9">
      <c r="A73" s="34"/>
      <c r="E73" s="16"/>
      <c r="F73" s="16"/>
      <c r="G73" s="16"/>
      <c r="H73" s="16"/>
      <c r="I73" s="16"/>
    </row>
    <row r="74" spans="1:9">
      <c r="A74" s="34"/>
      <c r="E74" s="16"/>
      <c r="F74" s="16"/>
      <c r="G74" s="16"/>
      <c r="H74" s="16"/>
      <c r="I74" s="16"/>
    </row>
    <row r="75" spans="1:9">
      <c r="A75" s="34"/>
      <c r="E75" s="16"/>
      <c r="F75" s="16"/>
      <c r="G75" s="16"/>
      <c r="H75" s="16"/>
      <c r="I75" s="16"/>
    </row>
    <row r="76" spans="1:9">
      <c r="A76" s="34"/>
      <c r="E76" s="16"/>
      <c r="F76" s="16"/>
      <c r="G76" s="16"/>
      <c r="H76" s="16"/>
      <c r="I76" s="16"/>
    </row>
    <row r="77" spans="1:9">
      <c r="A77" s="34"/>
      <c r="E77" s="16"/>
      <c r="F77" s="16"/>
      <c r="G77" s="16"/>
      <c r="H77" s="16"/>
      <c r="I77" s="16"/>
    </row>
    <row r="78" spans="1:9">
      <c r="A78" s="34"/>
      <c r="E78" s="16"/>
      <c r="F78" s="16"/>
      <c r="G78" s="16"/>
      <c r="H78" s="16"/>
      <c r="I78" s="16"/>
    </row>
    <row r="79" spans="1:9">
      <c r="A79" s="34"/>
      <c r="E79" s="16"/>
      <c r="F79" s="16"/>
      <c r="G79" s="16"/>
      <c r="H79" s="16"/>
      <c r="I79" s="16"/>
    </row>
    <row r="80" spans="1:9">
      <c r="A80" s="34"/>
      <c r="E80" s="16"/>
      <c r="F80" s="16"/>
      <c r="G80" s="16"/>
      <c r="H80" s="16"/>
      <c r="I80" s="16"/>
    </row>
    <row r="81" spans="1:9">
      <c r="A81" s="34"/>
      <c r="E81" s="16"/>
      <c r="F81" s="16"/>
      <c r="G81" s="16"/>
      <c r="H81" s="16"/>
      <c r="I81" s="16"/>
    </row>
    <row r="82" spans="1:9">
      <c r="A82" s="34"/>
      <c r="E82" s="16"/>
      <c r="F82" s="16"/>
      <c r="G82" s="16"/>
      <c r="H82" s="16"/>
      <c r="I82" s="16"/>
    </row>
    <row r="83" spans="1:9">
      <c r="A83" s="34"/>
      <c r="E83" s="16"/>
      <c r="F83" s="16"/>
      <c r="G83" s="16"/>
      <c r="H83" s="16"/>
      <c r="I83" s="16"/>
    </row>
    <row r="84" spans="1:9">
      <c r="A84" s="34"/>
      <c r="E84" s="16"/>
      <c r="F84" s="16"/>
      <c r="G84" s="16"/>
      <c r="H84" s="16"/>
      <c r="I84" s="16"/>
    </row>
    <row r="85" spans="1:9">
      <c r="A85" s="34"/>
      <c r="E85" s="16"/>
      <c r="F85" s="16"/>
      <c r="G85" s="16"/>
      <c r="H85" s="16"/>
      <c r="I85" s="16"/>
    </row>
    <row r="86" spans="1:9">
      <c r="A86" s="34"/>
      <c r="E86" s="16"/>
      <c r="F86" s="16"/>
      <c r="G86" s="16"/>
      <c r="H86" s="16"/>
      <c r="I86" s="16"/>
    </row>
    <row r="87" spans="1:9">
      <c r="A87" s="34"/>
      <c r="E87" s="16"/>
      <c r="F87" s="16"/>
      <c r="G87" s="16"/>
      <c r="H87" s="16"/>
      <c r="I87" s="16"/>
    </row>
    <row r="88" spans="1:9">
      <c r="A88" s="34"/>
      <c r="E88" s="16"/>
      <c r="F88" s="16"/>
      <c r="G88" s="16"/>
      <c r="H88" s="16"/>
      <c r="I88" s="16"/>
    </row>
    <row r="89" spans="1:9">
      <c r="A89" s="34"/>
      <c r="E89" s="16"/>
      <c r="F89" s="16"/>
      <c r="G89" s="16"/>
      <c r="H89" s="16"/>
      <c r="I89" s="16"/>
    </row>
    <row r="90" spans="1:9">
      <c r="A90" s="34"/>
      <c r="E90" s="16"/>
      <c r="F90" s="16"/>
      <c r="G90" s="16"/>
      <c r="H90" s="16"/>
      <c r="I90" s="16"/>
    </row>
    <row r="91" spans="1:9">
      <c r="A91" s="34"/>
      <c r="E91" s="16"/>
      <c r="F91" s="16"/>
      <c r="G91" s="16"/>
      <c r="H91" s="16"/>
      <c r="I91" s="16"/>
    </row>
    <row r="92" spans="1:9">
      <c r="A92" s="34"/>
      <c r="E92" s="16"/>
      <c r="F92" s="16"/>
      <c r="G92" s="16"/>
      <c r="H92" s="16"/>
      <c r="I92" s="16"/>
    </row>
    <row r="93" spans="1:9">
      <c r="E93" s="16"/>
      <c r="F93" s="16"/>
      <c r="G93" s="16"/>
      <c r="H93" s="16"/>
    </row>
  </sheetData>
  <mergeCells count="1">
    <mergeCell ref="H6:H7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1373-7CA8-0843-8E84-82E0FC1E8009}">
  <sheetPr>
    <tabColor theme="2"/>
  </sheetPr>
  <dimension ref="A1:L42"/>
  <sheetViews>
    <sheetView zoomScale="130" zoomScaleNormal="130" workbookViewId="0">
      <selection activeCell="F32" sqref="F32"/>
    </sheetView>
  </sheetViews>
  <sheetFormatPr baseColWidth="10" defaultRowHeight="13"/>
  <cols>
    <col min="1" max="1" width="31" customWidth="1"/>
    <col min="2" max="2" width="17.83203125" bestFit="1" customWidth="1"/>
    <col min="3" max="3" width="15.5" bestFit="1" customWidth="1"/>
    <col min="4" max="4" width="27" bestFit="1" customWidth="1"/>
    <col min="5" max="5" width="10.33203125" customWidth="1"/>
    <col min="6" max="9" width="10.83203125" customWidth="1"/>
  </cols>
  <sheetData>
    <row r="1" spans="1:12">
      <c r="A1" s="21" t="s">
        <v>194</v>
      </c>
      <c r="B1" s="21" t="s">
        <v>195</v>
      </c>
      <c r="C1" s="21" t="s">
        <v>196</v>
      </c>
      <c r="D1" s="21" t="s">
        <v>133</v>
      </c>
      <c r="E1" s="20"/>
      <c r="G1" s="20"/>
      <c r="H1" s="20"/>
      <c r="I1" s="20"/>
    </row>
    <row r="2" spans="1:12">
      <c r="A2" s="47" t="s">
        <v>193</v>
      </c>
      <c r="B2" s="16"/>
      <c r="C2" s="53">
        <f>C6</f>
        <v>8</v>
      </c>
      <c r="D2" s="52" t="s">
        <v>134</v>
      </c>
      <c r="E2" s="47"/>
      <c r="F2" s="37"/>
      <c r="G2" s="37"/>
      <c r="H2" s="37"/>
      <c r="I2" s="37"/>
      <c r="J2" s="37"/>
      <c r="K2" s="37"/>
      <c r="L2" s="37"/>
    </row>
    <row r="3" spans="1:12">
      <c r="A3" s="55" t="s">
        <v>192</v>
      </c>
      <c r="B3" s="16">
        <v>3.42528735632184</v>
      </c>
      <c r="C3" s="16">
        <f>B3</f>
        <v>3.42528735632184</v>
      </c>
      <c r="D3" s="20" t="s">
        <v>134</v>
      </c>
      <c r="E3" s="55"/>
      <c r="F3" s="37"/>
      <c r="G3" s="37"/>
      <c r="H3" s="37"/>
      <c r="I3" s="37"/>
      <c r="J3" s="37"/>
      <c r="K3" s="37"/>
      <c r="L3" s="37"/>
    </row>
    <row r="4" spans="1:12">
      <c r="A4" s="56" t="s">
        <v>211</v>
      </c>
      <c r="B4" s="16">
        <v>0.6666666666666603</v>
      </c>
      <c r="C4" s="16">
        <f>C3+B4</f>
        <v>4.0919540229885003</v>
      </c>
      <c r="D4" s="20" t="s">
        <v>134</v>
      </c>
      <c r="E4" s="56"/>
      <c r="F4" s="37"/>
      <c r="G4" s="37"/>
      <c r="H4" s="37"/>
      <c r="I4" s="37"/>
      <c r="J4" s="37"/>
      <c r="K4" s="37"/>
      <c r="L4" s="37"/>
    </row>
    <row r="5" spans="1:12">
      <c r="A5" s="48" t="s">
        <v>207</v>
      </c>
      <c r="B5" s="16">
        <v>3.6858237547892694</v>
      </c>
      <c r="C5" s="16">
        <f t="shared" ref="C5" si="0">C4+B5</f>
        <v>7.7777777777777697</v>
      </c>
      <c r="D5" s="20" t="s">
        <v>134</v>
      </c>
      <c r="E5" s="48"/>
      <c r="F5" s="37"/>
      <c r="G5" s="37"/>
      <c r="H5" s="37"/>
      <c r="I5" s="37"/>
      <c r="J5" s="37"/>
      <c r="K5" s="37"/>
      <c r="L5" s="37"/>
    </row>
    <row r="6" spans="1:12" ht="14">
      <c r="A6" s="64" t="s">
        <v>206</v>
      </c>
      <c r="B6" s="29">
        <v>0.22222222222223031</v>
      </c>
      <c r="C6" s="29">
        <f>C5+B6</f>
        <v>8</v>
      </c>
      <c r="D6" s="54" t="s">
        <v>134</v>
      </c>
      <c r="E6" s="72"/>
      <c r="F6" s="37"/>
      <c r="G6" s="37"/>
      <c r="H6" s="37"/>
      <c r="I6" s="37"/>
      <c r="J6" s="37"/>
      <c r="K6" s="37"/>
      <c r="L6" s="37"/>
    </row>
    <row r="7" spans="1:12">
      <c r="A7" s="47" t="s">
        <v>198</v>
      </c>
      <c r="B7" s="16"/>
      <c r="C7" s="53">
        <f>C17</f>
        <v>4.5900383141762404</v>
      </c>
      <c r="D7" s="52" t="s">
        <v>134</v>
      </c>
      <c r="E7" s="47"/>
      <c r="F7" s="37"/>
      <c r="G7" s="37"/>
      <c r="H7" s="37"/>
      <c r="I7" s="37"/>
      <c r="J7" s="37"/>
      <c r="K7" s="37"/>
      <c r="L7" s="37"/>
    </row>
    <row r="8" spans="1:12">
      <c r="A8" s="57" t="s">
        <v>197</v>
      </c>
      <c r="B8" s="16">
        <v>0.21455938697317034</v>
      </c>
      <c r="C8" s="16">
        <f>B8</f>
        <v>0.21455938697317034</v>
      </c>
      <c r="D8" s="20" t="s">
        <v>134</v>
      </c>
      <c r="E8" s="57"/>
      <c r="F8" s="37"/>
      <c r="G8" s="37"/>
      <c r="H8" s="37"/>
      <c r="I8" s="37"/>
      <c r="J8" s="37"/>
      <c r="K8" s="37"/>
      <c r="L8" s="37"/>
    </row>
    <row r="9" spans="1:12">
      <c r="A9" s="58" t="s">
        <v>210</v>
      </c>
      <c r="B9" s="16">
        <v>0.18390804597701926</v>
      </c>
      <c r="C9" s="16">
        <f t="shared" ref="C9:C17" si="1">C8+B9</f>
        <v>0.3984674329501896</v>
      </c>
      <c r="D9" s="20" t="s">
        <v>134</v>
      </c>
      <c r="E9" s="58"/>
      <c r="F9" s="37"/>
      <c r="G9" s="37"/>
      <c r="H9" s="37"/>
      <c r="I9" s="37"/>
      <c r="J9" s="37"/>
      <c r="K9" s="37"/>
      <c r="L9" s="37"/>
    </row>
    <row r="10" spans="1:12">
      <c r="A10" s="59" t="s">
        <v>201</v>
      </c>
      <c r="B10" s="16">
        <v>0.19923371647509036</v>
      </c>
      <c r="C10" s="16">
        <f t="shared" si="1"/>
        <v>0.59770114942527997</v>
      </c>
      <c r="D10" s="20" t="s">
        <v>134</v>
      </c>
      <c r="E10" s="59"/>
      <c r="F10" s="37"/>
      <c r="G10" s="37"/>
      <c r="H10" s="37"/>
      <c r="I10" s="37"/>
      <c r="J10" s="37"/>
      <c r="K10" s="37"/>
      <c r="L10" s="37"/>
    </row>
    <row r="11" spans="1:12">
      <c r="A11" s="81" t="s">
        <v>213</v>
      </c>
      <c r="B11" s="16">
        <v>0</v>
      </c>
      <c r="C11" s="16">
        <f t="shared" si="1"/>
        <v>0.59770114942527997</v>
      </c>
      <c r="D11" s="20" t="s">
        <v>134</v>
      </c>
      <c r="E11" s="61"/>
      <c r="F11" s="37"/>
      <c r="G11" s="37"/>
      <c r="H11" s="37"/>
      <c r="I11" s="37"/>
      <c r="J11" s="37"/>
      <c r="K11" s="37"/>
      <c r="L11" s="37"/>
    </row>
    <row r="12" spans="1:12">
      <c r="A12" s="61" t="s">
        <v>205</v>
      </c>
      <c r="B12" s="16">
        <v>9.1954022988500306E-2</v>
      </c>
      <c r="C12" s="16">
        <f t="shared" si="1"/>
        <v>0.68965517241378027</v>
      </c>
      <c r="D12" s="20" t="s">
        <v>134</v>
      </c>
      <c r="E12" s="63"/>
      <c r="F12" s="37"/>
      <c r="G12" s="37"/>
      <c r="H12" s="37"/>
      <c r="I12" s="37"/>
      <c r="J12" s="37"/>
      <c r="K12" s="37"/>
      <c r="L12" s="37"/>
    </row>
    <row r="13" spans="1:12">
      <c r="A13" s="63" t="s">
        <v>203</v>
      </c>
      <c r="B13" s="16">
        <v>9.1954022988510076E-2</v>
      </c>
      <c r="C13" s="16">
        <f t="shared" si="1"/>
        <v>0.78160919540229035</v>
      </c>
      <c r="D13" s="20" t="s">
        <v>134</v>
      </c>
      <c r="F13" s="37"/>
      <c r="G13" s="37"/>
      <c r="H13" s="37"/>
      <c r="I13" s="37"/>
      <c r="J13" s="37"/>
      <c r="K13" s="37"/>
      <c r="L13" s="37"/>
    </row>
    <row r="14" spans="1:12">
      <c r="A14" s="48" t="s">
        <v>206</v>
      </c>
      <c r="B14" s="16">
        <v>1.1570881226053595</v>
      </c>
      <c r="C14" s="16">
        <f t="shared" si="1"/>
        <v>1.9386973180076499</v>
      </c>
      <c r="D14" s="20" t="s">
        <v>134</v>
      </c>
      <c r="E14" s="48"/>
      <c r="F14" s="37"/>
      <c r="G14" s="37"/>
      <c r="H14" s="37"/>
      <c r="I14" s="37"/>
      <c r="J14" s="37"/>
      <c r="K14" s="37"/>
      <c r="L14" s="37"/>
    </row>
    <row r="15" spans="1:12">
      <c r="A15" s="48" t="s">
        <v>209</v>
      </c>
      <c r="B15" s="16">
        <v>0.98850574712643979</v>
      </c>
      <c r="C15" s="16">
        <f t="shared" si="1"/>
        <v>2.9272030651340897</v>
      </c>
      <c r="D15" s="20" t="s">
        <v>134</v>
      </c>
      <c r="E15" s="48"/>
      <c r="F15" s="37"/>
      <c r="G15" s="37"/>
      <c r="H15" s="37"/>
      <c r="I15" s="37"/>
      <c r="J15" s="37"/>
      <c r="K15" s="37"/>
      <c r="L15" s="37"/>
    </row>
    <row r="16" spans="1:12">
      <c r="A16" s="48" t="s">
        <v>208</v>
      </c>
      <c r="B16" s="16">
        <v>1.6015325670498095</v>
      </c>
      <c r="C16" s="16">
        <f t="shared" si="1"/>
        <v>4.5287356321838992</v>
      </c>
      <c r="D16" s="20" t="s">
        <v>134</v>
      </c>
      <c r="E16" s="48"/>
      <c r="F16" s="37"/>
      <c r="G16" s="37"/>
      <c r="H16" s="37"/>
      <c r="I16" s="37"/>
      <c r="J16" s="37"/>
      <c r="K16" s="37"/>
      <c r="L16" s="37"/>
    </row>
    <row r="17" spans="1:12">
      <c r="A17" s="65" t="s">
        <v>204</v>
      </c>
      <c r="B17" s="29">
        <v>6.1302681992341235E-2</v>
      </c>
      <c r="C17" s="29">
        <f t="shared" si="1"/>
        <v>4.5900383141762404</v>
      </c>
      <c r="D17" s="54" t="s">
        <v>134</v>
      </c>
      <c r="E17" s="48"/>
      <c r="F17" s="37"/>
      <c r="G17" s="37"/>
      <c r="H17" s="37"/>
      <c r="I17" s="37"/>
      <c r="J17" s="37"/>
      <c r="K17" s="37"/>
      <c r="L17" s="37"/>
    </row>
    <row r="18" spans="1:12">
      <c r="A18" s="47" t="s">
        <v>199</v>
      </c>
      <c r="B18" s="16"/>
      <c r="C18" s="53">
        <f>C22</f>
        <v>1.7624521072796897</v>
      </c>
      <c r="D18" s="52" t="s">
        <v>134</v>
      </c>
      <c r="E18" s="47"/>
      <c r="F18" s="37"/>
      <c r="G18" s="37"/>
      <c r="H18" s="37"/>
      <c r="I18" s="37"/>
      <c r="J18" s="37"/>
      <c r="K18" s="37"/>
      <c r="L18" s="37"/>
    </row>
    <row r="19" spans="1:12">
      <c r="A19" s="58" t="s">
        <v>210</v>
      </c>
      <c r="B19" s="16">
        <v>0.23754789272031029</v>
      </c>
      <c r="C19" s="16">
        <f>B19</f>
        <v>0.23754789272031029</v>
      </c>
      <c r="D19" s="20" t="s">
        <v>134</v>
      </c>
      <c r="E19" s="58"/>
      <c r="F19" s="37"/>
      <c r="G19" s="42"/>
      <c r="H19" s="37"/>
      <c r="I19" s="37"/>
      <c r="J19" s="37"/>
      <c r="K19" s="37"/>
      <c r="L19" s="37"/>
    </row>
    <row r="20" spans="1:12">
      <c r="A20" s="60" t="s">
        <v>202</v>
      </c>
      <c r="B20" s="16">
        <v>0.48275862068964948</v>
      </c>
      <c r="C20" s="16">
        <f>B20+C19</f>
        <v>0.72030651340995977</v>
      </c>
      <c r="D20" s="20" t="s">
        <v>134</v>
      </c>
      <c r="F20" s="37"/>
      <c r="G20" s="42"/>
      <c r="H20" s="37"/>
      <c r="I20" s="37"/>
      <c r="J20" s="37"/>
      <c r="K20" s="37"/>
      <c r="L20" s="37"/>
    </row>
    <row r="21" spans="1:12" ht="14">
      <c r="A21" s="72" t="s">
        <v>209</v>
      </c>
      <c r="B21" s="16">
        <v>1.0421455938697299</v>
      </c>
      <c r="C21" s="16">
        <f>C20+B21</f>
        <v>1.7624521072796897</v>
      </c>
      <c r="D21" s="20" t="s">
        <v>134</v>
      </c>
      <c r="E21" s="60"/>
      <c r="F21" s="37"/>
      <c r="G21" s="42"/>
      <c r="H21" s="37"/>
      <c r="I21" s="37"/>
      <c r="J21" s="37"/>
      <c r="K21" s="37"/>
      <c r="L21" s="37"/>
    </row>
    <row r="22" spans="1:12" ht="14">
      <c r="A22" s="64" t="s">
        <v>212</v>
      </c>
      <c r="B22" s="29">
        <v>0</v>
      </c>
      <c r="C22" s="29">
        <f>C21+B22</f>
        <v>1.7624521072796897</v>
      </c>
      <c r="D22" s="54" t="s">
        <v>134</v>
      </c>
      <c r="E22" s="72"/>
      <c r="F22" s="37"/>
      <c r="G22" s="42"/>
      <c r="H22" s="37"/>
      <c r="I22" s="37"/>
      <c r="J22" s="37"/>
      <c r="K22" s="37"/>
      <c r="L22" s="37"/>
    </row>
    <row r="23" spans="1:12">
      <c r="A23" s="47" t="s">
        <v>200</v>
      </c>
      <c r="B23" s="16"/>
      <c r="C23" s="53">
        <f>C27</f>
        <v>0.18811881188119006</v>
      </c>
      <c r="D23" s="52" t="s">
        <v>134</v>
      </c>
      <c r="E23" s="72"/>
      <c r="F23" s="37"/>
      <c r="G23" s="37"/>
      <c r="H23" s="37"/>
      <c r="I23" s="37"/>
      <c r="J23" s="37"/>
      <c r="K23" s="37"/>
      <c r="L23" s="37"/>
    </row>
    <row r="24" spans="1:12">
      <c r="A24" s="57" t="s">
        <v>197</v>
      </c>
      <c r="B24" s="16">
        <v>1.0561056105609978E-2</v>
      </c>
      <c r="C24" s="16">
        <f>B24</f>
        <v>1.0561056105609978E-2</v>
      </c>
      <c r="D24" s="20" t="s">
        <v>134</v>
      </c>
      <c r="E24" s="47"/>
      <c r="F24" s="37"/>
      <c r="G24" s="42"/>
      <c r="H24" s="37"/>
      <c r="I24" s="37"/>
      <c r="J24" s="37"/>
      <c r="K24" s="37"/>
      <c r="L24" s="37"/>
    </row>
    <row r="25" spans="1:12">
      <c r="A25" s="58" t="s">
        <v>210</v>
      </c>
      <c r="B25" s="16">
        <v>1.8481848184819683E-2</v>
      </c>
      <c r="C25" s="16">
        <f>C24+B25</f>
        <v>2.9042904290429661E-2</v>
      </c>
      <c r="D25" s="20" t="s">
        <v>134</v>
      </c>
      <c r="E25" s="57"/>
      <c r="G25" s="16"/>
      <c r="J25" s="37"/>
      <c r="K25" s="37"/>
      <c r="L25" s="37"/>
    </row>
    <row r="26" spans="1:12">
      <c r="A26" s="48" t="s">
        <v>206</v>
      </c>
      <c r="B26" s="16">
        <v>5.9405940594060347E-2</v>
      </c>
      <c r="C26" s="16">
        <f>C25+B26</f>
        <v>8.8448844884490008E-2</v>
      </c>
      <c r="D26" s="20" t="s">
        <v>134</v>
      </c>
      <c r="E26" s="58"/>
      <c r="G26" s="16"/>
    </row>
    <row r="27" spans="1:12" ht="14" thickBot="1">
      <c r="A27" s="66" t="s">
        <v>209</v>
      </c>
      <c r="B27" s="67">
        <v>9.9669966996700055E-2</v>
      </c>
      <c r="C27" s="67">
        <f>C26+B27</f>
        <v>0.18811881188119006</v>
      </c>
      <c r="D27" s="68" t="s">
        <v>134</v>
      </c>
      <c r="E27" s="48"/>
      <c r="F27" s="16"/>
      <c r="H27" s="26"/>
    </row>
    <row r="28" spans="1:12" ht="14" thickTop="1">
      <c r="A28" s="47" t="s">
        <v>143</v>
      </c>
      <c r="B28" s="16"/>
      <c r="C28" s="53">
        <f>C42</f>
        <v>14.5290251916757</v>
      </c>
      <c r="D28" s="52" t="s">
        <v>134</v>
      </c>
      <c r="E28" s="48"/>
      <c r="F28" s="16"/>
      <c r="G28" s="26"/>
      <c r="H28" s="26"/>
    </row>
    <row r="29" spans="1:12">
      <c r="A29" s="55" t="s">
        <v>192</v>
      </c>
      <c r="B29" s="69">
        <v>3.4118291347206999</v>
      </c>
      <c r="C29" s="16">
        <f>B29</f>
        <v>3.4118291347206999</v>
      </c>
      <c r="D29" s="20" t="s">
        <v>134</v>
      </c>
      <c r="E29" s="47"/>
      <c r="F29" s="16"/>
      <c r="G29" s="26"/>
      <c r="H29" s="26"/>
    </row>
    <row r="30" spans="1:12">
      <c r="A30" s="56" t="s">
        <v>211</v>
      </c>
      <c r="B30" s="69">
        <f>C30-C29</f>
        <v>0.65936473165388021</v>
      </c>
      <c r="C30" s="16">
        <v>4.0711938663745801</v>
      </c>
      <c r="D30" s="20" t="s">
        <v>134</v>
      </c>
      <c r="E30" s="55"/>
      <c r="F30" s="16"/>
      <c r="G30" s="26"/>
      <c r="H30" s="16"/>
    </row>
    <row r="31" spans="1:12">
      <c r="A31" s="57" t="s">
        <v>197</v>
      </c>
      <c r="B31" s="69">
        <f t="shared" ref="B31:B33" si="2">C31-C30</f>
        <v>0.26834611171960976</v>
      </c>
      <c r="C31" s="16">
        <v>4.3395399780941899</v>
      </c>
      <c r="D31" s="20" t="s">
        <v>134</v>
      </c>
      <c r="E31" s="56"/>
      <c r="F31" s="16"/>
      <c r="G31" s="26"/>
      <c r="H31" s="16"/>
    </row>
    <row r="32" spans="1:12">
      <c r="A32" s="58" t="s">
        <v>210</v>
      </c>
      <c r="B32" s="69">
        <f t="shared" si="2"/>
        <v>0.35268346111720028</v>
      </c>
      <c r="C32" s="16">
        <v>4.6922234392113902</v>
      </c>
      <c r="D32" s="20" t="s">
        <v>134</v>
      </c>
      <c r="E32" s="57"/>
      <c r="F32" s="16"/>
      <c r="G32" s="26"/>
    </row>
    <row r="33" spans="1:8">
      <c r="A33" s="59" t="s">
        <v>201</v>
      </c>
      <c r="B33" s="69">
        <f t="shared" si="2"/>
        <v>0.19934282584884944</v>
      </c>
      <c r="C33" s="16">
        <v>4.8915662650602396</v>
      </c>
      <c r="D33" s="20" t="s">
        <v>134</v>
      </c>
      <c r="E33" s="58"/>
      <c r="F33" s="16"/>
      <c r="G33" s="26"/>
    </row>
    <row r="34" spans="1:8">
      <c r="A34" s="81" t="s">
        <v>213</v>
      </c>
      <c r="B34" s="16">
        <f>B11</f>
        <v>0</v>
      </c>
      <c r="C34" s="16">
        <v>0</v>
      </c>
      <c r="D34" s="20" t="s">
        <v>134</v>
      </c>
      <c r="E34" s="59"/>
      <c r="F34" s="16"/>
      <c r="G34" s="26"/>
      <c r="H34" s="16"/>
    </row>
    <row r="35" spans="1:8">
      <c r="A35" s="61" t="s">
        <v>205</v>
      </c>
      <c r="B35" s="69">
        <f>C35-C33</f>
        <v>0.13033953997809</v>
      </c>
      <c r="C35" s="16">
        <v>5.0219058050383296</v>
      </c>
      <c r="D35" s="20" t="s">
        <v>134</v>
      </c>
      <c r="E35" s="61"/>
      <c r="F35" s="16"/>
      <c r="G35" s="26"/>
    </row>
    <row r="36" spans="1:8">
      <c r="A36" s="60" t="s">
        <v>202</v>
      </c>
      <c r="B36" s="69">
        <f t="shared" ref="B36:B42" si="3">C36-C35</f>
        <v>0.49835706462213025</v>
      </c>
      <c r="C36" s="16">
        <v>5.5202628696604599</v>
      </c>
      <c r="D36" s="20" t="s">
        <v>134</v>
      </c>
      <c r="E36" s="60"/>
      <c r="F36" s="16"/>
      <c r="G36" s="26"/>
    </row>
    <row r="37" spans="1:8">
      <c r="A37" s="62" t="s">
        <v>203</v>
      </c>
      <c r="B37" s="70">
        <f t="shared" si="3"/>
        <v>8.4337349397590522E-2</v>
      </c>
      <c r="C37" s="29">
        <v>5.6046002190580504</v>
      </c>
      <c r="D37" s="54" t="s">
        <v>134</v>
      </c>
      <c r="E37" s="63"/>
      <c r="F37" s="16"/>
      <c r="G37" s="26"/>
    </row>
    <row r="38" spans="1:8">
      <c r="A38" s="48" t="s">
        <v>207</v>
      </c>
      <c r="B38" s="69">
        <f t="shared" si="3"/>
        <v>3.6725082146768893</v>
      </c>
      <c r="C38" s="16">
        <v>9.2771084337349397</v>
      </c>
      <c r="D38" s="20" t="s">
        <v>134</v>
      </c>
      <c r="E38" s="48"/>
      <c r="F38" s="26"/>
      <c r="G38" s="26"/>
    </row>
    <row r="39" spans="1:8">
      <c r="A39" s="48" t="s">
        <v>206</v>
      </c>
      <c r="B39" s="69">
        <f t="shared" si="3"/>
        <v>1.4720700985760597</v>
      </c>
      <c r="C39" s="16">
        <v>10.749178532310999</v>
      </c>
      <c r="D39" s="20" t="s">
        <v>134</v>
      </c>
      <c r="E39" s="48"/>
      <c r="F39" s="26"/>
      <c r="G39" s="26"/>
      <c r="H39" s="16"/>
    </row>
    <row r="40" spans="1:8">
      <c r="A40" s="48" t="s">
        <v>209</v>
      </c>
      <c r="B40" s="69">
        <f t="shared" si="3"/>
        <v>2.0930996714129009</v>
      </c>
      <c r="C40" s="16">
        <v>12.8422782037239</v>
      </c>
      <c r="D40" s="20" t="s">
        <v>134</v>
      </c>
      <c r="E40" s="48"/>
      <c r="F40" s="26"/>
    </row>
    <row r="41" spans="1:8">
      <c r="A41" s="48" t="s">
        <v>208</v>
      </c>
      <c r="B41" s="69">
        <f t="shared" si="3"/>
        <v>1.594742606790799</v>
      </c>
      <c r="C41" s="16">
        <v>14.437020810514699</v>
      </c>
      <c r="D41" s="20" t="s">
        <v>134</v>
      </c>
      <c r="E41" s="48"/>
    </row>
    <row r="42" spans="1:8">
      <c r="A42" s="48" t="s">
        <v>204</v>
      </c>
      <c r="B42" s="69">
        <f t="shared" si="3"/>
        <v>9.2004381161000737E-2</v>
      </c>
      <c r="C42" s="16">
        <v>14.5290251916757</v>
      </c>
      <c r="D42" s="20" t="s">
        <v>134</v>
      </c>
      <c r="E42" s="48"/>
    </row>
  </sheetData>
  <phoneticPr fontId="1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99F6-A899-3140-9C83-4F5393279C3F}">
  <sheetPr>
    <tabColor theme="2"/>
  </sheetPr>
  <dimension ref="A1:P42"/>
  <sheetViews>
    <sheetView zoomScale="125" zoomScaleNormal="130" workbookViewId="0">
      <selection activeCell="C24" sqref="C24"/>
    </sheetView>
  </sheetViews>
  <sheetFormatPr baseColWidth="10" defaultRowHeight="13"/>
  <cols>
    <col min="1" max="1" width="28.5" bestFit="1" customWidth="1"/>
    <col min="2" max="2" width="18.1640625" style="25" bestFit="1" customWidth="1"/>
    <col min="3" max="3" width="15.33203125" style="16" bestFit="1" customWidth="1"/>
    <col min="4" max="4" width="35.83203125" bestFit="1" customWidth="1"/>
    <col min="5" max="5" width="7.6640625" customWidth="1"/>
  </cols>
  <sheetData>
    <row r="1" spans="1:16">
      <c r="A1" s="21" t="s">
        <v>194</v>
      </c>
      <c r="B1" s="77" t="s">
        <v>195</v>
      </c>
      <c r="C1" s="78" t="s">
        <v>196</v>
      </c>
      <c r="D1" s="21" t="s">
        <v>133</v>
      </c>
      <c r="E1" s="20"/>
    </row>
    <row r="2" spans="1:16">
      <c r="A2" s="47" t="s">
        <v>193</v>
      </c>
      <c r="C2" s="53">
        <f>C6</f>
        <v>0.35059649122807002</v>
      </c>
      <c r="D2" s="24" t="s">
        <v>144</v>
      </c>
      <c r="E2" s="47"/>
      <c r="F2" s="37"/>
      <c r="G2" s="37"/>
      <c r="H2" s="37"/>
      <c r="I2" s="37"/>
      <c r="J2" s="37"/>
      <c r="K2" s="37"/>
      <c r="L2" s="37"/>
    </row>
    <row r="3" spans="1:16">
      <c r="A3" s="55" t="s">
        <v>192</v>
      </c>
      <c r="B3" s="25">
        <v>9.0105263157894494E-2</v>
      </c>
      <c r="C3" s="16">
        <f>B3</f>
        <v>9.0105263157894494E-2</v>
      </c>
      <c r="D3" t="s">
        <v>144</v>
      </c>
      <c r="E3" s="55"/>
      <c r="F3" s="37"/>
      <c r="G3" s="37"/>
      <c r="H3" s="37"/>
      <c r="I3" s="37"/>
      <c r="J3" s="37"/>
      <c r="K3" s="37"/>
      <c r="L3" s="37"/>
    </row>
    <row r="4" spans="1:16">
      <c r="A4" s="56" t="s">
        <v>211</v>
      </c>
      <c r="B4" s="25">
        <v>3.9298245614035499E-2</v>
      </c>
      <c r="C4" s="16">
        <f>C3+B4</f>
        <v>0.12940350877192999</v>
      </c>
      <c r="D4" t="s">
        <v>144</v>
      </c>
      <c r="E4" s="56"/>
      <c r="F4" s="37"/>
      <c r="G4" s="37"/>
      <c r="H4" s="37"/>
      <c r="I4" s="37"/>
      <c r="J4" s="37"/>
      <c r="K4" s="37"/>
      <c r="L4" s="37"/>
      <c r="P4" s="16"/>
    </row>
    <row r="5" spans="1:16">
      <c r="A5" s="48" t="s">
        <v>207</v>
      </c>
      <c r="B5" s="25">
        <v>0</v>
      </c>
      <c r="C5" s="16">
        <f>C4+B5</f>
        <v>0.12940350877192999</v>
      </c>
      <c r="D5" t="s">
        <v>144</v>
      </c>
      <c r="E5" s="48"/>
      <c r="F5" s="37"/>
      <c r="G5" s="37"/>
      <c r="H5" s="37"/>
      <c r="I5" s="37"/>
      <c r="J5" s="37"/>
      <c r="K5" s="37"/>
      <c r="L5" s="37"/>
      <c r="P5" s="16"/>
    </row>
    <row r="6" spans="1:16" ht="14">
      <c r="A6" s="64" t="s">
        <v>206</v>
      </c>
      <c r="B6" s="33">
        <v>0.22119298245614002</v>
      </c>
      <c r="C6" s="29">
        <f>C5+B6</f>
        <v>0.35059649122807002</v>
      </c>
      <c r="D6" s="27" t="s">
        <v>144</v>
      </c>
      <c r="E6" s="72"/>
      <c r="F6" s="37"/>
      <c r="G6" s="37"/>
      <c r="H6" s="37"/>
      <c r="I6" s="37"/>
      <c r="J6" s="37"/>
      <c r="K6" s="37"/>
      <c r="L6" s="37"/>
      <c r="P6" s="16"/>
    </row>
    <row r="7" spans="1:16">
      <c r="A7" s="47" t="s">
        <v>198</v>
      </c>
      <c r="C7" s="53">
        <v>0</v>
      </c>
      <c r="D7" s="24" t="s">
        <v>144</v>
      </c>
      <c r="E7" s="47"/>
      <c r="F7" s="37"/>
      <c r="G7" s="37"/>
      <c r="H7" s="37"/>
      <c r="I7" s="37"/>
      <c r="J7" s="37"/>
      <c r="K7" s="37"/>
      <c r="L7" s="37"/>
    </row>
    <row r="8" spans="1:16">
      <c r="A8" s="57" t="s">
        <v>197</v>
      </c>
      <c r="B8" s="25">
        <v>0</v>
      </c>
      <c r="C8" s="16">
        <f>B8</f>
        <v>0</v>
      </c>
      <c r="D8" t="s">
        <v>144</v>
      </c>
      <c r="E8" s="57"/>
      <c r="F8" s="37"/>
      <c r="G8" s="37"/>
      <c r="H8" s="37"/>
      <c r="I8" s="37"/>
      <c r="J8" s="37"/>
      <c r="K8" s="37"/>
      <c r="L8" s="37"/>
    </row>
    <row r="9" spans="1:16">
      <c r="A9" s="58" t="s">
        <v>210</v>
      </c>
      <c r="B9" s="25">
        <v>0</v>
      </c>
      <c r="C9" s="16">
        <f t="shared" ref="C9:C17" si="0">C8+B9</f>
        <v>0</v>
      </c>
      <c r="D9" t="s">
        <v>144</v>
      </c>
      <c r="E9" s="58"/>
      <c r="F9" s="37"/>
      <c r="G9" s="37"/>
      <c r="H9" s="37"/>
      <c r="I9" s="37"/>
      <c r="J9" s="37"/>
      <c r="K9" s="37"/>
      <c r="L9" s="37"/>
    </row>
    <row r="10" spans="1:16">
      <c r="A10" s="59" t="s">
        <v>201</v>
      </c>
      <c r="B10" s="25">
        <v>0</v>
      </c>
      <c r="C10" s="16">
        <f t="shared" si="0"/>
        <v>0</v>
      </c>
      <c r="D10" t="s">
        <v>144</v>
      </c>
      <c r="E10" s="59"/>
      <c r="F10" s="37"/>
      <c r="G10" s="37"/>
      <c r="H10" s="37"/>
      <c r="I10" s="37"/>
      <c r="J10" s="37"/>
      <c r="K10" s="37"/>
      <c r="L10" s="37"/>
    </row>
    <row r="11" spans="1:16">
      <c r="A11" s="81" t="s">
        <v>213</v>
      </c>
      <c r="B11" s="25">
        <v>0</v>
      </c>
      <c r="C11" s="16">
        <f t="shared" si="0"/>
        <v>0</v>
      </c>
      <c r="D11" t="s">
        <v>144</v>
      </c>
      <c r="E11" s="61"/>
      <c r="F11" s="37"/>
      <c r="G11" s="37"/>
      <c r="H11" s="37"/>
      <c r="I11" s="37"/>
      <c r="J11" s="37"/>
      <c r="K11" s="37"/>
      <c r="L11" s="37"/>
    </row>
    <row r="12" spans="1:16">
      <c r="A12" s="61" t="s">
        <v>205</v>
      </c>
      <c r="B12" s="25">
        <v>0</v>
      </c>
      <c r="C12" s="16">
        <f t="shared" si="0"/>
        <v>0</v>
      </c>
      <c r="D12" t="s">
        <v>144</v>
      </c>
      <c r="E12" s="63"/>
      <c r="F12" s="37"/>
      <c r="G12" s="37"/>
      <c r="H12" s="37"/>
      <c r="I12" s="37"/>
      <c r="J12" s="37"/>
      <c r="K12" s="37"/>
      <c r="L12" s="37"/>
    </row>
    <row r="13" spans="1:16">
      <c r="A13" s="63" t="s">
        <v>203</v>
      </c>
      <c r="B13" s="25">
        <v>0</v>
      </c>
      <c r="C13" s="16">
        <f t="shared" si="0"/>
        <v>0</v>
      </c>
      <c r="D13" t="s">
        <v>144</v>
      </c>
      <c r="E13" s="48"/>
      <c r="F13" s="37"/>
      <c r="G13" s="37"/>
      <c r="H13" s="37"/>
      <c r="I13" s="37"/>
      <c r="J13" s="37"/>
      <c r="K13" s="37"/>
      <c r="L13" s="37"/>
    </row>
    <row r="14" spans="1:16">
      <c r="A14" s="48" t="s">
        <v>206</v>
      </c>
      <c r="B14" s="25">
        <v>0</v>
      </c>
      <c r="C14" s="16">
        <f t="shared" si="0"/>
        <v>0</v>
      </c>
      <c r="D14" t="s">
        <v>144</v>
      </c>
      <c r="E14" s="48"/>
      <c r="F14" s="37"/>
      <c r="G14" s="37"/>
      <c r="H14" s="37"/>
      <c r="I14" s="37"/>
      <c r="J14" s="37"/>
      <c r="K14" s="37"/>
      <c r="L14" s="37"/>
    </row>
    <row r="15" spans="1:16">
      <c r="A15" s="48" t="s">
        <v>209</v>
      </c>
      <c r="B15" s="25">
        <v>0</v>
      </c>
      <c r="C15" s="16">
        <f t="shared" si="0"/>
        <v>0</v>
      </c>
      <c r="D15" t="s">
        <v>144</v>
      </c>
      <c r="E15" s="48"/>
      <c r="F15" s="37"/>
      <c r="G15" s="37"/>
      <c r="H15" s="37"/>
      <c r="I15" s="37"/>
      <c r="J15" s="37"/>
      <c r="K15" s="37"/>
      <c r="L15" s="37"/>
    </row>
    <row r="16" spans="1:16">
      <c r="A16" s="48" t="s">
        <v>208</v>
      </c>
      <c r="B16" s="25">
        <v>0</v>
      </c>
      <c r="C16" s="16">
        <f t="shared" si="0"/>
        <v>0</v>
      </c>
      <c r="D16" t="s">
        <v>144</v>
      </c>
      <c r="E16" s="48"/>
      <c r="F16" s="37"/>
      <c r="G16" s="37"/>
      <c r="H16" s="37"/>
      <c r="I16" s="37"/>
      <c r="J16" s="37"/>
      <c r="K16" s="37"/>
      <c r="L16" s="37"/>
    </row>
    <row r="17" spans="1:12" ht="14">
      <c r="A17" s="64" t="s">
        <v>212</v>
      </c>
      <c r="B17" s="33">
        <v>0</v>
      </c>
      <c r="C17" s="29">
        <f t="shared" si="0"/>
        <v>0</v>
      </c>
      <c r="D17" s="27" t="s">
        <v>144</v>
      </c>
      <c r="E17" s="47"/>
      <c r="F17" s="37"/>
      <c r="G17" s="37"/>
      <c r="H17" s="37"/>
      <c r="I17" s="37"/>
      <c r="J17" s="37"/>
      <c r="K17" s="37"/>
      <c r="L17" s="37"/>
    </row>
    <row r="18" spans="1:12">
      <c r="A18" s="47" t="s">
        <v>199</v>
      </c>
      <c r="C18" s="53">
        <v>0</v>
      </c>
      <c r="D18" s="24" t="s">
        <v>144</v>
      </c>
      <c r="E18" s="58"/>
      <c r="F18" s="37"/>
      <c r="G18" s="37"/>
      <c r="H18" s="37"/>
      <c r="I18" s="37"/>
      <c r="J18" s="37"/>
      <c r="K18" s="37"/>
      <c r="L18" s="37"/>
    </row>
    <row r="19" spans="1:12">
      <c r="A19" s="58" t="s">
        <v>210</v>
      </c>
      <c r="B19" s="25">
        <v>0</v>
      </c>
      <c r="C19" s="16">
        <f>B19</f>
        <v>0</v>
      </c>
      <c r="D19" t="s">
        <v>144</v>
      </c>
      <c r="E19" s="60"/>
      <c r="F19" s="37"/>
      <c r="G19" s="37"/>
      <c r="H19" s="37"/>
      <c r="I19" s="37"/>
      <c r="J19" s="37"/>
      <c r="K19" s="37"/>
      <c r="L19" s="37"/>
    </row>
    <row r="20" spans="1:12">
      <c r="A20" s="60" t="s">
        <v>202</v>
      </c>
      <c r="B20" s="25">
        <v>0</v>
      </c>
      <c r="C20" s="16">
        <f>B20+C19</f>
        <v>0</v>
      </c>
      <c r="D20" t="s">
        <v>144</v>
      </c>
      <c r="E20" s="72"/>
    </row>
    <row r="21" spans="1:12" ht="14">
      <c r="A21" s="72" t="s">
        <v>209</v>
      </c>
      <c r="B21" s="25">
        <v>0</v>
      </c>
      <c r="C21" s="16">
        <f t="shared" ref="C21:C22" si="1">B21+C20</f>
        <v>0</v>
      </c>
      <c r="D21" t="s">
        <v>144</v>
      </c>
      <c r="E21" s="72"/>
    </row>
    <row r="22" spans="1:12" ht="14">
      <c r="A22" s="64" t="s">
        <v>212</v>
      </c>
      <c r="B22" s="33">
        <v>0</v>
      </c>
      <c r="C22" s="29">
        <f t="shared" si="1"/>
        <v>0</v>
      </c>
      <c r="D22" s="27" t="str">
        <f>D21</f>
        <v>10^-9 kg CFC-11 equivl./kg CO2 captured</v>
      </c>
      <c r="E22" s="47"/>
    </row>
    <row r="23" spans="1:12">
      <c r="A23" s="47" t="s">
        <v>200</v>
      </c>
      <c r="C23" s="16">
        <f>C27</f>
        <v>0</v>
      </c>
      <c r="D23" s="24" t="s">
        <v>144</v>
      </c>
      <c r="E23" s="57"/>
    </row>
    <row r="24" spans="1:12">
      <c r="A24" s="57" t="s">
        <v>197</v>
      </c>
      <c r="B24" s="25">
        <v>0</v>
      </c>
      <c r="C24" s="16">
        <f>B24</f>
        <v>0</v>
      </c>
      <c r="D24" t="s">
        <v>144</v>
      </c>
      <c r="E24" s="58"/>
      <c r="H24" s="16"/>
    </row>
    <row r="25" spans="1:12">
      <c r="A25" s="58" t="s">
        <v>210</v>
      </c>
      <c r="B25" s="25">
        <v>0</v>
      </c>
      <c r="C25" s="16">
        <f>B25+C24</f>
        <v>0</v>
      </c>
      <c r="D25" t="s">
        <v>144</v>
      </c>
      <c r="E25" s="48"/>
      <c r="G25" s="16"/>
      <c r="H25" s="26"/>
    </row>
    <row r="26" spans="1:12">
      <c r="A26" s="48" t="s">
        <v>206</v>
      </c>
      <c r="B26" s="25">
        <v>0</v>
      </c>
      <c r="C26" s="16">
        <f>B26+C25</f>
        <v>0</v>
      </c>
      <c r="D26" t="s">
        <v>144</v>
      </c>
      <c r="E26" s="48"/>
      <c r="G26" s="16"/>
      <c r="H26" s="26"/>
    </row>
    <row r="27" spans="1:12" ht="14" thickBot="1">
      <c r="A27" s="66" t="s">
        <v>209</v>
      </c>
      <c r="B27" s="75">
        <v>0</v>
      </c>
      <c r="C27" s="67">
        <f>B27+C26</f>
        <v>0</v>
      </c>
      <c r="D27" s="73" t="s">
        <v>144</v>
      </c>
      <c r="E27" s="47"/>
      <c r="G27" s="16"/>
      <c r="H27" s="26"/>
    </row>
    <row r="28" spans="1:12" ht="14" thickTop="1">
      <c r="A28" s="47" t="s">
        <v>143</v>
      </c>
      <c r="C28" s="53">
        <f>C42</f>
        <v>0.35059649122807002</v>
      </c>
      <c r="D28" s="24" t="s">
        <v>144</v>
      </c>
      <c r="E28" s="55"/>
      <c r="G28" s="16"/>
      <c r="H28" s="26"/>
    </row>
    <row r="29" spans="1:12">
      <c r="A29" s="55" t="s">
        <v>192</v>
      </c>
      <c r="B29" s="25">
        <f>B3</f>
        <v>9.0105263157894494E-2</v>
      </c>
      <c r="C29" s="16">
        <f>C3</f>
        <v>9.0105263157894494E-2</v>
      </c>
      <c r="D29" t="s">
        <v>144</v>
      </c>
      <c r="E29" s="56"/>
      <c r="G29" s="16"/>
      <c r="H29" s="26"/>
    </row>
    <row r="30" spans="1:12">
      <c r="A30" s="56" t="s">
        <v>211</v>
      </c>
      <c r="B30" s="25">
        <f>B4</f>
        <v>3.9298245614035499E-2</v>
      </c>
      <c r="C30" s="16">
        <f>B30+C29</f>
        <v>0.12940350877192999</v>
      </c>
      <c r="D30" t="s">
        <v>144</v>
      </c>
      <c r="E30" s="57"/>
      <c r="G30" s="16"/>
      <c r="H30" s="26"/>
    </row>
    <row r="31" spans="1:12">
      <c r="A31" s="57" t="s">
        <v>197</v>
      </c>
      <c r="B31" s="25">
        <v>0</v>
      </c>
      <c r="C31" s="16">
        <f t="shared" ref="C31:C34" si="2">B31+C30</f>
        <v>0.12940350877192999</v>
      </c>
      <c r="D31" t="s">
        <v>144</v>
      </c>
      <c r="E31" s="58"/>
      <c r="G31" s="16"/>
      <c r="H31" s="26"/>
    </row>
    <row r="32" spans="1:12">
      <c r="A32" s="58" t="s">
        <v>210</v>
      </c>
      <c r="B32" s="25">
        <v>0</v>
      </c>
      <c r="C32" s="16">
        <f t="shared" si="2"/>
        <v>0.12940350877192999</v>
      </c>
      <c r="D32" t="s">
        <v>144</v>
      </c>
      <c r="E32" s="59"/>
      <c r="G32" s="16"/>
      <c r="H32" s="26"/>
      <c r="I32" s="16"/>
    </row>
    <row r="33" spans="1:9">
      <c r="A33" s="59" t="s">
        <v>201</v>
      </c>
      <c r="B33" s="25">
        <v>0</v>
      </c>
      <c r="C33" s="16">
        <f t="shared" si="2"/>
        <v>0.12940350877192999</v>
      </c>
      <c r="D33" t="s">
        <v>144</v>
      </c>
      <c r="E33" s="61"/>
      <c r="G33" s="16"/>
      <c r="H33" s="26"/>
    </row>
    <row r="34" spans="1:9">
      <c r="A34" s="81" t="s">
        <v>213</v>
      </c>
      <c r="B34" s="25">
        <v>0</v>
      </c>
      <c r="C34" s="16">
        <f t="shared" si="2"/>
        <v>0.12940350877192999</v>
      </c>
      <c r="D34" t="s">
        <v>144</v>
      </c>
      <c r="E34" s="60"/>
      <c r="G34" s="16"/>
      <c r="H34" s="26"/>
    </row>
    <row r="35" spans="1:9">
      <c r="A35" s="61" t="s">
        <v>205</v>
      </c>
      <c r="B35" s="25">
        <v>0</v>
      </c>
      <c r="C35" s="16">
        <f>B35+C33</f>
        <v>0.12940350877192999</v>
      </c>
      <c r="D35" t="s">
        <v>144</v>
      </c>
      <c r="E35" s="63"/>
      <c r="G35" s="16"/>
      <c r="H35" s="26"/>
    </row>
    <row r="36" spans="1:9">
      <c r="A36" s="60" t="s">
        <v>202</v>
      </c>
      <c r="B36" s="25">
        <v>0</v>
      </c>
      <c r="C36" s="16">
        <f t="shared" ref="C36:C42" si="3">B36+C35</f>
        <v>0.12940350877192999</v>
      </c>
      <c r="D36" t="s">
        <v>144</v>
      </c>
      <c r="E36" s="48"/>
      <c r="G36" s="26"/>
      <c r="H36" s="26"/>
    </row>
    <row r="37" spans="1:9">
      <c r="A37" s="62" t="s">
        <v>203</v>
      </c>
      <c r="B37" s="33">
        <v>0</v>
      </c>
      <c r="C37" s="29">
        <f t="shared" si="3"/>
        <v>0.12940350877192999</v>
      </c>
      <c r="D37" s="27" t="s">
        <v>144</v>
      </c>
      <c r="E37" s="48"/>
      <c r="G37" s="26"/>
      <c r="H37" s="26"/>
      <c r="I37" s="16"/>
    </row>
    <row r="38" spans="1:9">
      <c r="A38" s="48" t="s">
        <v>207</v>
      </c>
      <c r="B38" s="25">
        <v>0</v>
      </c>
      <c r="C38" s="16">
        <f t="shared" si="3"/>
        <v>0.12940350877192999</v>
      </c>
      <c r="D38" t="s">
        <v>144</v>
      </c>
      <c r="E38" s="48"/>
    </row>
    <row r="39" spans="1:9">
      <c r="A39" s="48" t="s">
        <v>206</v>
      </c>
      <c r="B39" s="25">
        <f>B6</f>
        <v>0.22119298245614002</v>
      </c>
      <c r="C39" s="16">
        <f t="shared" si="3"/>
        <v>0.35059649122807002</v>
      </c>
      <c r="D39" t="s">
        <v>144</v>
      </c>
      <c r="E39" s="48"/>
    </row>
    <row r="40" spans="1:9">
      <c r="A40" s="48" t="s">
        <v>209</v>
      </c>
      <c r="B40" s="25">
        <v>0</v>
      </c>
      <c r="C40" s="16">
        <f t="shared" si="3"/>
        <v>0.35059649122807002</v>
      </c>
      <c r="D40" t="s">
        <v>144</v>
      </c>
      <c r="E40" s="72"/>
    </row>
    <row r="41" spans="1:9">
      <c r="A41" s="48" t="s">
        <v>208</v>
      </c>
      <c r="B41" s="25">
        <v>0</v>
      </c>
      <c r="C41" s="16">
        <f t="shared" si="3"/>
        <v>0.35059649122807002</v>
      </c>
      <c r="D41" t="s">
        <v>144</v>
      </c>
    </row>
    <row r="42" spans="1:9" ht="14">
      <c r="A42" s="72" t="s">
        <v>212</v>
      </c>
      <c r="B42" s="25">
        <v>0</v>
      </c>
      <c r="C42" s="16">
        <f t="shared" si="3"/>
        <v>0.35059649122807002</v>
      </c>
      <c r="D42" t="s">
        <v>144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B825-3F06-B443-9829-DEA851CD882F}">
  <sheetPr>
    <tabColor theme="2"/>
  </sheetPr>
  <dimension ref="A1:N42"/>
  <sheetViews>
    <sheetView zoomScale="125" zoomScaleNormal="130" workbookViewId="0">
      <selection activeCell="C28" sqref="C28"/>
    </sheetView>
  </sheetViews>
  <sheetFormatPr baseColWidth="10" defaultRowHeight="13"/>
  <cols>
    <col min="1" max="1" width="28.5" bestFit="1" customWidth="1"/>
    <col min="2" max="2" width="19.83203125" bestFit="1" customWidth="1"/>
    <col min="3" max="3" width="15.5" bestFit="1" customWidth="1"/>
    <col min="4" max="4" width="34.83203125" bestFit="1" customWidth="1"/>
    <col min="5" max="5" width="9.5" customWidth="1"/>
  </cols>
  <sheetData>
    <row r="1" spans="1:14">
      <c r="A1" s="21" t="s">
        <v>194</v>
      </c>
      <c r="B1" s="21" t="s">
        <v>195</v>
      </c>
      <c r="C1" s="21" t="s">
        <v>196</v>
      </c>
      <c r="D1" s="21" t="s">
        <v>133</v>
      </c>
      <c r="E1" s="20"/>
    </row>
    <row r="2" spans="1:14">
      <c r="A2" s="47" t="s">
        <v>193</v>
      </c>
      <c r="B2" s="16"/>
      <c r="C2" s="53">
        <f>C6</f>
        <v>0.50062578222778398</v>
      </c>
      <c r="D2" s="47" t="s">
        <v>146</v>
      </c>
      <c r="E2" s="47"/>
      <c r="F2" s="37"/>
      <c r="G2" s="37"/>
      <c r="H2" s="37"/>
      <c r="I2" s="37"/>
      <c r="J2" s="37"/>
      <c r="K2" s="37"/>
      <c r="L2" s="37"/>
      <c r="M2" s="37"/>
      <c r="N2" s="37"/>
    </row>
    <row r="3" spans="1:14">
      <c r="A3" s="55" t="s">
        <v>192</v>
      </c>
      <c r="B3" s="25">
        <v>0.13516896120150099</v>
      </c>
      <c r="C3" s="25">
        <f>B3</f>
        <v>0.13516896120150099</v>
      </c>
      <c r="D3" t="s">
        <v>146</v>
      </c>
      <c r="E3" s="55"/>
      <c r="F3" s="37"/>
      <c r="G3" s="37"/>
      <c r="H3" s="37"/>
      <c r="I3" s="37"/>
      <c r="J3" s="37"/>
      <c r="K3" s="37"/>
      <c r="L3" s="37"/>
      <c r="M3" s="37"/>
      <c r="N3" s="37"/>
    </row>
    <row r="4" spans="1:14">
      <c r="A4" s="56" t="s">
        <v>211</v>
      </c>
      <c r="B4" s="25">
        <v>5.5068836045056024E-2</v>
      </c>
      <c r="C4" s="25">
        <f>C3+B4</f>
        <v>0.19023779724655701</v>
      </c>
      <c r="D4" t="s">
        <v>146</v>
      </c>
      <c r="E4" s="56"/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48" t="s">
        <v>207</v>
      </c>
      <c r="B5" s="25">
        <v>0.30413016270338</v>
      </c>
      <c r="C5" s="25">
        <f>B5+C4</f>
        <v>0.49436795994993699</v>
      </c>
      <c r="D5" t="s">
        <v>146</v>
      </c>
      <c r="E5" s="48"/>
      <c r="F5" s="37"/>
      <c r="G5" s="37"/>
      <c r="H5" s="37"/>
      <c r="I5" s="37"/>
      <c r="J5" s="37"/>
      <c r="K5" s="37"/>
      <c r="L5" s="37"/>
      <c r="M5" s="37"/>
      <c r="N5" s="37"/>
    </row>
    <row r="6" spans="1:14" ht="14">
      <c r="A6" s="64" t="s">
        <v>206</v>
      </c>
      <c r="B6" s="33">
        <v>6.2578222778469916E-3</v>
      </c>
      <c r="C6" s="33">
        <f>B6+C5</f>
        <v>0.50062578222778398</v>
      </c>
      <c r="D6" s="27" t="s">
        <v>146</v>
      </c>
      <c r="E6" s="72"/>
      <c r="F6" s="37"/>
      <c r="G6" s="37"/>
      <c r="H6" s="37"/>
      <c r="I6" s="37"/>
      <c r="J6" s="37"/>
      <c r="K6" s="37"/>
      <c r="L6" s="37"/>
      <c r="M6" s="37"/>
      <c r="N6" s="37"/>
    </row>
    <row r="7" spans="1:14">
      <c r="A7" s="47" t="s">
        <v>198</v>
      </c>
      <c r="B7" s="74"/>
      <c r="C7" s="76">
        <f>C17</f>
        <v>0.28785982478097599</v>
      </c>
      <c r="D7" s="47" t="s">
        <v>146</v>
      </c>
      <c r="E7" s="47"/>
      <c r="F7" s="37"/>
      <c r="G7" s="37"/>
      <c r="H7" s="37"/>
      <c r="I7" s="37"/>
      <c r="J7" s="37"/>
      <c r="K7" s="37"/>
      <c r="L7" s="37"/>
      <c r="M7" s="37"/>
      <c r="N7" s="37"/>
    </row>
    <row r="8" spans="1:14">
      <c r="A8" s="57" t="s">
        <v>197</v>
      </c>
      <c r="B8" s="25">
        <v>7.5093867334160014E-3</v>
      </c>
      <c r="C8" s="16">
        <f>B8</f>
        <v>7.5093867334160014E-3</v>
      </c>
      <c r="D8" t="s">
        <v>146</v>
      </c>
      <c r="E8" s="57"/>
      <c r="F8" s="37"/>
      <c r="G8" s="37"/>
      <c r="H8" s="37"/>
      <c r="I8" s="37"/>
      <c r="J8" s="37"/>
      <c r="K8" s="37"/>
      <c r="L8" s="37"/>
      <c r="M8" s="37"/>
      <c r="N8" s="37"/>
    </row>
    <row r="9" spans="1:14">
      <c r="A9" s="58" t="s">
        <v>210</v>
      </c>
      <c r="B9" s="69">
        <v>2.0025031289111983E-2</v>
      </c>
      <c r="C9" s="16">
        <f t="shared" ref="C9:C17" si="0">C8+B9</f>
        <v>2.7534418022527984E-2</v>
      </c>
      <c r="D9" t="s">
        <v>146</v>
      </c>
      <c r="E9" s="58"/>
      <c r="F9" s="37"/>
      <c r="G9" s="37"/>
      <c r="H9" s="37"/>
      <c r="I9" s="37"/>
      <c r="J9" s="37"/>
      <c r="K9" s="37"/>
      <c r="L9" s="37"/>
      <c r="M9" s="37"/>
      <c r="N9" s="37"/>
    </row>
    <row r="10" spans="1:14">
      <c r="A10" s="59" t="s">
        <v>201</v>
      </c>
      <c r="B10" s="69">
        <v>8.1351689612010059E-3</v>
      </c>
      <c r="C10" s="16">
        <f t="shared" si="0"/>
        <v>3.566958698372899E-2</v>
      </c>
      <c r="D10" t="s">
        <v>146</v>
      </c>
      <c r="E10" s="59"/>
      <c r="F10" s="37"/>
      <c r="G10" s="37"/>
      <c r="H10" s="37"/>
      <c r="I10" s="37"/>
      <c r="J10" s="37"/>
      <c r="K10" s="37"/>
      <c r="L10" s="37"/>
      <c r="M10" s="37"/>
      <c r="N10" s="37"/>
    </row>
    <row r="11" spans="1:14">
      <c r="A11" s="81" t="s">
        <v>213</v>
      </c>
      <c r="B11" s="69">
        <v>0</v>
      </c>
      <c r="C11" s="16">
        <f t="shared" si="0"/>
        <v>3.566958698372899E-2</v>
      </c>
      <c r="D11" t="s">
        <v>146</v>
      </c>
      <c r="E11" s="61"/>
      <c r="F11" s="37"/>
      <c r="G11" s="37"/>
      <c r="H11" s="37"/>
      <c r="I11" s="37"/>
      <c r="J11" s="37"/>
      <c r="K11" s="37"/>
      <c r="L11" s="37"/>
      <c r="M11" s="37"/>
      <c r="N11" s="37"/>
    </row>
    <row r="12" spans="1:14">
      <c r="A12" s="61" t="s">
        <v>205</v>
      </c>
      <c r="B12" s="69">
        <v>8.1351689612020051E-3</v>
      </c>
      <c r="C12" s="16">
        <f t="shared" si="0"/>
        <v>4.3804755944930995E-2</v>
      </c>
      <c r="D12" t="s">
        <v>146</v>
      </c>
      <c r="E12" s="63"/>
      <c r="F12" s="37"/>
      <c r="G12" s="37"/>
      <c r="H12" s="37"/>
      <c r="I12" s="37"/>
      <c r="J12" s="37"/>
      <c r="K12" s="37"/>
      <c r="L12" s="37"/>
      <c r="M12" s="37"/>
      <c r="N12" s="37"/>
    </row>
    <row r="13" spans="1:14">
      <c r="A13" s="63" t="s">
        <v>203</v>
      </c>
      <c r="B13" s="69">
        <v>8.1351689612010059E-3</v>
      </c>
      <c r="C13" s="16">
        <f t="shared" si="0"/>
        <v>5.1939924906132001E-2</v>
      </c>
      <c r="D13" t="s">
        <v>146</v>
      </c>
      <c r="F13" s="37"/>
      <c r="G13" s="37"/>
      <c r="H13" s="37"/>
      <c r="I13" s="37"/>
      <c r="J13" s="37"/>
      <c r="K13" s="37"/>
      <c r="L13" s="37"/>
      <c r="M13" s="37"/>
      <c r="N13" s="37"/>
    </row>
    <row r="14" spans="1:14">
      <c r="A14" s="48" t="s">
        <v>206</v>
      </c>
      <c r="B14" s="69">
        <v>3.6921151439299998E-2</v>
      </c>
      <c r="C14" s="16">
        <f t="shared" si="0"/>
        <v>8.8861076345432E-2</v>
      </c>
      <c r="D14" t="s">
        <v>146</v>
      </c>
      <c r="E14" s="48"/>
      <c r="F14" s="37"/>
      <c r="G14" s="37"/>
      <c r="H14" s="37"/>
      <c r="I14" s="37"/>
      <c r="J14" s="37"/>
      <c r="K14" s="37"/>
      <c r="L14" s="37"/>
      <c r="M14" s="37"/>
      <c r="N14" s="37"/>
    </row>
    <row r="15" spans="1:14">
      <c r="A15" s="48" t="s">
        <v>209</v>
      </c>
      <c r="B15" s="69">
        <v>0.11639549436795998</v>
      </c>
      <c r="C15" s="16">
        <f t="shared" si="0"/>
        <v>0.20525657071339198</v>
      </c>
      <c r="D15" t="s">
        <v>146</v>
      </c>
      <c r="E15" s="48"/>
      <c r="F15" s="37"/>
      <c r="G15" s="37"/>
      <c r="H15" s="37"/>
      <c r="I15" s="37"/>
      <c r="J15" s="37"/>
      <c r="K15" s="37"/>
      <c r="L15" s="37"/>
      <c r="M15" s="37"/>
      <c r="N15" s="37"/>
    </row>
    <row r="16" spans="1:14">
      <c r="A16" s="48" t="s">
        <v>208</v>
      </c>
      <c r="B16" s="69">
        <v>7.3842302878597998E-2</v>
      </c>
      <c r="C16" s="16">
        <f t="shared" si="0"/>
        <v>0.27909887359198998</v>
      </c>
      <c r="D16" t="s">
        <v>146</v>
      </c>
      <c r="E16" s="48"/>
      <c r="F16" s="37"/>
      <c r="G16" s="37"/>
      <c r="H16" s="37"/>
      <c r="I16" s="37"/>
      <c r="J16" s="37"/>
      <c r="K16" s="37"/>
      <c r="L16" s="37"/>
      <c r="M16" s="37"/>
      <c r="N16" s="37"/>
    </row>
    <row r="17" spans="1:14">
      <c r="A17" s="65" t="s">
        <v>212</v>
      </c>
      <c r="B17" s="70">
        <v>8.7609511889860103E-3</v>
      </c>
      <c r="C17" s="29">
        <f t="shared" si="0"/>
        <v>0.28785982478097599</v>
      </c>
      <c r="D17" s="27" t="s">
        <v>146</v>
      </c>
      <c r="E17" s="48"/>
      <c r="F17" s="37"/>
      <c r="G17" s="37"/>
      <c r="H17" s="37"/>
      <c r="I17" s="37"/>
      <c r="J17" s="37"/>
      <c r="K17" s="37"/>
      <c r="L17" s="37"/>
      <c r="M17" s="37"/>
      <c r="N17" s="37"/>
    </row>
    <row r="18" spans="1:14">
      <c r="A18" s="47" t="s">
        <v>199</v>
      </c>
      <c r="B18" s="69"/>
      <c r="C18" s="53">
        <f>C22</f>
        <v>0.14956195244055001</v>
      </c>
      <c r="D18" s="47" t="s">
        <v>146</v>
      </c>
      <c r="E18" s="47"/>
      <c r="F18" s="37"/>
      <c r="G18" s="37"/>
      <c r="H18" s="37"/>
      <c r="I18" s="37"/>
      <c r="J18" s="37"/>
      <c r="K18" s="37"/>
      <c r="L18" s="37"/>
      <c r="M18" s="37"/>
      <c r="N18" s="37"/>
    </row>
    <row r="19" spans="1:14">
      <c r="A19" s="58" t="s">
        <v>210</v>
      </c>
      <c r="B19" s="69">
        <v>2.0025031289111012E-2</v>
      </c>
      <c r="C19" s="16">
        <f>B19</f>
        <v>2.0025031289111012E-2</v>
      </c>
      <c r="D19" t="s">
        <v>146</v>
      </c>
      <c r="E19" s="58"/>
      <c r="F19" s="37"/>
      <c r="G19" s="37"/>
      <c r="H19" s="37"/>
      <c r="I19" s="37"/>
      <c r="J19" s="37"/>
      <c r="K19" s="37"/>
      <c r="L19" s="37"/>
      <c r="M19" s="37"/>
      <c r="N19" s="37"/>
    </row>
    <row r="20" spans="1:14">
      <c r="A20" s="60" t="s">
        <v>202</v>
      </c>
      <c r="B20" s="69">
        <v>7.5093867334170006E-3</v>
      </c>
      <c r="C20" s="16">
        <f>B20+C19</f>
        <v>2.7534418022528012E-2</v>
      </c>
      <c r="D20" t="s">
        <v>146</v>
      </c>
      <c r="E20" s="58"/>
      <c r="F20" s="37"/>
      <c r="G20" s="37"/>
      <c r="H20" s="37"/>
      <c r="I20" s="37"/>
      <c r="J20" s="37"/>
      <c r="K20" s="37"/>
      <c r="L20" s="37"/>
      <c r="M20" s="37"/>
      <c r="N20" s="37"/>
    </row>
    <row r="21" spans="1:14" ht="14">
      <c r="A21" s="72" t="s">
        <v>209</v>
      </c>
      <c r="B21" s="69">
        <v>0.11764705882352899</v>
      </c>
      <c r="C21" s="16">
        <f>C20+B21</f>
        <v>0.14518147684605701</v>
      </c>
      <c r="D21" t="s">
        <v>146</v>
      </c>
      <c r="E21" s="60"/>
      <c r="F21" s="37"/>
      <c r="G21" s="37"/>
      <c r="H21" s="37"/>
      <c r="I21" s="37"/>
      <c r="J21" s="37"/>
      <c r="K21" s="37"/>
      <c r="L21" s="37"/>
      <c r="M21" s="37"/>
      <c r="N21" s="37"/>
    </row>
    <row r="22" spans="1:14" ht="14">
      <c r="A22" s="64" t="s">
        <v>212</v>
      </c>
      <c r="B22" s="70">
        <v>4.3804755944930052E-3</v>
      </c>
      <c r="C22" s="29">
        <f>C21+B22</f>
        <v>0.14956195244055001</v>
      </c>
      <c r="D22" s="27" t="s">
        <v>146</v>
      </c>
      <c r="E22" s="72"/>
      <c r="F22" s="37"/>
      <c r="G22" s="37"/>
      <c r="H22" s="37"/>
      <c r="I22" s="37"/>
      <c r="J22" s="37"/>
      <c r="K22" s="37"/>
      <c r="L22" s="37"/>
      <c r="M22" s="37"/>
      <c r="N22" s="37"/>
    </row>
    <row r="23" spans="1:14">
      <c r="A23" s="47" t="s">
        <v>200</v>
      </c>
      <c r="B23" s="69"/>
      <c r="C23" s="53">
        <f>C27</f>
        <v>1.8147684605756997E-2</v>
      </c>
      <c r="D23" s="47" t="s">
        <v>146</v>
      </c>
      <c r="E23" s="72"/>
      <c r="F23" s="37"/>
      <c r="G23" s="37"/>
      <c r="H23" s="37"/>
      <c r="I23" s="37"/>
      <c r="J23" s="37"/>
      <c r="K23" s="37"/>
      <c r="L23" s="37"/>
      <c r="M23" s="37"/>
      <c r="N23" s="37"/>
    </row>
    <row r="24" spans="1:14">
      <c r="A24" s="57" t="s">
        <v>197</v>
      </c>
      <c r="B24" s="69">
        <v>5.6320400500630141E-3</v>
      </c>
      <c r="C24" s="16">
        <f>B24</f>
        <v>5.6320400500630141E-3</v>
      </c>
      <c r="D24" t="s">
        <v>146</v>
      </c>
      <c r="E24" s="47"/>
      <c r="F24" s="37"/>
      <c r="G24" s="37"/>
      <c r="H24" s="37"/>
      <c r="I24" s="37"/>
      <c r="J24" s="37"/>
      <c r="K24" s="37"/>
      <c r="L24" s="37"/>
      <c r="M24" s="37"/>
      <c r="N24" s="37"/>
    </row>
    <row r="25" spans="1:14">
      <c r="A25" s="58" t="s">
        <v>210</v>
      </c>
      <c r="B25" s="69">
        <v>0</v>
      </c>
      <c r="C25" s="16">
        <f>B25+C24</f>
        <v>5.6320400500630141E-3</v>
      </c>
      <c r="D25" t="s">
        <v>146</v>
      </c>
      <c r="E25" s="57"/>
      <c r="G25" s="16"/>
    </row>
    <row r="26" spans="1:14">
      <c r="A26" s="48" t="s">
        <v>206</v>
      </c>
      <c r="B26" s="69">
        <v>0</v>
      </c>
      <c r="C26" s="16">
        <f>B26+C25</f>
        <v>5.6320400500630141E-3</v>
      </c>
      <c r="D26" t="s">
        <v>146</v>
      </c>
      <c r="E26" s="58"/>
      <c r="F26" s="16"/>
      <c r="G26" s="26"/>
    </row>
    <row r="27" spans="1:14" ht="14" thickBot="1">
      <c r="A27" s="66" t="s">
        <v>209</v>
      </c>
      <c r="B27" s="71">
        <v>1.2515644555693983E-2</v>
      </c>
      <c r="C27" s="67">
        <f>B27+C26</f>
        <v>1.8147684605756997E-2</v>
      </c>
      <c r="D27" s="73" t="s">
        <v>146</v>
      </c>
      <c r="E27" s="48"/>
      <c r="F27" s="16"/>
      <c r="G27" s="26"/>
    </row>
    <row r="28" spans="1:14" ht="14" thickTop="1">
      <c r="A28" s="47" t="s">
        <v>143</v>
      </c>
      <c r="B28" s="69"/>
      <c r="C28" s="53">
        <f>C42</f>
        <v>0.951814768460575</v>
      </c>
      <c r="D28" s="47" t="s">
        <v>146</v>
      </c>
      <c r="E28" s="48"/>
      <c r="F28" s="16"/>
      <c r="G28" s="26"/>
    </row>
    <row r="29" spans="1:14">
      <c r="A29" s="55" t="s">
        <v>192</v>
      </c>
      <c r="B29" s="69">
        <v>0.13516896120150099</v>
      </c>
      <c r="C29" s="16">
        <f>B29</f>
        <v>0.13516896120150099</v>
      </c>
      <c r="D29" t="s">
        <v>146</v>
      </c>
      <c r="E29" s="47"/>
      <c r="F29" s="16"/>
      <c r="G29" s="26"/>
    </row>
    <row r="30" spans="1:14">
      <c r="A30" s="56" t="s">
        <v>211</v>
      </c>
      <c r="B30" s="69">
        <v>5.319148936170201E-2</v>
      </c>
      <c r="C30" s="16">
        <f>C29+B30</f>
        <v>0.188360450563203</v>
      </c>
      <c r="D30" t="s">
        <v>146</v>
      </c>
      <c r="E30" s="55"/>
      <c r="F30" s="16"/>
      <c r="G30" s="26"/>
    </row>
    <row r="31" spans="1:14">
      <c r="A31" s="57" t="s">
        <v>197</v>
      </c>
      <c r="B31" s="69">
        <v>8.7609511889860103E-3</v>
      </c>
      <c r="C31" s="16">
        <f>C30+B31</f>
        <v>0.19712140175218901</v>
      </c>
      <c r="D31" t="s">
        <v>146</v>
      </c>
      <c r="E31" s="56"/>
      <c r="F31" s="16"/>
      <c r="G31" s="26"/>
    </row>
    <row r="32" spans="1:14">
      <c r="A32" s="58" t="s">
        <v>210</v>
      </c>
      <c r="B32" s="69">
        <v>4.1301627033793004E-2</v>
      </c>
      <c r="C32" s="16">
        <f t="shared" ref="C32:C36" si="1">C31+B32</f>
        <v>0.23842302878598201</v>
      </c>
      <c r="D32" t="s">
        <v>146</v>
      </c>
      <c r="E32" s="57"/>
      <c r="F32" s="16"/>
      <c r="G32" s="26"/>
    </row>
    <row r="33" spans="1:8">
      <c r="A33" s="59" t="s">
        <v>201</v>
      </c>
      <c r="B33" s="69">
        <v>9.386733416770987E-3</v>
      </c>
      <c r="C33" s="16">
        <f t="shared" si="1"/>
        <v>0.247809762202753</v>
      </c>
      <c r="D33" t="s">
        <v>146</v>
      </c>
      <c r="E33" s="58"/>
      <c r="F33" s="16"/>
      <c r="G33" s="26"/>
      <c r="H33" s="16"/>
    </row>
    <row r="34" spans="1:8">
      <c r="A34" s="81" t="s">
        <v>213</v>
      </c>
      <c r="B34" s="69">
        <v>0</v>
      </c>
      <c r="C34" s="16">
        <f t="shared" si="1"/>
        <v>0.247809762202753</v>
      </c>
      <c r="D34" t="s">
        <v>146</v>
      </c>
      <c r="E34" s="59"/>
      <c r="F34" s="16"/>
      <c r="G34" s="26"/>
    </row>
    <row r="35" spans="1:8">
      <c r="A35" s="61" t="s">
        <v>205</v>
      </c>
      <c r="B35" s="69">
        <v>6.8836045056309969E-3</v>
      </c>
      <c r="C35" s="16">
        <f t="shared" si="1"/>
        <v>0.25469336670838399</v>
      </c>
      <c r="D35" t="s">
        <v>146</v>
      </c>
      <c r="E35" s="61"/>
      <c r="F35" s="16"/>
      <c r="G35" s="26"/>
    </row>
    <row r="36" spans="1:8">
      <c r="A36" s="60" t="s">
        <v>202</v>
      </c>
      <c r="B36" s="69">
        <v>5.6320400500630141E-3</v>
      </c>
      <c r="C36" s="16">
        <f t="shared" si="1"/>
        <v>0.26032540675844701</v>
      </c>
      <c r="D36" t="s">
        <v>146</v>
      </c>
      <c r="E36" s="60"/>
      <c r="F36" s="16"/>
      <c r="G36" s="26"/>
    </row>
    <row r="37" spans="1:8">
      <c r="A37" s="62" t="s">
        <v>203</v>
      </c>
      <c r="B37" s="70">
        <v>8.7609511889870095E-3</v>
      </c>
      <c r="C37" s="29">
        <f t="shared" ref="C37:C42" si="2">C36+B37</f>
        <v>0.26908635794743402</v>
      </c>
      <c r="D37" s="27" t="s">
        <v>146</v>
      </c>
      <c r="E37" s="63"/>
      <c r="F37" s="26"/>
      <c r="G37" s="26"/>
    </row>
    <row r="38" spans="1:8">
      <c r="A38" s="48" t="s">
        <v>207</v>
      </c>
      <c r="B38" s="69">
        <v>0.30413016270337895</v>
      </c>
      <c r="C38" s="16">
        <f t="shared" si="2"/>
        <v>0.57321652065081297</v>
      </c>
      <c r="D38" t="s">
        <v>146</v>
      </c>
      <c r="E38" s="48"/>
      <c r="F38" s="26"/>
      <c r="G38" s="26"/>
      <c r="H38" s="16"/>
    </row>
    <row r="39" spans="1:8">
      <c r="A39" s="48" t="s">
        <v>206</v>
      </c>
      <c r="B39" s="69">
        <v>4.6933667083855046E-2</v>
      </c>
      <c r="C39" s="16">
        <f t="shared" si="2"/>
        <v>0.62015018773466801</v>
      </c>
      <c r="D39" t="s">
        <v>146</v>
      </c>
      <c r="E39" s="48"/>
    </row>
    <row r="40" spans="1:8">
      <c r="A40" s="48" t="s">
        <v>209</v>
      </c>
      <c r="B40" s="69">
        <v>0.24593241551939904</v>
      </c>
      <c r="C40" s="16">
        <f t="shared" si="2"/>
        <v>0.86608260325406705</v>
      </c>
      <c r="D40" t="s">
        <v>146</v>
      </c>
      <c r="E40" s="48"/>
    </row>
    <row r="41" spans="1:8">
      <c r="A41" s="48" t="s">
        <v>208</v>
      </c>
      <c r="B41" s="69">
        <v>7.3842302878597943E-2</v>
      </c>
      <c r="C41" s="16">
        <f t="shared" si="2"/>
        <v>0.93992490613266499</v>
      </c>
      <c r="D41" t="s">
        <v>146</v>
      </c>
      <c r="E41" s="48"/>
    </row>
    <row r="42" spans="1:8" ht="14">
      <c r="A42" s="72" t="s">
        <v>212</v>
      </c>
      <c r="B42" s="69">
        <v>1.1889862327910006E-2</v>
      </c>
      <c r="C42" s="16">
        <f t="shared" si="2"/>
        <v>0.951814768460575</v>
      </c>
      <c r="D42" t="s">
        <v>146</v>
      </c>
      <c r="E42" s="48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E064-942F-FE4A-B69D-A792C3E488A6}">
  <sheetPr>
    <tabColor theme="2"/>
  </sheetPr>
  <dimension ref="A1:M42"/>
  <sheetViews>
    <sheetView zoomScale="125" workbookViewId="0">
      <selection activeCell="E11" sqref="E11"/>
    </sheetView>
  </sheetViews>
  <sheetFormatPr baseColWidth="10" defaultRowHeight="13"/>
  <cols>
    <col min="1" max="1" width="31" customWidth="1"/>
    <col min="2" max="2" width="17.83203125" bestFit="1" customWidth="1"/>
    <col min="3" max="3" width="15.5" bestFit="1" customWidth="1"/>
    <col min="4" max="4" width="27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</row>
    <row r="2" spans="1:13">
      <c r="A2" s="47" t="s">
        <v>193</v>
      </c>
      <c r="B2" s="16"/>
      <c r="C2" s="53">
        <f>C6</f>
        <v>32.012195121951201</v>
      </c>
      <c r="D2" s="79" t="str">
        <f>EnvImpact_adsorbents!C7</f>
        <v xml:space="preserve">10^−04 mole H + equiv. </v>
      </c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9.8704268292682809</v>
      </c>
      <c r="C3" s="16">
        <f>B3</f>
        <v>9.8704268292682809</v>
      </c>
      <c r="D3" s="20" t="str">
        <f>D2</f>
        <v xml:space="preserve">10^−04 mole H + equiv. </v>
      </c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3.4146341463414185</v>
      </c>
      <c r="C4" s="16">
        <f>C3+B4</f>
        <v>13.285060975609699</v>
      </c>
      <c r="D4" s="20" t="str">
        <f t="shared" ref="D4:D20" si="0">D3</f>
        <v xml:space="preserve">10^−04 mole H + equiv. </v>
      </c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18.300304878048802</v>
      </c>
      <c r="C5" s="16">
        <f>C4+B5</f>
        <v>31.585365853658502</v>
      </c>
      <c r="D5" s="20" t="str">
        <f t="shared" si="0"/>
        <v xml:space="preserve">10^−04 mole H + equiv. </v>
      </c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0.42682926829269974</v>
      </c>
      <c r="C6" s="29">
        <f>C5+B6</f>
        <v>32.012195121951201</v>
      </c>
      <c r="D6" s="54" t="str">
        <f t="shared" si="0"/>
        <v xml:space="preserve">10^−04 mole H + equiv. </v>
      </c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23.155487804878099</v>
      </c>
      <c r="D7" s="80" t="str">
        <f t="shared" si="0"/>
        <v xml:space="preserve">10^−04 mole H + equiv. </v>
      </c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0.48018292682930053</v>
      </c>
      <c r="C8" s="16">
        <f>B8</f>
        <v>0.48018292682930053</v>
      </c>
      <c r="D8" s="20" t="str">
        <f t="shared" si="0"/>
        <v xml:space="preserve">10^−04 mole H + equiv. </v>
      </c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1.3338414634145987</v>
      </c>
      <c r="C9" s="16">
        <f t="shared" ref="C9:C17" si="1">C8+B9</f>
        <v>1.8140243902438993</v>
      </c>
      <c r="D9" s="20" t="str">
        <f t="shared" si="0"/>
        <v xml:space="preserve">10^−04 mole H + equiv. </v>
      </c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0.90701219512200026</v>
      </c>
      <c r="C10" s="16">
        <f t="shared" si="1"/>
        <v>2.7210365853658995</v>
      </c>
      <c r="D10" s="20" t="str">
        <f t="shared" si="0"/>
        <v xml:space="preserve">10^−04 mole H + equiv. </v>
      </c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0.42682926829260026</v>
      </c>
      <c r="C11" s="16">
        <f t="shared" si="1"/>
        <v>3.1478658536584998</v>
      </c>
      <c r="D11" s="20" t="str">
        <f t="shared" si="0"/>
        <v xml:space="preserve">10^−04 mole H + equiv. </v>
      </c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0.37347560975609895</v>
      </c>
      <c r="C12" s="16">
        <f t="shared" si="1"/>
        <v>3.5213414634145987</v>
      </c>
      <c r="D12" s="20" t="str">
        <f>D10</f>
        <v xml:space="preserve">10^−04 mole H + equiv. </v>
      </c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0.42682926829269974</v>
      </c>
      <c r="C13" s="16">
        <f t="shared" si="1"/>
        <v>3.9481707317072985</v>
      </c>
      <c r="D13" s="20" t="str">
        <f>D12</f>
        <v xml:space="preserve">10^−04 mole H + equiv. </v>
      </c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3.0411585365853995</v>
      </c>
      <c r="C14" s="16">
        <f t="shared" si="1"/>
        <v>6.989329268292698</v>
      </c>
      <c r="D14" s="20" t="str">
        <f t="shared" ref="D14:D16" si="2">D13</f>
        <v xml:space="preserve">10^−04 mole H + equiv. </v>
      </c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6.7225609756098024</v>
      </c>
      <c r="C15" s="16">
        <f t="shared" si="1"/>
        <v>13.7118902439025</v>
      </c>
      <c r="D15" s="20" t="str">
        <f t="shared" si="2"/>
        <v xml:space="preserve">10^−04 mole H + equiv. </v>
      </c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8.5365853658536004</v>
      </c>
      <c r="C16" s="16">
        <f t="shared" si="1"/>
        <v>22.248475609756099</v>
      </c>
      <c r="D16" s="20" t="str">
        <f t="shared" si="2"/>
        <v xml:space="preserve">10^−04 mole H + equiv. </v>
      </c>
      <c r="F16" s="37"/>
      <c r="G16" s="37"/>
      <c r="H16" s="37"/>
      <c r="I16" s="37"/>
      <c r="J16" s="37"/>
      <c r="K16" s="37"/>
      <c r="L16" s="37"/>
      <c r="M16" s="37"/>
    </row>
    <row r="17" spans="1:13" ht="14">
      <c r="A17" s="64" t="s">
        <v>212</v>
      </c>
      <c r="B17" s="29">
        <v>0.90701219512200026</v>
      </c>
      <c r="C17" s="29">
        <f t="shared" si="1"/>
        <v>23.155487804878099</v>
      </c>
      <c r="D17" s="54" t="str">
        <f t="shared" si="0"/>
        <v xml:space="preserve">10^−04 mole H + equiv. </v>
      </c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8.9100609756096993</v>
      </c>
      <c r="D18" s="80" t="str">
        <f>D17</f>
        <v xml:space="preserve">10^−04 mole H + equiv. </v>
      </c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1.2804878048779997</v>
      </c>
      <c r="C19" s="16">
        <f>B19</f>
        <v>1.2804878048779997</v>
      </c>
      <c r="D19" s="20" t="str">
        <f t="shared" si="0"/>
        <v xml:space="preserve">10^−04 mole H + equiv. </v>
      </c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0.48018292682929697</v>
      </c>
      <c r="C20" s="16">
        <f>B20+C19</f>
        <v>1.7606707317072967</v>
      </c>
      <c r="D20" s="20" t="str">
        <f t="shared" si="0"/>
        <v xml:space="preserve">10^−04 mole H + equiv. </v>
      </c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6.9359756097561025</v>
      </c>
      <c r="C21" s="16">
        <f>B21+C20</f>
        <v>8.6966463414633992</v>
      </c>
      <c r="D21" s="20" t="str">
        <f t="shared" ref="D21:D42" si="3">D20</f>
        <v xml:space="preserve">10^−04 mole H + equiv. </v>
      </c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0.21341463414630013</v>
      </c>
      <c r="C22" s="29">
        <f>C21+B22</f>
        <v>8.9100609756096993</v>
      </c>
      <c r="D22" s="54" t="str">
        <f t="shared" si="3"/>
        <v xml:space="preserve">10^−04 mole H + equiv. </v>
      </c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1.0137195121951983</v>
      </c>
      <c r="D23" s="80" t="str">
        <f t="shared" si="3"/>
        <v xml:space="preserve">10^−04 mole H + equiv. </v>
      </c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3"/>
        <v xml:space="preserve">10^−04 mole H + equiv. </v>
      </c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0.32012195121949816</v>
      </c>
      <c r="C25" s="16">
        <f>B25+C24</f>
        <v>0.32012195121949816</v>
      </c>
      <c r="D25" s="20" t="str">
        <f t="shared" si="3"/>
        <v xml:space="preserve">10^−04 mole H + equiv. </v>
      </c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0.32012195121949816</v>
      </c>
      <c r="D26" s="20" t="str">
        <f t="shared" si="3"/>
        <v xml:space="preserve">10^−04 mole H + equiv. </v>
      </c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0.69359756097570013</v>
      </c>
      <c r="C27" s="67">
        <f>B27+C26</f>
        <v>1.0137195121951983</v>
      </c>
      <c r="D27" s="68" t="str">
        <f t="shared" si="3"/>
        <v xml:space="preserve">10^−04 mole H + equiv. </v>
      </c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65.251524390243802</v>
      </c>
      <c r="D28" s="80" t="str">
        <f t="shared" si="3"/>
        <v xml:space="preserve">10^−04 mole H + equiv. </v>
      </c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9.8704268292682809</v>
      </c>
      <c r="C29" s="16">
        <f>B29</f>
        <v>9.8704268292682809</v>
      </c>
      <c r="D29" s="20" t="str">
        <f t="shared" si="3"/>
        <v xml:space="preserve">10^−04 mole H + equiv. </v>
      </c>
      <c r="F29" s="37"/>
      <c r="G29" s="37"/>
      <c r="H29" s="37"/>
      <c r="I29" s="37"/>
      <c r="J29" s="37"/>
      <c r="K29" s="37"/>
      <c r="L29" s="37"/>
      <c r="M29" s="37"/>
    </row>
    <row r="30" spans="1:13">
      <c r="A30" s="56" t="s">
        <v>211</v>
      </c>
      <c r="B30" s="16">
        <v>3.1478658536585193</v>
      </c>
      <c r="C30" s="16">
        <f t="shared" ref="C30:C42" si="4">C29+B30</f>
        <v>13.0182926829268</v>
      </c>
      <c r="D30" s="20" t="str">
        <f t="shared" si="3"/>
        <v xml:space="preserve">10^−04 mole H + equiv. </v>
      </c>
    </row>
    <row r="31" spans="1:13">
      <c r="A31" s="57" t="s">
        <v>197</v>
      </c>
      <c r="B31" s="16">
        <v>0.69359756097560066</v>
      </c>
      <c r="C31" s="16">
        <f t="shared" si="4"/>
        <v>13.711890243902401</v>
      </c>
      <c r="D31" s="20" t="str">
        <f t="shared" si="3"/>
        <v xml:space="preserve">10^−04 mole H + equiv. </v>
      </c>
    </row>
    <row r="32" spans="1:13">
      <c r="A32" s="58" t="s">
        <v>210</v>
      </c>
      <c r="B32" s="16">
        <v>2.5076219512194999</v>
      </c>
      <c r="C32" s="16">
        <f t="shared" si="4"/>
        <v>16.219512195121901</v>
      </c>
      <c r="D32" s="20" t="str">
        <f t="shared" si="3"/>
        <v xml:space="preserve">10^−04 mole H + equiv. </v>
      </c>
    </row>
    <row r="33" spans="1:4">
      <c r="A33" s="59" t="s">
        <v>201</v>
      </c>
      <c r="B33" s="16">
        <v>0.90701219512200026</v>
      </c>
      <c r="C33" s="16">
        <f t="shared" si="4"/>
        <v>17.126524390243901</v>
      </c>
      <c r="D33" s="20" t="str">
        <f t="shared" si="3"/>
        <v xml:space="preserve">10^−04 mole H + equiv. </v>
      </c>
    </row>
    <row r="34" spans="1:4">
      <c r="A34" s="81" t="s">
        <v>213</v>
      </c>
      <c r="B34" s="16">
        <v>0</v>
      </c>
      <c r="C34" s="16">
        <f t="shared" si="4"/>
        <v>17.126524390243901</v>
      </c>
      <c r="D34" s="20" t="str">
        <f t="shared" si="3"/>
        <v xml:space="preserve">10^−04 mole H + equiv. </v>
      </c>
    </row>
    <row r="35" spans="1:4">
      <c r="A35" s="61" t="s">
        <v>205</v>
      </c>
      <c r="B35" s="16">
        <v>0.64024390243899987</v>
      </c>
      <c r="C35" s="16">
        <f t="shared" si="4"/>
        <v>17.766768292682901</v>
      </c>
      <c r="D35" s="20" t="str">
        <f t="shared" si="3"/>
        <v xml:space="preserve">10^−04 mole H + equiv. </v>
      </c>
    </row>
    <row r="36" spans="1:4">
      <c r="A36" s="60" t="s">
        <v>202</v>
      </c>
      <c r="B36" s="16">
        <v>0.90701219512190079</v>
      </c>
      <c r="C36" s="16">
        <f t="shared" si="4"/>
        <v>18.673780487804802</v>
      </c>
      <c r="D36" s="20" t="str">
        <f t="shared" si="3"/>
        <v xml:space="preserve">10^−04 mole H + equiv. </v>
      </c>
    </row>
    <row r="37" spans="1:4">
      <c r="A37" s="62" t="s">
        <v>203</v>
      </c>
      <c r="B37" s="29">
        <v>0.58689024390249855</v>
      </c>
      <c r="C37" s="29">
        <f t="shared" si="4"/>
        <v>19.2606707317073</v>
      </c>
      <c r="D37" s="54" t="str">
        <f t="shared" si="3"/>
        <v xml:space="preserve">10^−04 mole H + equiv. </v>
      </c>
    </row>
    <row r="38" spans="1:4">
      <c r="A38" s="48" t="s">
        <v>207</v>
      </c>
      <c r="B38" s="16">
        <v>18.300304878048699</v>
      </c>
      <c r="C38" s="16">
        <f t="shared" si="4"/>
        <v>37.560975609755999</v>
      </c>
      <c r="D38" s="80" t="str">
        <f t="shared" si="3"/>
        <v xml:space="preserve">10^−04 mole H + equiv. </v>
      </c>
    </row>
    <row r="39" spans="1:4">
      <c r="A39" s="48" t="s">
        <v>206</v>
      </c>
      <c r="B39" s="16">
        <v>3.7347560975610037</v>
      </c>
      <c r="C39" s="16">
        <f t="shared" si="4"/>
        <v>41.295731707317003</v>
      </c>
      <c r="D39" s="20" t="str">
        <f t="shared" si="3"/>
        <v xml:space="preserve">10^−04 mole H + equiv. </v>
      </c>
    </row>
    <row r="40" spans="1:4">
      <c r="A40" s="48" t="s">
        <v>209</v>
      </c>
      <c r="B40" s="16">
        <v>14.085365853658594</v>
      </c>
      <c r="C40" s="16">
        <f t="shared" si="4"/>
        <v>55.381097560975597</v>
      </c>
      <c r="D40" s="20" t="str">
        <f t="shared" si="3"/>
        <v xml:space="preserve">10^−04 mole H + equiv. </v>
      </c>
    </row>
    <row r="41" spans="1:4">
      <c r="A41" s="48" t="s">
        <v>208</v>
      </c>
      <c r="B41" s="16">
        <v>8.5899390243902047</v>
      </c>
      <c r="C41" s="16">
        <f t="shared" si="4"/>
        <v>63.971036585365802</v>
      </c>
      <c r="D41" s="20" t="str">
        <f t="shared" si="3"/>
        <v xml:space="preserve">10^−04 mole H + equiv. </v>
      </c>
    </row>
    <row r="42" spans="1:4">
      <c r="A42" s="48" t="str">
        <f>A17</f>
        <v>Without Copper recycling</v>
      </c>
      <c r="B42" s="16">
        <v>1.2804878048779997</v>
      </c>
      <c r="C42" s="16">
        <f t="shared" si="4"/>
        <v>65.251524390243802</v>
      </c>
      <c r="D42" s="20" t="str">
        <f t="shared" si="3"/>
        <v xml:space="preserve">10^−04 mole H + equiv. 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8B1A-6EF0-2A4C-9CB2-FEB3C00A6A33}">
  <sheetPr>
    <tabColor theme="2"/>
  </sheetPr>
  <dimension ref="A1:M42"/>
  <sheetViews>
    <sheetView zoomScale="130" zoomScaleNormal="130" workbookViewId="0">
      <selection activeCell="C28" sqref="C28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0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  <c r="E1" s="37"/>
      <c r="F1" s="37"/>
      <c r="G1" s="37"/>
      <c r="H1" s="37"/>
      <c r="I1" s="37"/>
      <c r="J1" s="37"/>
      <c r="K1" s="37"/>
      <c r="L1" s="37"/>
      <c r="M1" s="37"/>
    </row>
    <row r="2" spans="1:13">
      <c r="A2" s="47" t="s">
        <v>193</v>
      </c>
      <c r="B2" s="16"/>
      <c r="C2" s="53">
        <f>C6</f>
        <v>2.6673773987206801</v>
      </c>
      <c r="D2" s="79" t="str">
        <f>EnvImpact_adsorbents!C8</f>
        <v xml:space="preserve">10^−06 kg P equiv. </v>
      </c>
      <c r="E2" s="37"/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2.13219616204691E-2</v>
      </c>
      <c r="C3" s="16">
        <f>B3</f>
        <v>2.13219616204691E-2</v>
      </c>
      <c r="D3" s="20" t="str">
        <f>D2</f>
        <v xml:space="preserve">10^−06 kg P equiv. </v>
      </c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0.39872068230277186</v>
      </c>
      <c r="C4" s="16">
        <f>C3+B4</f>
        <v>0.42004264392324098</v>
      </c>
      <c r="D4" s="20" t="str">
        <f t="shared" ref="D4:D16" si="0">D3</f>
        <v xml:space="preserve">10^−06 kg P equiv. </v>
      </c>
      <c r="E4" s="37"/>
      <c r="F4" s="37"/>
      <c r="G4" s="37"/>
      <c r="H4" s="42"/>
      <c r="I4" s="37"/>
      <c r="J4" s="37"/>
      <c r="K4" s="37"/>
      <c r="L4" s="37"/>
      <c r="M4" s="37"/>
    </row>
    <row r="5" spans="1:13">
      <c r="A5" s="48" t="s">
        <v>207</v>
      </c>
      <c r="B5" s="16">
        <v>2.2473347547974392</v>
      </c>
      <c r="C5" s="16">
        <f>C4+B5</f>
        <v>2.6673773987206801</v>
      </c>
      <c r="D5" s="20" t="str">
        <f t="shared" si="0"/>
        <v xml:space="preserve">10^−06 kg P equiv. </v>
      </c>
      <c r="E5" s="37"/>
      <c r="F5" s="37"/>
      <c r="G5" s="37"/>
      <c r="H5" s="42"/>
      <c r="I5" s="37"/>
      <c r="J5" s="37"/>
      <c r="K5" s="37"/>
      <c r="L5" s="37"/>
      <c r="M5" s="37"/>
    </row>
    <row r="6" spans="1:13" ht="14">
      <c r="A6" s="64" t="s">
        <v>206</v>
      </c>
      <c r="B6" s="29">
        <v>0</v>
      </c>
      <c r="C6" s="29">
        <f>C5+B6</f>
        <v>2.6673773987206801</v>
      </c>
      <c r="D6" s="54" t="str">
        <f t="shared" si="0"/>
        <v xml:space="preserve">10^−06 kg P equiv. </v>
      </c>
      <c r="E6" s="37"/>
      <c r="F6" s="37"/>
      <c r="G6" s="37"/>
      <c r="H6" s="42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0</v>
      </c>
      <c r="D7" s="80" t="str">
        <f t="shared" si="0"/>
        <v xml:space="preserve">10^−06 kg P equiv. </v>
      </c>
      <c r="E7" s="37"/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</v>
      </c>
      <c r="C8" s="16">
        <f>B8</f>
        <v>0</v>
      </c>
      <c r="D8" s="20" t="str">
        <f t="shared" si="0"/>
        <v xml:space="preserve">10^−06 kg P equiv. </v>
      </c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0</v>
      </c>
      <c r="C9" s="16">
        <f t="shared" ref="C9:C17" si="1">C8+B9</f>
        <v>0</v>
      </c>
      <c r="D9" s="20" t="str">
        <f t="shared" si="0"/>
        <v xml:space="preserve">10^−06 kg P equiv. </v>
      </c>
      <c r="E9" s="37"/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0</v>
      </c>
      <c r="C10" s="16">
        <f t="shared" si="1"/>
        <v>0</v>
      </c>
      <c r="D10" s="20" t="str">
        <f t="shared" si="0"/>
        <v xml:space="preserve">10^−06 kg P equiv. </v>
      </c>
      <c r="E10" s="37"/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0</v>
      </c>
      <c r="C11" s="16">
        <f t="shared" si="1"/>
        <v>0</v>
      </c>
      <c r="D11" s="20" t="str">
        <f t="shared" si="0"/>
        <v xml:space="preserve">10^−06 kg P equiv. </v>
      </c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0</v>
      </c>
      <c r="C12" s="16">
        <f t="shared" si="1"/>
        <v>0</v>
      </c>
      <c r="D12" s="20" t="str">
        <f t="shared" si="0"/>
        <v xml:space="preserve">10^−06 kg P equiv. </v>
      </c>
      <c r="E12" s="37"/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0</v>
      </c>
      <c r="C13" s="16">
        <f t="shared" si="1"/>
        <v>0</v>
      </c>
      <c r="D13" s="20" t="str">
        <f t="shared" si="0"/>
        <v xml:space="preserve">10^−06 kg P equiv. </v>
      </c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0</v>
      </c>
      <c r="C14" s="16">
        <f t="shared" si="1"/>
        <v>0</v>
      </c>
      <c r="D14" s="20" t="str">
        <f t="shared" si="0"/>
        <v xml:space="preserve">10^−06 kg P equiv. </v>
      </c>
      <c r="E14" s="37"/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0</v>
      </c>
      <c r="C15" s="16">
        <f t="shared" si="1"/>
        <v>0</v>
      </c>
      <c r="D15" s="20" t="str">
        <f t="shared" si="0"/>
        <v xml:space="preserve">10^−06 kg P equiv. </v>
      </c>
      <c r="E15" s="37"/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0</v>
      </c>
      <c r="C16" s="16">
        <f t="shared" si="1"/>
        <v>0</v>
      </c>
      <c r="D16" s="20" t="str">
        <f t="shared" si="0"/>
        <v xml:space="preserve">10^−06 kg P equiv. </v>
      </c>
      <c r="E16" s="37"/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0</v>
      </c>
      <c r="C17" s="29">
        <f t="shared" si="1"/>
        <v>0</v>
      </c>
      <c r="D17" s="54" t="str">
        <f>D15</f>
        <v xml:space="preserve">10^−06 kg P equiv. </v>
      </c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B18" s="16"/>
      <c r="C18" s="53">
        <f>C22</f>
        <v>0</v>
      </c>
      <c r="D18" s="80" t="str">
        <f>D17</f>
        <v xml:space="preserve">10^−06 kg P equiv. </v>
      </c>
      <c r="E18" s="37"/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0</v>
      </c>
      <c r="C19" s="16">
        <f>B19</f>
        <v>0</v>
      </c>
      <c r="D19" s="20" t="str">
        <f>D18</f>
        <v xml:space="preserve">10^−06 kg P equiv. </v>
      </c>
      <c r="E19" s="37"/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0</v>
      </c>
      <c r="C20" s="16">
        <f>B20+C19</f>
        <v>0</v>
      </c>
      <c r="D20" s="20" t="str">
        <f>D19</f>
        <v xml:space="preserve">10^−06 kg P equiv. </v>
      </c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0</v>
      </c>
      <c r="C21" s="16">
        <f>B21+C20</f>
        <v>0</v>
      </c>
      <c r="D21" s="20" t="str">
        <f t="shared" ref="D21" si="2">D20</f>
        <v xml:space="preserve">10^−06 kg P equiv. </v>
      </c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</v>
      </c>
      <c r="C22" s="29">
        <f>C21+B22</f>
        <v>0</v>
      </c>
      <c r="D22" s="54" t="str">
        <f t="shared" ref="D22:D33" si="3">D21</f>
        <v xml:space="preserve">10^−06 kg P equiv. </v>
      </c>
      <c r="E22" s="37"/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0</v>
      </c>
      <c r="D23" s="80" t="str">
        <f t="shared" si="3"/>
        <v xml:space="preserve">10^−06 kg P equiv. </v>
      </c>
      <c r="E23" s="37"/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3"/>
        <v xml:space="preserve">10^−06 kg P equiv. </v>
      </c>
      <c r="E24" s="37"/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0</v>
      </c>
      <c r="C25" s="16">
        <f>B25+C24</f>
        <v>0</v>
      </c>
      <c r="D25" s="20" t="str">
        <f t="shared" si="3"/>
        <v xml:space="preserve">10^−06 kg P equiv. </v>
      </c>
      <c r="E25" s="37"/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0</v>
      </c>
      <c r="D26" s="20" t="str">
        <f t="shared" si="3"/>
        <v xml:space="preserve">10^−06 kg P equiv. </v>
      </c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0</v>
      </c>
      <c r="C27" s="67">
        <f>B27+C26</f>
        <v>0</v>
      </c>
      <c r="D27" s="68" t="str">
        <f t="shared" si="3"/>
        <v xml:space="preserve">10^−06 kg P equiv. </v>
      </c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2.6673773987206801</v>
      </c>
      <c r="D28" s="80" t="str">
        <f t="shared" si="3"/>
        <v xml:space="preserve">10^−06 kg P equiv. </v>
      </c>
      <c r="E28" s="37"/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f>B3</f>
        <v>2.13219616204691E-2</v>
      </c>
      <c r="C29" s="16">
        <f>B29</f>
        <v>2.13219616204691E-2</v>
      </c>
      <c r="D29" s="20" t="str">
        <f t="shared" si="3"/>
        <v xml:space="preserve">10^−06 kg P equiv. </v>
      </c>
    </row>
    <row r="30" spans="1:13">
      <c r="A30" s="56" t="s">
        <v>211</v>
      </c>
      <c r="B30" s="16">
        <f>B4</f>
        <v>0.39872068230277186</v>
      </c>
      <c r="C30" s="16">
        <f>B30+C29</f>
        <v>0.42004264392324098</v>
      </c>
      <c r="D30" s="20" t="str">
        <f t="shared" si="3"/>
        <v xml:space="preserve">10^−06 kg P equiv. </v>
      </c>
    </row>
    <row r="31" spans="1:13">
      <c r="A31" s="57" t="s">
        <v>197</v>
      </c>
      <c r="B31" s="16">
        <f>B8+B24</f>
        <v>0</v>
      </c>
      <c r="C31" s="16">
        <f t="shared" ref="C31:C42" si="4">B31+C30</f>
        <v>0.42004264392324098</v>
      </c>
      <c r="D31" s="20" t="str">
        <f t="shared" si="3"/>
        <v xml:space="preserve">10^−06 kg P equiv. </v>
      </c>
    </row>
    <row r="32" spans="1:13">
      <c r="A32" s="58" t="s">
        <v>210</v>
      </c>
      <c r="B32" s="16">
        <f>B9+B19+B25</f>
        <v>0</v>
      </c>
      <c r="C32" s="16">
        <f t="shared" si="4"/>
        <v>0.42004264392324098</v>
      </c>
      <c r="D32" s="20" t="str">
        <f t="shared" si="3"/>
        <v xml:space="preserve">10^−06 kg P equiv. </v>
      </c>
    </row>
    <row r="33" spans="1:4">
      <c r="A33" s="59" t="s">
        <v>201</v>
      </c>
      <c r="B33" s="16">
        <f>B10</f>
        <v>0</v>
      </c>
      <c r="C33" s="16">
        <f t="shared" si="4"/>
        <v>0.42004264392324098</v>
      </c>
      <c r="D33" s="20" t="str">
        <f t="shared" si="3"/>
        <v xml:space="preserve">10^−06 kg P equiv. </v>
      </c>
    </row>
    <row r="34" spans="1:4">
      <c r="A34" s="81" t="s">
        <v>213</v>
      </c>
      <c r="B34" s="16">
        <f>B11</f>
        <v>0</v>
      </c>
      <c r="C34" s="16">
        <f t="shared" si="4"/>
        <v>0.42004264392324098</v>
      </c>
      <c r="D34" s="20" t="str">
        <f t="shared" ref="D34:D35" si="5">D33</f>
        <v xml:space="preserve">10^−06 kg P equiv. </v>
      </c>
    </row>
    <row r="35" spans="1:4">
      <c r="A35" s="61" t="s">
        <v>205</v>
      </c>
      <c r="B35" s="16">
        <f>B12</f>
        <v>0</v>
      </c>
      <c r="C35" s="16">
        <f t="shared" si="4"/>
        <v>0.42004264392324098</v>
      </c>
      <c r="D35" s="20" t="str">
        <f t="shared" si="5"/>
        <v xml:space="preserve">10^−06 kg P equiv. </v>
      </c>
    </row>
    <row r="36" spans="1:4">
      <c r="A36" s="60" t="s">
        <v>202</v>
      </c>
      <c r="B36" s="16">
        <f>B20</f>
        <v>0</v>
      </c>
      <c r="C36" s="16">
        <f t="shared" si="4"/>
        <v>0.42004264392324098</v>
      </c>
      <c r="D36" s="20" t="str">
        <f t="shared" ref="D36:D42" si="6">D35</f>
        <v xml:space="preserve">10^−06 kg P equiv. </v>
      </c>
    </row>
    <row r="37" spans="1:4">
      <c r="A37" s="62" t="s">
        <v>203</v>
      </c>
      <c r="B37" s="29">
        <f>B13</f>
        <v>0</v>
      </c>
      <c r="C37" s="29">
        <f t="shared" si="4"/>
        <v>0.42004264392324098</v>
      </c>
      <c r="D37" s="54" t="str">
        <f t="shared" si="6"/>
        <v xml:space="preserve">10^−06 kg P equiv. </v>
      </c>
    </row>
    <row r="38" spans="1:4">
      <c r="A38" s="48" t="s">
        <v>207</v>
      </c>
      <c r="B38" s="16">
        <f>B5</f>
        <v>2.2473347547974392</v>
      </c>
      <c r="C38" s="16">
        <f t="shared" si="4"/>
        <v>2.6673773987206801</v>
      </c>
      <c r="D38" s="80" t="str">
        <f t="shared" si="6"/>
        <v xml:space="preserve">10^−06 kg P equiv. </v>
      </c>
    </row>
    <row r="39" spans="1:4">
      <c r="A39" s="48" t="s">
        <v>206</v>
      </c>
      <c r="B39" s="16">
        <f>B6+B14+B26</f>
        <v>0</v>
      </c>
      <c r="C39" s="16">
        <f t="shared" si="4"/>
        <v>2.6673773987206801</v>
      </c>
      <c r="D39" s="20" t="str">
        <f t="shared" si="6"/>
        <v xml:space="preserve">10^−06 kg P equiv. </v>
      </c>
    </row>
    <row r="40" spans="1:4">
      <c r="A40" s="48" t="s">
        <v>209</v>
      </c>
      <c r="B40" s="16">
        <f>B15+B21+B27</f>
        <v>0</v>
      </c>
      <c r="C40" s="16">
        <f t="shared" si="4"/>
        <v>2.6673773987206801</v>
      </c>
      <c r="D40" s="20" t="str">
        <f t="shared" si="6"/>
        <v xml:space="preserve">10^−06 kg P equiv. </v>
      </c>
    </row>
    <row r="41" spans="1:4">
      <c r="A41" s="48" t="s">
        <v>208</v>
      </c>
      <c r="B41" s="16">
        <f>B16</f>
        <v>0</v>
      </c>
      <c r="C41" s="16">
        <f t="shared" si="4"/>
        <v>2.6673773987206801</v>
      </c>
      <c r="D41" s="20" t="str">
        <f t="shared" si="6"/>
        <v xml:space="preserve">10^−06 kg P equiv. </v>
      </c>
    </row>
    <row r="42" spans="1:4">
      <c r="A42" s="48" t="s">
        <v>204</v>
      </c>
      <c r="B42" s="16">
        <f>B17</f>
        <v>0</v>
      </c>
      <c r="C42" s="16">
        <f t="shared" si="4"/>
        <v>2.6673773987206801</v>
      </c>
      <c r="D42" s="20" t="str">
        <f t="shared" si="6"/>
        <v xml:space="preserve">10^−06 kg P equiv. 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EAAA-42B5-9F45-92B5-7023BBB8E901}">
  <sheetPr>
    <tabColor theme="2"/>
  </sheetPr>
  <dimension ref="A1:M42"/>
  <sheetViews>
    <sheetView zoomScale="130" zoomScaleNormal="130" workbookViewId="0">
      <selection activeCell="C29" sqref="C29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0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  <c r="E1" s="37"/>
      <c r="F1" s="37"/>
      <c r="G1" s="37"/>
      <c r="H1" s="37"/>
      <c r="I1" s="37"/>
      <c r="J1" s="37"/>
      <c r="K1" s="37"/>
      <c r="L1" s="37"/>
      <c r="M1" s="37"/>
    </row>
    <row r="2" spans="1:13">
      <c r="A2" s="47" t="s">
        <v>193</v>
      </c>
      <c r="B2" s="16"/>
      <c r="C2" s="53">
        <f>C6</f>
        <v>86.211512717536706</v>
      </c>
      <c r="D2" s="79" t="str">
        <f>EnvImpact_adsorbents!C9</f>
        <v xml:space="preserve">10^−05 kg N equiv. </v>
      </c>
      <c r="E2" s="37"/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37.1619812583669</v>
      </c>
      <c r="C3" s="16">
        <f>B3</f>
        <v>37.1619812583669</v>
      </c>
      <c r="D3" s="20" t="str">
        <f>D2</f>
        <v xml:space="preserve">10^−05 kg N equiv. </v>
      </c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7.4966532797856971</v>
      </c>
      <c r="C4" s="16">
        <f>C3+B4</f>
        <v>44.658634538152597</v>
      </c>
      <c r="D4" s="20" t="str">
        <f t="shared" ref="D4:D16" si="0">D3</f>
        <v xml:space="preserve">10^−05 kg N equiv. </v>
      </c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40.481927710843308</v>
      </c>
      <c r="C5" s="16">
        <f>C4+B5</f>
        <v>85.140562248995906</v>
      </c>
      <c r="D5" s="20" t="str">
        <f t="shared" si="0"/>
        <v xml:space="preserve">10^−05 kg N equiv. </v>
      </c>
      <c r="E5" s="37"/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1.0709504685408007</v>
      </c>
      <c r="C6" s="29">
        <f>C5+B6</f>
        <v>86.211512717536706</v>
      </c>
      <c r="D6" s="54" t="str">
        <f t="shared" si="0"/>
        <v xml:space="preserve">10^−05 kg N equiv. </v>
      </c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40.160642570280892</v>
      </c>
      <c r="D7" s="80" t="str">
        <f t="shared" si="0"/>
        <v xml:space="preserve">10^−05 kg N equiv. </v>
      </c>
      <c r="E7" s="37"/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1.1780455153947003</v>
      </c>
      <c r="C8" s="16">
        <f>B8</f>
        <v>1.1780455153947003</v>
      </c>
      <c r="D8" s="20" t="str">
        <f t="shared" si="0"/>
        <v xml:space="preserve">10^−05 kg N equiv. </v>
      </c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2.3560910307896989</v>
      </c>
      <c r="C9" s="16">
        <f t="shared" ref="C9:C14" si="1">C8+B9</f>
        <v>3.5341365461843992</v>
      </c>
      <c r="D9" s="20" t="str">
        <f t="shared" si="0"/>
        <v xml:space="preserve">10^−05 kg N equiv. </v>
      </c>
      <c r="E9" s="37"/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1.606425702811201</v>
      </c>
      <c r="C10" s="16">
        <f t="shared" si="1"/>
        <v>5.1405622489956002</v>
      </c>
      <c r="D10" s="20" t="str">
        <f t="shared" si="0"/>
        <v xml:space="preserve">10^−05 kg N equiv. </v>
      </c>
      <c r="E10" s="37"/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0</v>
      </c>
      <c r="C11" s="16">
        <f t="shared" si="1"/>
        <v>5.1405622489956002</v>
      </c>
      <c r="D11" s="20" t="str">
        <f t="shared" si="0"/>
        <v xml:space="preserve">10^−05 kg N equiv. </v>
      </c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0.96385542168690108</v>
      </c>
      <c r="C12" s="16">
        <f t="shared" si="1"/>
        <v>6.1044176706825013</v>
      </c>
      <c r="D12" s="20" t="str">
        <f t="shared" si="0"/>
        <v xml:space="preserve">10^−05 kg N equiv. </v>
      </c>
      <c r="E12" s="37"/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1.0709504685408007</v>
      </c>
      <c r="C13" s="16">
        <f t="shared" si="1"/>
        <v>7.175368139223302</v>
      </c>
      <c r="D13" s="20" t="str">
        <f t="shared" si="0"/>
        <v xml:space="preserve">10^−05 kg N equiv. </v>
      </c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6.6398929049532001</v>
      </c>
      <c r="C14" s="16">
        <f t="shared" si="1"/>
        <v>13.815261044176502</v>
      </c>
      <c r="D14" s="20" t="str">
        <f t="shared" si="0"/>
        <v xml:space="preserve">10^−05 kg N equiv. </v>
      </c>
      <c r="E14" s="37"/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12.851405622489992</v>
      </c>
      <c r="C15" s="16">
        <f t="shared" ref="C15" si="2">C14+B15</f>
        <v>26.666666666666494</v>
      </c>
      <c r="D15" s="20" t="str">
        <f t="shared" si="0"/>
        <v xml:space="preserve">10^−05 kg N equiv. </v>
      </c>
      <c r="E15" s="37"/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12.958500669344005</v>
      </c>
      <c r="C16" s="16">
        <f>C15+B16</f>
        <v>39.625167336010499</v>
      </c>
      <c r="D16" s="20" t="str">
        <f t="shared" si="0"/>
        <v xml:space="preserve">10^−05 kg N equiv. </v>
      </c>
      <c r="E16" s="37"/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0.53547523427039323</v>
      </c>
      <c r="C17" s="29">
        <f>B17+C16</f>
        <v>40.160642570280892</v>
      </c>
      <c r="D17" s="54" t="str">
        <f>D16</f>
        <v xml:space="preserve">10^−05 kg N equiv. </v>
      </c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17.135207496652995</v>
      </c>
      <c r="D18" s="80" t="str">
        <f>D17</f>
        <v xml:space="preserve">10^−05 kg N equiv. </v>
      </c>
      <c r="E18" s="37"/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2.1419009370813953</v>
      </c>
      <c r="C19" s="16">
        <f>B19</f>
        <v>2.1419009370813953</v>
      </c>
      <c r="D19" s="20" t="str">
        <f>D18</f>
        <v xml:space="preserve">10^−05 kg N equiv. </v>
      </c>
      <c r="E19" s="37"/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2.2489959839356999</v>
      </c>
      <c r="C20" s="16">
        <f>B20+C19</f>
        <v>4.3908969210170952</v>
      </c>
      <c r="D20" s="20" t="str">
        <f>D19</f>
        <v xml:space="preserve">10^−05 kg N equiv. </v>
      </c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12.7443105756359</v>
      </c>
      <c r="C21" s="16">
        <f>B21+C20</f>
        <v>17.135207496652995</v>
      </c>
      <c r="D21" s="20" t="str">
        <f t="shared" ref="D21:D22" si="3">D20</f>
        <v xml:space="preserve">10^−05 kg N equiv. </v>
      </c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</v>
      </c>
      <c r="C22" s="29">
        <f>C21+B22</f>
        <v>17.135207496652995</v>
      </c>
      <c r="D22" s="54" t="str">
        <f t="shared" si="3"/>
        <v xml:space="preserve">10^−05 kg N equiv. </v>
      </c>
      <c r="E22" s="37"/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2.1419009370816013</v>
      </c>
      <c r="D23" s="80" t="str">
        <f t="shared" ref="D23:D28" si="4">D22</f>
        <v xml:space="preserve">10^−05 kg N equiv. </v>
      </c>
      <c r="E23" s="37"/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4"/>
        <v xml:space="preserve">10^−05 kg N equiv. </v>
      </c>
      <c r="E24" s="37"/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0.74966532797860452</v>
      </c>
      <c r="C25" s="16">
        <f>B25+C24</f>
        <v>0.74966532797860452</v>
      </c>
      <c r="D25" s="20" t="str">
        <f t="shared" si="4"/>
        <v xml:space="preserve">10^−05 kg N equiv. </v>
      </c>
      <c r="E25" s="37"/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0.74966532797860452</v>
      </c>
      <c r="D26" s="20" t="str">
        <f t="shared" si="4"/>
        <v xml:space="preserve">10^−05 kg N equiv. </v>
      </c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1.3922356091029968</v>
      </c>
      <c r="C27" s="67">
        <f>B27+C26</f>
        <v>2.1419009370816013</v>
      </c>
      <c r="D27" s="68" t="str">
        <f t="shared" si="4"/>
        <v xml:space="preserve">10^−05 kg N equiv. </v>
      </c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145.43507362784399</v>
      </c>
      <c r="D28" s="80" t="str">
        <f t="shared" si="4"/>
        <v xml:space="preserve">10^−05 kg N equiv. </v>
      </c>
      <c r="E28" s="37"/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37.054886211512702</v>
      </c>
      <c r="C29" s="16">
        <f>B29</f>
        <v>37.054886211512702</v>
      </c>
      <c r="D29" s="20" t="str">
        <f>D27</f>
        <v xml:space="preserve">10^−05 kg N equiv. </v>
      </c>
      <c r="E29" s="37"/>
      <c r="F29" s="37"/>
      <c r="G29" s="37"/>
      <c r="H29" s="37"/>
      <c r="I29" s="37"/>
      <c r="J29" s="37"/>
      <c r="K29" s="37"/>
      <c r="L29" s="37"/>
      <c r="M29" s="37"/>
    </row>
    <row r="30" spans="1:13">
      <c r="A30" s="56" t="s">
        <v>211</v>
      </c>
      <c r="B30" s="16">
        <v>7.2824631860775995</v>
      </c>
      <c r="C30" s="16">
        <f>B30+C29</f>
        <v>44.337349397590302</v>
      </c>
      <c r="D30" s="20" t="str">
        <f>D28</f>
        <v xml:space="preserve">10^−05 kg N equiv. </v>
      </c>
    </row>
    <row r="31" spans="1:13">
      <c r="A31" s="57" t="s">
        <v>197</v>
      </c>
      <c r="B31" s="16">
        <v>1.2851405622489978</v>
      </c>
      <c r="C31" s="16">
        <f t="shared" ref="C31:C42" si="5">B31+C30</f>
        <v>45.622489959839299</v>
      </c>
      <c r="D31" s="20" t="str">
        <f t="shared" ref="D31:D42" si="6">D30</f>
        <v xml:space="preserve">10^−05 kg N equiv. </v>
      </c>
    </row>
    <row r="32" spans="1:13">
      <c r="A32" s="58" t="s">
        <v>210</v>
      </c>
      <c r="B32" s="16">
        <v>4.712182061579604</v>
      </c>
      <c r="C32" s="16">
        <f t="shared" si="5"/>
        <v>50.334672021418903</v>
      </c>
      <c r="D32" s="20" t="str">
        <f t="shared" si="6"/>
        <v xml:space="preserve">10^−05 kg N equiv. </v>
      </c>
    </row>
    <row r="33" spans="1:4">
      <c r="A33" s="59" t="s">
        <v>201</v>
      </c>
      <c r="B33" s="16">
        <v>1.713520749665399</v>
      </c>
      <c r="C33" s="16">
        <f t="shared" si="5"/>
        <v>52.048192771084302</v>
      </c>
      <c r="D33" s="20" t="str">
        <f t="shared" si="6"/>
        <v xml:space="preserve">10^−05 kg N equiv. </v>
      </c>
    </row>
    <row r="34" spans="1:4">
      <c r="A34" s="81" t="s">
        <v>213</v>
      </c>
      <c r="B34" s="16">
        <v>0</v>
      </c>
      <c r="C34" s="16">
        <f t="shared" si="5"/>
        <v>52.048192771084302</v>
      </c>
      <c r="D34" s="20" t="str">
        <f t="shared" si="6"/>
        <v xml:space="preserve">10^−05 kg N equiv. </v>
      </c>
    </row>
    <row r="35" spans="1:4">
      <c r="A35" s="61" t="s">
        <v>205</v>
      </c>
      <c r="B35" s="16">
        <v>0.85676037483259648</v>
      </c>
      <c r="C35" s="16">
        <f t="shared" si="5"/>
        <v>52.904953145916899</v>
      </c>
      <c r="D35" s="20" t="str">
        <f t="shared" si="6"/>
        <v xml:space="preserve">10^−05 kg N equiv. </v>
      </c>
    </row>
    <row r="36" spans="1:4">
      <c r="A36" s="60" t="s">
        <v>202</v>
      </c>
      <c r="B36" s="16">
        <v>2.2489959839356999</v>
      </c>
      <c r="C36" s="16">
        <f t="shared" si="5"/>
        <v>55.153949129852599</v>
      </c>
      <c r="D36" s="20" t="str">
        <f t="shared" si="6"/>
        <v xml:space="preserve">10^−05 kg N equiv. </v>
      </c>
    </row>
    <row r="37" spans="1:4">
      <c r="A37" s="62" t="s">
        <v>203</v>
      </c>
      <c r="B37" s="29">
        <v>1.2851405622491043</v>
      </c>
      <c r="C37" s="29">
        <f t="shared" si="5"/>
        <v>56.439089692101703</v>
      </c>
      <c r="D37" s="54" t="str">
        <f t="shared" si="6"/>
        <v xml:space="preserve">10^−05 kg N equiv. </v>
      </c>
    </row>
    <row r="38" spans="1:4">
      <c r="A38" s="48" t="s">
        <v>207</v>
      </c>
      <c r="B38" s="16">
        <v>39.946452476572901</v>
      </c>
      <c r="C38" s="16">
        <f t="shared" si="5"/>
        <v>96.385542168674604</v>
      </c>
      <c r="D38" s="80" t="str">
        <f t="shared" si="6"/>
        <v xml:space="preserve">10^−05 kg N equiv. </v>
      </c>
    </row>
    <row r="39" spans="1:4">
      <c r="A39" s="48" t="s">
        <v>206</v>
      </c>
      <c r="B39" s="16">
        <v>8.5676037483263912</v>
      </c>
      <c r="C39" s="16">
        <f t="shared" si="5"/>
        <v>104.953145917001</v>
      </c>
      <c r="D39" s="20" t="str">
        <f t="shared" si="6"/>
        <v xml:space="preserve">10^−05 kg N equiv. </v>
      </c>
    </row>
    <row r="40" spans="1:4">
      <c r="A40" s="48" t="s">
        <v>209</v>
      </c>
      <c r="B40" s="16">
        <v>26.666666666666998</v>
      </c>
      <c r="C40" s="16">
        <f t="shared" si="5"/>
        <v>131.61981258366799</v>
      </c>
      <c r="D40" s="20" t="str">
        <f t="shared" si="6"/>
        <v xml:space="preserve">10^−05 kg N equiv. </v>
      </c>
    </row>
    <row r="41" spans="1:4">
      <c r="A41" s="48" t="s">
        <v>208</v>
      </c>
      <c r="B41" s="16">
        <v>13.065595716198004</v>
      </c>
      <c r="C41" s="16">
        <f t="shared" si="5"/>
        <v>144.685408299866</v>
      </c>
      <c r="D41" s="20" t="str">
        <f t="shared" si="6"/>
        <v xml:space="preserve">10^−05 kg N equiv. </v>
      </c>
    </row>
    <row r="42" spans="1:4">
      <c r="A42" s="48" t="s">
        <v>204</v>
      </c>
      <c r="B42" s="16">
        <v>0.74966532797799346</v>
      </c>
      <c r="C42" s="16">
        <f t="shared" si="5"/>
        <v>145.43507362784399</v>
      </c>
      <c r="D42" s="20" t="str">
        <f t="shared" si="6"/>
        <v xml:space="preserve">10^−05 kg N equiv. 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E2ED-4052-884C-BF80-3596AB383C91}">
  <sheetPr>
    <tabColor theme="2"/>
  </sheetPr>
  <dimension ref="A1:M42"/>
  <sheetViews>
    <sheetView zoomScale="130" zoomScaleNormal="130" workbookViewId="0">
      <selection activeCell="C29" sqref="C29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18.832031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  <c r="E1" s="37"/>
      <c r="F1" s="37"/>
      <c r="G1" s="37"/>
      <c r="H1" s="37"/>
      <c r="I1" s="37"/>
      <c r="J1" s="37"/>
      <c r="K1" s="37"/>
      <c r="L1" s="37"/>
      <c r="M1" s="37"/>
    </row>
    <row r="2" spans="1:13">
      <c r="A2" s="47" t="s">
        <v>193</v>
      </c>
      <c r="B2" s="16"/>
      <c r="C2" s="53">
        <f>C6</f>
        <v>7.7977720651242404</v>
      </c>
      <c r="D2" s="79" t="str">
        <f>EnvImpact_adsorbents!C10</f>
        <v xml:space="preserve">10^−04 mole N equiv. </v>
      </c>
      <c r="E2" s="37"/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3.38474721508139</v>
      </c>
      <c r="C3" s="16">
        <f>B3</f>
        <v>3.38474721508139</v>
      </c>
      <c r="D3" s="20" t="str">
        <f>D2</f>
        <v xml:space="preserve">10^−04 mole N equiv. </v>
      </c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0.66838046272494989</v>
      </c>
      <c r="C4" s="16">
        <f>C3+B4</f>
        <v>4.0531276778063399</v>
      </c>
      <c r="D4" s="20" t="str">
        <f t="shared" ref="D4:D16" si="0">D3</f>
        <v xml:space="preserve">10^−04 mole N equiv. </v>
      </c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3.6332476435304102</v>
      </c>
      <c r="C5" s="16">
        <f>C4+B5</f>
        <v>7.6863753213367501</v>
      </c>
      <c r="D5" s="20" t="str">
        <f t="shared" si="0"/>
        <v xml:space="preserve">10^−04 mole N equiv. </v>
      </c>
      <c r="E5" s="37"/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0.11139674378749032</v>
      </c>
      <c r="C6" s="29">
        <f>C5+B6</f>
        <v>7.7977720651242404</v>
      </c>
      <c r="D6" s="54" t="str">
        <f t="shared" si="0"/>
        <v xml:space="preserve">10^−04 mole N equiv. </v>
      </c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3.7275064267352196</v>
      </c>
      <c r="D7" s="80" t="str">
        <f t="shared" si="0"/>
        <v xml:space="preserve">10^−04 mole N equiv. </v>
      </c>
      <c r="E7" s="37"/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0.12853470437017034</v>
      </c>
      <c r="C8" s="16">
        <f>B8</f>
        <v>0.12853470437017034</v>
      </c>
      <c r="D8" s="20" t="str">
        <f t="shared" si="0"/>
        <v xml:space="preserve">10^−04 mole N equiv. </v>
      </c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0.20565552699228995</v>
      </c>
      <c r="C9" s="16">
        <f>C8+B9</f>
        <v>0.33419023136246029</v>
      </c>
      <c r="D9" s="20" t="str">
        <f t="shared" si="0"/>
        <v xml:space="preserve">10^−04 mole N equiv. </v>
      </c>
      <c r="E9" s="37"/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0.12853470437017922</v>
      </c>
      <c r="C10" s="16">
        <f>C9+B10</f>
        <v>0.46272493573263951</v>
      </c>
      <c r="D10" s="20" t="str">
        <f t="shared" si="0"/>
        <v xml:space="preserve">10^−04 mole N equiv. </v>
      </c>
      <c r="E10" s="37"/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8.5689802913460511E-2</v>
      </c>
      <c r="C11" s="16">
        <f>C10+B11</f>
        <v>0.54841473864610002</v>
      </c>
      <c r="D11" s="20" t="str">
        <f t="shared" si="0"/>
        <v xml:space="preserve">10^−04 mole N equiv. </v>
      </c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0</v>
      </c>
      <c r="C12" s="16">
        <f t="shared" ref="C12" si="1">C11+B12</f>
        <v>0.54841473864610002</v>
      </c>
      <c r="D12" s="20" t="str">
        <f t="shared" si="0"/>
        <v xml:space="preserve">10^−04 mole N equiv. </v>
      </c>
      <c r="E12" s="37"/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8.5689802913449853E-2</v>
      </c>
      <c r="C13" s="16">
        <f>C12+B13</f>
        <v>0.63410454155954987</v>
      </c>
      <c r="D13" s="20" t="str">
        <f t="shared" si="0"/>
        <v xml:space="preserve">10^−04 mole N equiv. </v>
      </c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0.64267352185089965</v>
      </c>
      <c r="C14" s="16">
        <f>C13+B14</f>
        <v>1.2767780634104495</v>
      </c>
      <c r="D14" s="20" t="str">
        <f t="shared" si="0"/>
        <v xml:space="preserve">10^−04 mole N equiv. </v>
      </c>
      <c r="E14" s="37"/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1.1653813196229708</v>
      </c>
      <c r="C15" s="16">
        <f>C14+B15</f>
        <v>2.4421593830334203</v>
      </c>
      <c r="D15" s="20" t="str">
        <f t="shared" si="0"/>
        <v xml:space="preserve">10^−04 mole N equiv. </v>
      </c>
      <c r="E15" s="37"/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1.2082262210796895</v>
      </c>
      <c r="C16" s="16">
        <f>C15+B16</f>
        <v>3.6503856041131097</v>
      </c>
      <c r="D16" s="20" t="str">
        <f t="shared" si="0"/>
        <v xml:space="preserve">10^−04 mole N equiv. </v>
      </c>
      <c r="E16" s="37"/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7.7120822622109841E-2</v>
      </c>
      <c r="C17" s="29">
        <f>C16+B17</f>
        <v>3.7275064267352196</v>
      </c>
      <c r="D17" s="54" t="str">
        <f>D15</f>
        <v xml:space="preserve">10^−04 mole N equiv. </v>
      </c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1.5338474721508204</v>
      </c>
      <c r="D18" s="80" t="str">
        <f>D17</f>
        <v xml:space="preserve">10^−04 mole N equiv. </v>
      </c>
      <c r="E18" s="37"/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0.20565552699228995</v>
      </c>
      <c r="C19" s="16">
        <f>B19</f>
        <v>0.20565552699228995</v>
      </c>
      <c r="D19" s="20" t="str">
        <f>D18</f>
        <v xml:space="preserve">10^−04 mole N equiv. </v>
      </c>
      <c r="E19" s="37"/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0.11139674378747966</v>
      </c>
      <c r="C20" s="16">
        <f>B20+C19</f>
        <v>0.31705227077976961</v>
      </c>
      <c r="D20" s="20" t="str">
        <f>D19</f>
        <v xml:space="preserve">10^−04 mole N equiv. </v>
      </c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1.2167952013710508</v>
      </c>
      <c r="C21" s="16">
        <f>B21+C20</f>
        <v>1.5338474721508204</v>
      </c>
      <c r="D21" s="20" t="str">
        <f>D20</f>
        <v xml:space="preserve">10^−04 mole N equiv. </v>
      </c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</v>
      </c>
      <c r="C22" s="29">
        <f>C21+B22</f>
        <v>1.5338474721508204</v>
      </c>
      <c r="D22" s="54" t="str">
        <f>D20</f>
        <v xml:space="preserve">10^−04 mole N equiv. </v>
      </c>
      <c r="E22" s="37"/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0.17994858611824949</v>
      </c>
      <c r="D23" s="80" t="str">
        <f t="shared" ref="D23:D32" si="2">D22</f>
        <v xml:space="preserve">10^−04 mole N equiv. </v>
      </c>
      <c r="E23" s="37"/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2"/>
        <v xml:space="preserve">10^−04 mole N equiv. </v>
      </c>
      <c r="E24" s="37"/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5.1413881748069379E-2</v>
      </c>
      <c r="C25" s="16">
        <f>B25+C24</f>
        <v>5.1413881748069379E-2</v>
      </c>
      <c r="D25" s="20" t="str">
        <f t="shared" si="2"/>
        <v xml:space="preserve">10^−04 mole N equiv. </v>
      </c>
      <c r="E25" s="37"/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5.1413881748069379E-2</v>
      </c>
      <c r="D26" s="20" t="str">
        <f t="shared" si="2"/>
        <v xml:space="preserve">10^−04 mole N equiv. </v>
      </c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0.12853470437018011</v>
      </c>
      <c r="C27" s="67">
        <f>B27+C26</f>
        <v>0.17994858611824949</v>
      </c>
      <c r="D27" s="68" t="str">
        <f t="shared" si="2"/>
        <v xml:space="preserve">10^−04 mole N equiv. </v>
      </c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13.256212510711199</v>
      </c>
      <c r="D28" s="80" t="str">
        <f t="shared" si="2"/>
        <v xml:space="preserve">10^−04 mole N equiv. </v>
      </c>
      <c r="E28" s="37"/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3.37617823479005</v>
      </c>
      <c r="C29" s="16">
        <f>B29</f>
        <v>3.37617823479005</v>
      </c>
      <c r="D29" s="20" t="str">
        <f t="shared" si="2"/>
        <v xml:space="preserve">10^−04 mole N equiv. </v>
      </c>
      <c r="E29" s="37"/>
      <c r="F29" s="42"/>
      <c r="G29" s="42"/>
      <c r="H29" s="37"/>
      <c r="I29" s="37"/>
      <c r="J29" s="37"/>
      <c r="K29" s="37"/>
      <c r="L29" s="37"/>
      <c r="M29" s="37"/>
    </row>
    <row r="30" spans="1:13">
      <c r="A30" s="56" t="s">
        <v>211</v>
      </c>
      <c r="B30" s="16">
        <v>0.66838046272494012</v>
      </c>
      <c r="C30" s="16">
        <f t="shared" ref="C30:C42" si="3">B30+C29</f>
        <v>4.0445586975149901</v>
      </c>
      <c r="D30" s="20" t="str">
        <f t="shared" si="2"/>
        <v xml:space="preserve">10^−04 mole N equiv. </v>
      </c>
      <c r="F30" s="16"/>
      <c r="G30" s="16"/>
    </row>
    <row r="31" spans="1:13">
      <c r="A31" s="57" t="s">
        <v>197</v>
      </c>
      <c r="B31" s="16">
        <v>0.11996572407883033</v>
      </c>
      <c r="C31" s="16">
        <f t="shared" si="3"/>
        <v>4.1645244215938204</v>
      </c>
      <c r="D31" s="20" t="str">
        <f t="shared" si="2"/>
        <v xml:space="preserve">10^−04 mole N equiv. </v>
      </c>
      <c r="F31" s="16"/>
      <c r="G31" s="16"/>
    </row>
    <row r="32" spans="1:13">
      <c r="A32" s="58" t="s">
        <v>210</v>
      </c>
      <c r="B32" s="16">
        <v>0.42844901456726969</v>
      </c>
      <c r="C32" s="16">
        <f t="shared" si="3"/>
        <v>4.5929734361610901</v>
      </c>
      <c r="D32" s="20" t="str">
        <f t="shared" si="2"/>
        <v xml:space="preserve">10^−04 mole N equiv. </v>
      </c>
      <c r="F32" s="16"/>
      <c r="G32" s="16"/>
    </row>
    <row r="33" spans="1:8">
      <c r="A33" s="59" t="s">
        <v>201</v>
      </c>
      <c r="B33" s="16">
        <v>0.13710368466152012</v>
      </c>
      <c r="C33" s="16">
        <f t="shared" si="3"/>
        <v>4.7300771208226102</v>
      </c>
      <c r="D33" s="20" t="str">
        <f>D31</f>
        <v xml:space="preserve">10^−04 mole N equiv. </v>
      </c>
      <c r="F33" s="16"/>
      <c r="G33" s="16"/>
    </row>
    <row r="34" spans="1:8">
      <c r="A34" s="81" t="s">
        <v>213</v>
      </c>
      <c r="B34" s="16">
        <v>0.11139674378748943</v>
      </c>
      <c r="C34" s="16">
        <f t="shared" si="3"/>
        <v>4.8414738646100997</v>
      </c>
      <c r="D34" s="20" t="str">
        <f t="shared" ref="D34:D42" si="4">D33</f>
        <v xml:space="preserve">10^−04 mole N equiv. </v>
      </c>
      <c r="F34" s="16"/>
      <c r="G34" s="16"/>
    </row>
    <row r="35" spans="1:8">
      <c r="A35" s="61" t="s">
        <v>205</v>
      </c>
      <c r="B35" s="16">
        <v>0</v>
      </c>
      <c r="C35" s="16">
        <f t="shared" si="3"/>
        <v>4.8414738646100997</v>
      </c>
      <c r="D35" s="20" t="str">
        <f t="shared" si="4"/>
        <v xml:space="preserve">10^−04 mole N equiv. </v>
      </c>
      <c r="F35" s="16"/>
      <c r="G35" s="16"/>
    </row>
    <row r="36" spans="1:8">
      <c r="A36" s="60" t="s">
        <v>202</v>
      </c>
      <c r="B36" s="16">
        <v>0.14567266495286013</v>
      </c>
      <c r="C36" s="16">
        <f t="shared" si="3"/>
        <v>4.9871465295629598</v>
      </c>
      <c r="D36" s="20" t="str">
        <f t="shared" si="4"/>
        <v xml:space="preserve">10^−04 mole N equiv. </v>
      </c>
      <c r="F36" s="16"/>
      <c r="G36" s="16"/>
    </row>
    <row r="37" spans="1:8">
      <c r="A37" s="62" t="s">
        <v>203</v>
      </c>
      <c r="B37" s="29">
        <v>0.1028277634961503</v>
      </c>
      <c r="C37" s="29">
        <f t="shared" si="3"/>
        <v>5.0899742930591101</v>
      </c>
      <c r="D37" s="54" t="str">
        <f t="shared" si="4"/>
        <v xml:space="preserve">10^−04 mole N equiv. </v>
      </c>
      <c r="F37" s="16"/>
      <c r="G37" s="16"/>
      <c r="H37" s="16"/>
    </row>
    <row r="38" spans="1:8">
      <c r="A38" s="48" t="s">
        <v>207</v>
      </c>
      <c r="B38" s="16">
        <v>3.6161096829477399</v>
      </c>
      <c r="C38" s="16">
        <f t="shared" si="3"/>
        <v>8.70608397600685</v>
      </c>
      <c r="D38" s="80" t="str">
        <f t="shared" si="4"/>
        <v xml:space="preserve">10^−04 mole N equiv. </v>
      </c>
      <c r="F38" s="16"/>
      <c r="G38" s="16"/>
    </row>
    <row r="39" spans="1:8">
      <c r="A39" s="48" t="s">
        <v>206</v>
      </c>
      <c r="B39" s="16">
        <v>0.80548414738646024</v>
      </c>
      <c r="C39" s="16">
        <f t="shared" si="3"/>
        <v>9.5115681233933103</v>
      </c>
      <c r="D39" s="20" t="str">
        <f t="shared" si="4"/>
        <v xml:space="preserve">10^−04 mole N equiv. </v>
      </c>
      <c r="F39" s="16"/>
      <c r="G39" s="16"/>
    </row>
    <row r="40" spans="1:8">
      <c r="A40" s="48" t="s">
        <v>209</v>
      </c>
      <c r="B40" s="16">
        <v>2.4678663239073906</v>
      </c>
      <c r="C40" s="16">
        <f t="shared" si="3"/>
        <v>11.979434447300701</v>
      </c>
      <c r="D40" s="20" t="str">
        <f t="shared" si="4"/>
        <v xml:space="preserve">10^−04 mole N equiv. </v>
      </c>
      <c r="F40" s="16"/>
      <c r="G40" s="16"/>
    </row>
    <row r="41" spans="1:8">
      <c r="A41" s="48" t="s">
        <v>208</v>
      </c>
      <c r="B41" s="16">
        <v>1.1910882604969988</v>
      </c>
      <c r="C41" s="16">
        <f t="shared" si="3"/>
        <v>13.1705227077977</v>
      </c>
      <c r="D41" s="20" t="str">
        <f t="shared" si="4"/>
        <v xml:space="preserve">10^−04 mole N equiv. </v>
      </c>
      <c r="F41" s="16"/>
      <c r="G41" s="16"/>
    </row>
    <row r="42" spans="1:8">
      <c r="A42" s="48" t="s">
        <v>204</v>
      </c>
      <c r="B42" s="16">
        <v>8.5689802913499591E-2</v>
      </c>
      <c r="C42" s="16">
        <f t="shared" si="3"/>
        <v>13.256212510711199</v>
      </c>
      <c r="D42" s="20" t="str">
        <f t="shared" si="4"/>
        <v xml:space="preserve">10^−04 mole N equiv. </v>
      </c>
      <c r="F42" s="16"/>
      <c r="G42" s="16"/>
      <c r="H42" s="16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7202-209F-0747-9988-1E904D5E28E0}">
  <sheetPr>
    <tabColor theme="2"/>
  </sheetPr>
  <dimension ref="A1:M42"/>
  <sheetViews>
    <sheetView zoomScale="130" zoomScaleNormal="130" workbookViewId="0">
      <selection activeCell="C28" sqref="C28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0.6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  <c r="E1" s="37"/>
      <c r="F1" s="37"/>
      <c r="G1" s="37"/>
      <c r="H1" s="37"/>
      <c r="I1" s="37"/>
      <c r="J1" s="37"/>
      <c r="K1" s="37"/>
      <c r="L1" s="37"/>
      <c r="M1" s="37"/>
    </row>
    <row r="2" spans="1:13">
      <c r="A2" s="47" t="s">
        <v>193</v>
      </c>
      <c r="B2" s="16"/>
      <c r="C2" s="53">
        <f>C6</f>
        <v>0.359375</v>
      </c>
      <c r="D2" s="79" t="str">
        <f>EnvImpact_adsorbents!C11</f>
        <v xml:space="preserve">10^−03 kbq 235U equiv. </v>
      </c>
      <c r="E2" s="37"/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0.142680921052631</v>
      </c>
      <c r="C3" s="16">
        <f>B3</f>
        <v>0.142680921052631</v>
      </c>
      <c r="D3" s="20" t="str">
        <f>D2</f>
        <v xml:space="preserve">10^−03 kbq 235U equiv. </v>
      </c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3.2894736842104005E-2</v>
      </c>
      <c r="C4" s="16">
        <f>C3+B4</f>
        <v>0.175575657894735</v>
      </c>
      <c r="D4" s="20" t="str">
        <f t="shared" ref="D4:D16" si="0">D3</f>
        <v xml:space="preserve">10^−03 kbq 235U equiv. </v>
      </c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0.183799342105265</v>
      </c>
      <c r="C5" s="16">
        <f>C4+B5</f>
        <v>0.359375</v>
      </c>
      <c r="D5" s="20" t="str">
        <f t="shared" si="0"/>
        <v xml:space="preserve">10^−03 kbq 235U equiv. </v>
      </c>
      <c r="E5" s="37"/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0</v>
      </c>
      <c r="C6" s="29">
        <f>C5+B6</f>
        <v>0.359375</v>
      </c>
      <c r="D6" s="54" t="str">
        <f t="shared" si="0"/>
        <v xml:space="preserve">10^−03 kbq 235U equiv. </v>
      </c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0.363486842105263</v>
      </c>
      <c r="D7" s="80" t="str">
        <f t="shared" si="0"/>
        <v xml:space="preserve">10^−03 kbq 235U equiv. </v>
      </c>
      <c r="E7" s="37"/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</v>
      </c>
      <c r="C8" s="16">
        <f>B8</f>
        <v>0</v>
      </c>
      <c r="D8" s="20" t="str">
        <f t="shared" si="0"/>
        <v xml:space="preserve">10^−03 kbq 235U equiv. </v>
      </c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1.1101973684209981E-2</v>
      </c>
      <c r="C9" s="16">
        <f t="shared" ref="C9:C17" si="1">C8+B9</f>
        <v>1.1101973684209981E-2</v>
      </c>
      <c r="D9" s="20" t="str">
        <f t="shared" si="0"/>
        <v xml:space="preserve">10^−03 kbq 235U equiv. </v>
      </c>
      <c r="E9" s="37"/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2.9194078947369001E-2</v>
      </c>
      <c r="C10" s="16">
        <f t="shared" si="1"/>
        <v>4.0296052631578982E-2</v>
      </c>
      <c r="D10" s="20" t="str">
        <f t="shared" si="0"/>
        <v xml:space="preserve">10^−03 kbq 235U equiv. </v>
      </c>
      <c r="E10" s="37"/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0</v>
      </c>
      <c r="C11" s="16">
        <f t="shared" si="1"/>
        <v>4.0296052631578982E-2</v>
      </c>
      <c r="D11" s="20" t="str">
        <f t="shared" si="0"/>
        <v xml:space="preserve">10^−03 kbq 235U equiv. </v>
      </c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0</v>
      </c>
      <c r="C12" s="16">
        <f t="shared" si="1"/>
        <v>4.0296052631578982E-2</v>
      </c>
      <c r="D12" s="20" t="str">
        <f t="shared" si="0"/>
        <v xml:space="preserve">10^−03 kbq 235U equiv. </v>
      </c>
      <c r="E12" s="37"/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6.990131578947012E-3</v>
      </c>
      <c r="C13" s="16">
        <f t="shared" si="1"/>
        <v>4.7286184210525994E-2</v>
      </c>
      <c r="D13" s="20" t="str">
        <f t="shared" si="0"/>
        <v xml:space="preserve">10^−03 kbq 235U equiv. </v>
      </c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0</v>
      </c>
      <c r="C14" s="16">
        <f t="shared" si="1"/>
        <v>4.7286184210525994E-2</v>
      </c>
      <c r="D14" s="20" t="str">
        <f t="shared" si="0"/>
        <v xml:space="preserve">10^−03 kbq 235U equiv. </v>
      </c>
      <c r="E14" s="37"/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9.8684210526319982E-3</v>
      </c>
      <c r="C15" s="16">
        <f t="shared" si="1"/>
        <v>5.7154605263157993E-2</v>
      </c>
      <c r="D15" s="20" t="str">
        <f t="shared" si="0"/>
        <v xml:space="preserve">10^−03 kbq 235U equiv. </v>
      </c>
      <c r="E15" s="37"/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4.9342105263157993E-2</v>
      </c>
      <c r="C16" s="16">
        <f t="shared" si="1"/>
        <v>0.10649671052631599</v>
      </c>
      <c r="D16" s="20" t="str">
        <f t="shared" si="0"/>
        <v xml:space="preserve">10^−03 kbq 235U equiv. </v>
      </c>
      <c r="E16" s="37"/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0.25699013157894701</v>
      </c>
      <c r="C17" s="29">
        <f t="shared" si="1"/>
        <v>0.363486842105263</v>
      </c>
      <c r="D17" s="54" t="str">
        <f>D15</f>
        <v xml:space="preserve">10^−03 kbq 235U equiv. </v>
      </c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8.3470394736843007E-2</v>
      </c>
      <c r="D18" s="80" t="str">
        <f>D17</f>
        <v xml:space="preserve">10^−03 kbq 235U equiv. </v>
      </c>
      <c r="E18" s="37"/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1.0279605263158992E-2</v>
      </c>
      <c r="C19" s="16">
        <f>B19</f>
        <v>1.0279605263158992E-2</v>
      </c>
      <c r="D19" s="20" t="str">
        <f>D18</f>
        <v xml:space="preserve">10^−03 kbq 235U equiv. </v>
      </c>
      <c r="E19" s="37"/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2.2203947368419991E-2</v>
      </c>
      <c r="C20" s="16">
        <f>B20+C19</f>
        <v>3.2483552631578982E-2</v>
      </c>
      <c r="D20" s="20" t="str">
        <f>D19</f>
        <v xml:space="preserve">10^−03 kbq 235U equiv. </v>
      </c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5.0986842105264024E-2</v>
      </c>
      <c r="C21" s="16">
        <f>B21+C20</f>
        <v>8.3470394736843007E-2</v>
      </c>
      <c r="D21" s="20" t="str">
        <f>D20</f>
        <v xml:space="preserve">10^−03 kbq 235U equiv. </v>
      </c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</v>
      </c>
      <c r="C22" s="29">
        <f>C21+B22</f>
        <v>8.3470394736843007E-2</v>
      </c>
      <c r="D22" s="54" t="str">
        <f>D20</f>
        <v xml:space="preserve">10^−03 kbq 235U equiv. </v>
      </c>
      <c r="E22" s="37"/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7.4013157894740056E-3</v>
      </c>
      <c r="D23" s="80" t="str">
        <f t="shared" ref="D23:D29" si="2">D22</f>
        <v xml:space="preserve">10^−03 kbq 235U equiv. </v>
      </c>
      <c r="E23" s="37"/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25">
        <v>0</v>
      </c>
      <c r="C24" s="16">
        <f>B24</f>
        <v>0</v>
      </c>
      <c r="D24" s="20" t="str">
        <f t="shared" si="2"/>
        <v xml:space="preserve">10^−03 kbq 235U equiv. </v>
      </c>
      <c r="E24" s="37"/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25">
        <v>8.2236842105298802E-4</v>
      </c>
      <c r="C25" s="16">
        <f>B25+C24</f>
        <v>8.2236842105298802E-4</v>
      </c>
      <c r="D25" s="20" t="str">
        <f t="shared" si="2"/>
        <v xml:space="preserve">10^−03 kbq 235U equiv. </v>
      </c>
      <c r="E25" s="37"/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25">
        <v>0</v>
      </c>
      <c r="C26" s="16">
        <f>B26+C25</f>
        <v>8.2236842105298802E-4</v>
      </c>
      <c r="D26" s="20" t="str">
        <f t="shared" si="2"/>
        <v xml:space="preserve">10^−03 kbq 235U equiv. </v>
      </c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75">
        <v>6.5789473684210176E-3</v>
      </c>
      <c r="C27" s="67">
        <f>B27+C26</f>
        <v>7.4013157894740056E-3</v>
      </c>
      <c r="D27" s="68" t="str">
        <f t="shared" si="2"/>
        <v xml:space="preserve">10^−03 kbq 235U equiv. </v>
      </c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0.81044407894736803</v>
      </c>
      <c r="D28" s="80" t="str">
        <f t="shared" si="2"/>
        <v xml:space="preserve">10^−03 kbq 235U equiv. </v>
      </c>
      <c r="E28" s="37"/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0.142680921052631</v>
      </c>
      <c r="C29" s="16">
        <f>B29</f>
        <v>0.142680921052631</v>
      </c>
      <c r="D29" s="20" t="str">
        <f t="shared" si="2"/>
        <v xml:space="preserve">10^−03 kbq 235U equiv. </v>
      </c>
      <c r="E29" s="37"/>
      <c r="F29" s="37"/>
      <c r="G29" s="37"/>
      <c r="H29" s="37"/>
      <c r="I29" s="37"/>
      <c r="J29" s="37"/>
      <c r="K29" s="37"/>
      <c r="L29" s="37"/>
      <c r="M29" s="37"/>
    </row>
    <row r="30" spans="1:13">
      <c r="A30" s="56" t="s">
        <v>211</v>
      </c>
      <c r="B30" s="16">
        <v>3.125E-2</v>
      </c>
      <c r="C30" s="16">
        <f t="shared" ref="C30:C42" si="3">B30+C29</f>
        <v>0.173930921052631</v>
      </c>
      <c r="D30" s="20" t="str">
        <f t="shared" ref="D30:D31" si="4">D29</f>
        <v xml:space="preserve">10^−03 kbq 235U equiv. </v>
      </c>
    </row>
    <row r="31" spans="1:13">
      <c r="A31" s="57" t="s">
        <v>197</v>
      </c>
      <c r="B31" s="16">
        <v>4.1118421052639964E-3</v>
      </c>
      <c r="C31" s="16">
        <f t="shared" si="3"/>
        <v>0.178042763157895</v>
      </c>
      <c r="D31" s="20" t="str">
        <f t="shared" si="4"/>
        <v xml:space="preserve">10^−03 kbq 235U equiv. </v>
      </c>
    </row>
    <row r="32" spans="1:13">
      <c r="A32" s="58" t="s">
        <v>210</v>
      </c>
      <c r="B32" s="16">
        <v>1.8503289473684015E-2</v>
      </c>
      <c r="C32" s="16">
        <f t="shared" si="3"/>
        <v>0.19654605263157901</v>
      </c>
      <c r="D32" s="20" t="str">
        <f t="shared" ref="D32:D42" si="5">D31</f>
        <v xml:space="preserve">10^−03 kbq 235U equiv. </v>
      </c>
    </row>
    <row r="33" spans="1:4">
      <c r="A33" s="59" t="s">
        <v>201</v>
      </c>
      <c r="B33" s="16">
        <v>2.878289473684198E-2</v>
      </c>
      <c r="C33" s="16">
        <f t="shared" si="3"/>
        <v>0.22532894736842099</v>
      </c>
      <c r="D33" s="20" t="str">
        <f t="shared" si="5"/>
        <v xml:space="preserve">10^−03 kbq 235U equiv. </v>
      </c>
    </row>
    <row r="34" spans="1:4">
      <c r="A34" s="81" t="s">
        <v>213</v>
      </c>
      <c r="B34" s="16">
        <v>0</v>
      </c>
      <c r="C34" s="16">
        <f t="shared" si="3"/>
        <v>0.22532894736842099</v>
      </c>
      <c r="D34" s="20" t="str">
        <f t="shared" si="5"/>
        <v xml:space="preserve">10^−03 kbq 235U equiv. </v>
      </c>
    </row>
    <row r="35" spans="1:4">
      <c r="A35" s="61" t="s">
        <v>205</v>
      </c>
      <c r="B35" s="16">
        <v>0</v>
      </c>
      <c r="C35" s="16">
        <f t="shared" si="3"/>
        <v>0.22532894736842099</v>
      </c>
      <c r="D35" s="20" t="str">
        <f t="shared" si="5"/>
        <v xml:space="preserve">10^−03 kbq 235U equiv. </v>
      </c>
    </row>
    <row r="36" spans="1:4">
      <c r="A36" s="60" t="s">
        <v>202</v>
      </c>
      <c r="B36" s="16">
        <v>2.4259868421052017E-2</v>
      </c>
      <c r="C36" s="16">
        <f t="shared" si="3"/>
        <v>0.24958881578947301</v>
      </c>
      <c r="D36" s="20" t="str">
        <f t="shared" si="5"/>
        <v xml:space="preserve">10^−03 kbq 235U equiv. </v>
      </c>
    </row>
    <row r="37" spans="1:4">
      <c r="A37" s="62" t="s">
        <v>203</v>
      </c>
      <c r="B37" s="29">
        <v>4.9342105263159852E-3</v>
      </c>
      <c r="C37" s="29">
        <f t="shared" si="3"/>
        <v>0.25452302631578899</v>
      </c>
      <c r="D37" s="54" t="str">
        <f t="shared" si="5"/>
        <v xml:space="preserve">10^−03 kbq 235U equiv. </v>
      </c>
    </row>
    <row r="38" spans="1:4">
      <c r="A38" s="48" t="s">
        <v>207</v>
      </c>
      <c r="B38" s="16">
        <v>0.18092105263157898</v>
      </c>
      <c r="C38" s="16">
        <f t="shared" si="3"/>
        <v>0.43544407894736797</v>
      </c>
      <c r="D38" s="80" t="str">
        <f t="shared" si="5"/>
        <v xml:space="preserve">10^−03 kbq 235U equiv. </v>
      </c>
    </row>
    <row r="39" spans="1:4">
      <c r="A39" s="48" t="s">
        <v>206</v>
      </c>
      <c r="B39" s="16">
        <v>1.2746710526316041E-2</v>
      </c>
      <c r="C39" s="16">
        <f t="shared" si="3"/>
        <v>0.44819078947368401</v>
      </c>
      <c r="D39" s="20" t="str">
        <f t="shared" si="5"/>
        <v xml:space="preserve">10^−03 kbq 235U equiv. </v>
      </c>
    </row>
    <row r="40" spans="1:4">
      <c r="A40" s="48" t="s">
        <v>209</v>
      </c>
      <c r="B40" s="16">
        <v>0.10608552631578899</v>
      </c>
      <c r="C40" s="16">
        <f t="shared" si="3"/>
        <v>0.55427631578947301</v>
      </c>
      <c r="D40" s="20" t="str">
        <f t="shared" si="5"/>
        <v xml:space="preserve">10^−03 kbq 235U equiv. </v>
      </c>
    </row>
    <row r="41" spans="1:4">
      <c r="A41" s="48" t="s">
        <v>208</v>
      </c>
      <c r="B41" s="16">
        <v>0.25616776315789502</v>
      </c>
      <c r="C41" s="16">
        <f t="shared" si="3"/>
        <v>0.81044407894736803</v>
      </c>
      <c r="D41" s="20" t="str">
        <f t="shared" si="5"/>
        <v xml:space="preserve">10^−03 kbq 235U equiv. </v>
      </c>
    </row>
    <row r="42" spans="1:4">
      <c r="A42" s="48" t="s">
        <v>204</v>
      </c>
      <c r="B42" s="16">
        <v>0</v>
      </c>
      <c r="C42" s="16">
        <f t="shared" si="3"/>
        <v>0.81044407894736803</v>
      </c>
      <c r="D42" s="20" t="str">
        <f t="shared" si="5"/>
        <v xml:space="preserve">10^−03 kbq 235U equiv. 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77D4-210F-C943-97B2-7A08C38F746A}">
  <sheetPr>
    <tabColor theme="6" tint="-0.249977111117893"/>
  </sheetPr>
  <dimension ref="A1:AC142"/>
  <sheetViews>
    <sheetView zoomScale="109" zoomScaleNormal="130" workbookViewId="0">
      <selection activeCell="E2" sqref="E2"/>
    </sheetView>
  </sheetViews>
  <sheetFormatPr baseColWidth="10" defaultRowHeight="13"/>
  <cols>
    <col min="1" max="1" width="11" style="34" bestFit="1" customWidth="1"/>
    <col min="2" max="2" width="31.6640625" bestFit="1" customWidth="1"/>
    <col min="3" max="3" width="22.33203125" bestFit="1" customWidth="1"/>
    <col min="4" max="4" width="17.5" bestFit="1" customWidth="1"/>
    <col min="5" max="5" width="10" customWidth="1"/>
    <col min="6" max="6" width="9" customWidth="1"/>
    <col min="7" max="8" width="9.6640625" customWidth="1"/>
    <col min="9" max="9" width="14.33203125" customWidth="1"/>
    <col min="10" max="10" width="11.83203125" bestFit="1" customWidth="1"/>
  </cols>
  <sheetData>
    <row r="1" spans="1:22" s="31" customFormat="1" ht="27" customHeight="1">
      <c r="A1" s="30" t="s">
        <v>0</v>
      </c>
      <c r="B1" s="30" t="s">
        <v>107</v>
      </c>
      <c r="C1" s="30" t="s">
        <v>108</v>
      </c>
      <c r="D1" s="30" t="s">
        <v>160</v>
      </c>
      <c r="E1" s="30" t="s">
        <v>1</v>
      </c>
      <c r="F1" s="30" t="s">
        <v>2</v>
      </c>
      <c r="G1" s="30" t="s">
        <v>3</v>
      </c>
      <c r="H1" s="30" t="s">
        <v>4</v>
      </c>
      <c r="I1" s="30" t="str">
        <f>A1_CarbonFootprint!A6</f>
        <v>Carbonate on activated carbon</v>
      </c>
      <c r="J1" s="30" t="s">
        <v>5</v>
      </c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>
      <c r="A2" s="34" t="str">
        <f>EnvImpact_adsorbents!A4</f>
        <v xml:space="preserve">I </v>
      </c>
      <c r="B2" t="str">
        <f>EnvImpact_adsorbents!B4</f>
        <v xml:space="preserve">Climate change </v>
      </c>
      <c r="C2" t="str">
        <f>EnvImpact_adsorbents!C4</f>
        <v xml:space="preserve">10^-02 kg CO2e </v>
      </c>
      <c r="D2" t="str">
        <f>A1_CarbonFootprint!B1</f>
        <v>Production</v>
      </c>
      <c r="E2" s="16">
        <f>A1_CarbonFootprint!B3</f>
        <v>20.188679245283002</v>
      </c>
      <c r="F2" s="16">
        <f>A1_CarbonFootprint!B2</f>
        <v>10.909090909090899</v>
      </c>
      <c r="G2" s="16">
        <f>A1_CarbonFootprint!B4</f>
        <v>35.8147512864494</v>
      </c>
      <c r="H2" s="16">
        <f>A1_CarbonFootprint!B5</f>
        <v>8.7478559176672306</v>
      </c>
      <c r="I2" s="16">
        <f>A1_CarbonFootprint!B6</f>
        <v>10.668953687821601</v>
      </c>
      <c r="J2" s="16">
        <f>A1_CarbonFootprint!B7</f>
        <v>26.1063464837049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>
      <c r="A3" s="34" t="str">
        <f>A2</f>
        <v xml:space="preserve">I </v>
      </c>
      <c r="B3" t="str">
        <f>B2</f>
        <v xml:space="preserve">Climate change </v>
      </c>
      <c r="C3" t="str">
        <f>C2</f>
        <v xml:space="preserve">10^-02 kg CO2e </v>
      </c>
      <c r="D3" t="str">
        <f>A1_CarbonFootprint!C1</f>
        <v>End of Life</v>
      </c>
      <c r="E3" s="16">
        <f>A1_CarbonFootprint!C3</f>
        <v>3.4648370497426981</v>
      </c>
      <c r="F3" s="16">
        <f>A1_CarbonFootprint!C2</f>
        <v>2.1097770154374</v>
      </c>
      <c r="G3" s="16">
        <f>A1_CarbonFootprint!C4</f>
        <v>10.377358490566003</v>
      </c>
      <c r="H3" s="16">
        <f>A1_CarbonFootprint!C5</f>
        <v>1.0634648370497501</v>
      </c>
      <c r="I3" s="16">
        <f>A1_CarbonFootprint!C6</f>
        <v>1.0120068610633997</v>
      </c>
      <c r="J3" s="16">
        <f>A1_CarbonFootprint!C6</f>
        <v>1.0120068610633997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>
      <c r="A4" s="34" t="str">
        <f t="shared" ref="A4:A9" si="0">A3</f>
        <v xml:space="preserve">I </v>
      </c>
      <c r="B4" s="27" t="str">
        <f>B3</f>
        <v xml:space="preserve">Climate change </v>
      </c>
      <c r="C4" s="27" t="str">
        <f>C2</f>
        <v xml:space="preserve">10^-02 kg CO2e </v>
      </c>
      <c r="D4" s="27" t="str">
        <f>A1_CarbonFootprint!D1</f>
        <v>Total carbon footprint</v>
      </c>
      <c r="E4" s="29">
        <f>E2+E3</f>
        <v>23.6535162950257</v>
      </c>
      <c r="F4" s="29">
        <f t="shared" ref="F4:J4" si="1">F2+F3</f>
        <v>13.018867924528299</v>
      </c>
      <c r="G4" s="29">
        <f t="shared" si="1"/>
        <v>46.192109777015403</v>
      </c>
      <c r="H4" s="29">
        <f t="shared" si="1"/>
        <v>9.8113207547169807</v>
      </c>
      <c r="I4" s="29">
        <f t="shared" si="1"/>
        <v>11.680960548885</v>
      </c>
      <c r="J4" s="29">
        <f t="shared" si="1"/>
        <v>27.118353344768302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>
      <c r="A5" s="34" t="str">
        <f t="shared" si="0"/>
        <v xml:space="preserve">I </v>
      </c>
      <c r="B5" t="str">
        <f>EnvImpact_adsorbents!B5</f>
        <v xml:space="preserve">Ozone depletion </v>
      </c>
      <c r="C5" t="str">
        <f>EnvImpact_adsorbents!C5</f>
        <v xml:space="preserve">10^−10 kg CFC- 11 equiv. </v>
      </c>
      <c r="D5" t="str">
        <f>D2</f>
        <v>Production</v>
      </c>
      <c r="E5" s="16">
        <f>A2_ozoneDepletion!B3</f>
        <v>0.65281450698904397</v>
      </c>
      <c r="F5" s="16">
        <f>A2_ozoneDepletion!B2</f>
        <v>0.34114091424253801</v>
      </c>
      <c r="G5" s="16">
        <f>A2_ozoneDepletion!B4</f>
        <v>0.57876841707593496</v>
      </c>
      <c r="H5" s="16">
        <f>A2_ozoneDepletion!B5</f>
        <v>0.54627880619569302</v>
      </c>
      <c r="I5" s="16">
        <f>A2_ozoneDepletion!B6</f>
        <v>0.50018889308651304</v>
      </c>
      <c r="J5" s="19" t="str">
        <f>A2_ozoneDepletion!B7</f>
        <v>NaN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>
      <c r="A6" s="34" t="str">
        <f t="shared" si="0"/>
        <v xml:space="preserve">I </v>
      </c>
      <c r="B6" t="str">
        <f>B5</f>
        <v xml:space="preserve">Ozone depletion </v>
      </c>
      <c r="C6" t="str">
        <f>C5</f>
        <v xml:space="preserve">10^−10 kg CFC- 11 equiv. </v>
      </c>
      <c r="D6" t="str">
        <f t="shared" ref="D6:D49" si="2">D3</f>
        <v>End of Life</v>
      </c>
      <c r="E6" s="16">
        <f>A2_ozoneDepletion!C3</f>
        <v>4.0423120513789046E-2</v>
      </c>
      <c r="F6" s="16">
        <f>A2_ozoneDepletion!C2</f>
        <v>2.4933887419720968E-2</v>
      </c>
      <c r="G6" s="16">
        <f>A2_ozoneDepletion!C4</f>
        <v>0.10578012844729801</v>
      </c>
      <c r="H6" s="16">
        <f>A2_ozoneDepletion!C5</f>
        <v>5.1378919531544942E-2</v>
      </c>
      <c r="I6" s="16">
        <f>A2_ozoneDepletion!C6</f>
        <v>4.9867774839439938E-2</v>
      </c>
      <c r="J6" s="19" t="str">
        <f>A2_ozoneDepletion!C7</f>
        <v>NaN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>
      <c r="A7" s="34" t="str">
        <f t="shared" si="0"/>
        <v xml:space="preserve">I </v>
      </c>
      <c r="B7" s="27" t="str">
        <f>B6</f>
        <v xml:space="preserve">Ozone depletion </v>
      </c>
      <c r="C7" s="27" t="str">
        <f>C6</f>
        <v xml:space="preserve">10^−10 kg CFC- 11 equiv. </v>
      </c>
      <c r="D7" s="27" t="str">
        <f t="shared" si="2"/>
        <v>Total carbon footprint</v>
      </c>
      <c r="E7" s="29">
        <f>E5+E6</f>
        <v>0.69323762750283302</v>
      </c>
      <c r="F7" s="29">
        <f t="shared" ref="F7" si="3">F5+F6</f>
        <v>0.36607480166225898</v>
      </c>
      <c r="G7" s="29">
        <f t="shared" ref="G7" si="4">G5+G6</f>
        <v>0.68454854552323297</v>
      </c>
      <c r="H7" s="29">
        <f t="shared" ref="H7" si="5">H5+H6</f>
        <v>0.59765772572723797</v>
      </c>
      <c r="I7" s="29">
        <f t="shared" ref="I7" si="6">I5+I6</f>
        <v>0.55005666792595298</v>
      </c>
      <c r="J7" s="32" t="s">
        <v>145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>
      <c r="A8" s="34" t="str">
        <f t="shared" si="0"/>
        <v xml:space="preserve">I </v>
      </c>
      <c r="B8" t="str">
        <f>EnvImpact_adsorbents!B6</f>
        <v xml:space="preserve">Particulate matter </v>
      </c>
      <c r="C8" t="str">
        <f>EnvImpact_adsorbents!C6</f>
        <v xml:space="preserve">10^−10 disease incidences </v>
      </c>
      <c r="D8" t="str">
        <f t="shared" si="2"/>
        <v>Production</v>
      </c>
      <c r="E8" s="16">
        <f>A3_particulateMatter!B3</f>
        <v>0.89565879664889503</v>
      </c>
      <c r="F8" s="16">
        <f>A3_particulateMatter!B2</f>
        <v>0.489718202589489</v>
      </c>
      <c r="G8" s="16">
        <f>A3_particulateMatter!B4</f>
        <v>1.14851485148514</v>
      </c>
      <c r="H8" s="16">
        <f>A3_particulateMatter!B5</f>
        <v>0.396039603960396</v>
      </c>
      <c r="I8" s="16">
        <f>A3_particulateMatter!B6</f>
        <v>0.41584158415841499</v>
      </c>
      <c r="J8" s="16">
        <f>A3_particulateMatter!B7</f>
        <v>0.75932977913175903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spans="1:22">
      <c r="A9" s="34" t="str">
        <f t="shared" si="0"/>
        <v xml:space="preserve">I </v>
      </c>
      <c r="B9" t="str">
        <f>B8</f>
        <v xml:space="preserve">Particulate matter </v>
      </c>
      <c r="C9" t="str">
        <f>C8</f>
        <v xml:space="preserve">10^−10 disease incidences </v>
      </c>
      <c r="D9" t="str">
        <f t="shared" si="2"/>
        <v>End of Life</v>
      </c>
      <c r="E9" s="16">
        <f>A3_particulateMatter!C3</f>
        <v>1.9801980198019931E-2</v>
      </c>
      <c r="F9" s="16">
        <f>A3_particulateMatter!C2</f>
        <v>1.2947448591012989E-2</v>
      </c>
      <c r="G9" s="16">
        <f>A3_particulateMatter!C4</f>
        <v>5.4074638233059913E-2</v>
      </c>
      <c r="H9" s="16">
        <f>A3_particulateMatter!C5</f>
        <v>4.6458492003044971E-2</v>
      </c>
      <c r="I9" s="16">
        <f>A3_particulateMatter!C6</f>
        <v>4.7981721249048037E-2</v>
      </c>
      <c r="J9" s="16">
        <f>A3_particulateMatter!C7</f>
        <v>5.2551408987053017E-2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>
      <c r="A10" s="35" t="str">
        <f>A9</f>
        <v xml:space="preserve">I </v>
      </c>
      <c r="B10" s="27" t="str">
        <f>B9</f>
        <v xml:space="preserve">Particulate matter </v>
      </c>
      <c r="C10" s="27" t="str">
        <f>C9</f>
        <v xml:space="preserve">10^−10 disease incidences </v>
      </c>
      <c r="D10" s="27" t="str">
        <f t="shared" si="2"/>
        <v>Total carbon footprint</v>
      </c>
      <c r="E10" s="29">
        <f>E8+E9</f>
        <v>0.91546077684691496</v>
      </c>
      <c r="F10" s="29">
        <f t="shared" ref="F10" si="7">F8+F9</f>
        <v>0.50266565118050199</v>
      </c>
      <c r="G10" s="29">
        <f t="shared" ref="G10" si="8">G8+G9</f>
        <v>1.2025894897181999</v>
      </c>
      <c r="H10" s="29">
        <f t="shared" ref="H10" si="9">H8+H9</f>
        <v>0.44249809596344097</v>
      </c>
      <c r="I10" s="29">
        <f t="shared" ref="I10" si="10">I8+I9</f>
        <v>0.46382330540746303</v>
      </c>
      <c r="J10" s="29">
        <f t="shared" ref="J10" si="11">J8+J9</f>
        <v>0.81188118811881205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>
      <c r="A11" s="34" t="str">
        <f>EnvImpact_adsorbents!A7</f>
        <v xml:space="preserve">II </v>
      </c>
      <c r="B11" t="str">
        <f>EnvImpact_adsorbents!B7</f>
        <v xml:space="preserve">Acidification, terrestrial and freshwater </v>
      </c>
      <c r="C11" t="str">
        <f>EnvImpact_adsorbents!C7</f>
        <v xml:space="preserve">10^−04 mole H + equiv. </v>
      </c>
      <c r="D11" t="str">
        <f t="shared" si="2"/>
        <v>Production</v>
      </c>
      <c r="E11" s="16">
        <f>A4_acidification!B3</f>
        <v>103.016616957818</v>
      </c>
      <c r="F11" s="16">
        <f>A4_acidification!B2</f>
        <v>55.1171708564124</v>
      </c>
      <c r="G11" s="16">
        <f>A4_acidification!B4</f>
        <v>97.111205794631402</v>
      </c>
      <c r="H11" s="16">
        <f>A4_acidification!B5</f>
        <v>47.720494247976099</v>
      </c>
      <c r="I11" s="16">
        <f>A4_acidification!B6</f>
        <v>55.236472092032301</v>
      </c>
      <c r="J11" s="16">
        <f>A4_acidification!B7</f>
        <v>90.907541542394497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22">
      <c r="A12" s="34" t="str">
        <f>A11</f>
        <v xml:space="preserve">II </v>
      </c>
      <c r="B12" t="str">
        <f>B11</f>
        <v xml:space="preserve">Acidification, terrestrial and freshwater </v>
      </c>
      <c r="C12" t="str">
        <f>C11</f>
        <v xml:space="preserve">10^−04 mole H + equiv. </v>
      </c>
      <c r="D12" t="str">
        <f t="shared" si="2"/>
        <v>End of Life</v>
      </c>
      <c r="E12" s="16">
        <f>A4_acidification!C3</f>
        <v>4.4737963357479913</v>
      </c>
      <c r="F12" s="16">
        <f>A4_acidification!C2</f>
        <v>2.9228802726885021</v>
      </c>
      <c r="G12" s="16">
        <f>A4_acidification!C4</f>
        <v>11.631870472943604</v>
      </c>
      <c r="H12" s="16">
        <f>A4_acidification!C5</f>
        <v>5.0703025138475013</v>
      </c>
      <c r="I12" s="16">
        <f>A4_acidification!C6</f>
        <v>4.8913506604176007</v>
      </c>
      <c r="J12" s="16">
        <f>A4_acidification!C7</f>
        <v>11.214316148273497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1:22">
      <c r="A13" s="34" t="str">
        <f t="shared" ref="A13:A27" si="12">A12</f>
        <v xml:space="preserve">II </v>
      </c>
      <c r="B13" s="27" t="str">
        <f>B12</f>
        <v xml:space="preserve">Acidification, terrestrial and freshwater </v>
      </c>
      <c r="C13" s="27" t="str">
        <f>C12</f>
        <v xml:space="preserve">10^−04 mole H + equiv. </v>
      </c>
      <c r="D13" s="27" t="str">
        <f t="shared" si="2"/>
        <v>Total carbon footprint</v>
      </c>
      <c r="E13" s="29">
        <f>E11+E12</f>
        <v>107.49041329356599</v>
      </c>
      <c r="F13" s="29">
        <f t="shared" ref="F13" si="13">F11+F12</f>
        <v>58.040051129100902</v>
      </c>
      <c r="G13" s="29">
        <f t="shared" ref="G13" si="14">G11+G12</f>
        <v>108.74307626757501</v>
      </c>
      <c r="H13" s="29">
        <f t="shared" ref="H13" si="15">H11+H12</f>
        <v>52.7907967618236</v>
      </c>
      <c r="I13" s="29">
        <f t="shared" ref="I13" si="16">I11+I12</f>
        <v>60.127822752449902</v>
      </c>
      <c r="J13" s="29">
        <f t="shared" ref="J13" si="17">J11+J12</f>
        <v>102.12185769066799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spans="1:22">
      <c r="A14" s="34" t="str">
        <f t="shared" si="12"/>
        <v xml:space="preserve">II </v>
      </c>
      <c r="B14" t="str">
        <f>EnvImpact_adsorbents!B8</f>
        <v xml:space="preserve">Eutrophication, freshwater </v>
      </c>
      <c r="C14" t="str">
        <f>EnvImpact_adsorbents!C8</f>
        <v xml:space="preserve">10^−06 kg P equiv. </v>
      </c>
      <c r="D14" t="str">
        <f t="shared" si="2"/>
        <v>Production</v>
      </c>
      <c r="E14" s="16">
        <f>A5_eutrophFreshwater!B3</f>
        <v>2.3100115964437502</v>
      </c>
      <c r="F14" s="16">
        <f>A5_eutrophFreshwater!B2</f>
        <v>1.22690374951681</v>
      </c>
      <c r="G14" s="16">
        <f>A5_eutrophFreshwater!B4</f>
        <v>1.6954000773096201</v>
      </c>
      <c r="H14" s="16">
        <f>A5_eutrophFreshwater!B5</f>
        <v>4.0170081175106302</v>
      </c>
      <c r="I14" s="16">
        <f>A5_eutrophFreshwater!B6</f>
        <v>3.7317356010823302</v>
      </c>
      <c r="J14" s="16">
        <f>A5_eutrophFreshwater!B7</f>
        <v>5.5315036722071902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1:22">
      <c r="A15" s="34" t="str">
        <f t="shared" si="12"/>
        <v xml:space="preserve">II </v>
      </c>
      <c r="B15" t="str">
        <f>B14</f>
        <v xml:space="preserve">Eutrophication, freshwater </v>
      </c>
      <c r="C15" t="str">
        <f>C14</f>
        <v xml:space="preserve">10^−06 kg P equiv. </v>
      </c>
      <c r="D15" t="str">
        <f t="shared" si="2"/>
        <v>End of Life</v>
      </c>
      <c r="E15" s="16">
        <f>A5_eutrophFreshwater!C3</f>
        <v>0.1113258600695799</v>
      </c>
      <c r="F15" s="16">
        <f>A5_eutrophFreshwater!C2</f>
        <v>0.10668728256668003</v>
      </c>
      <c r="G15" s="16">
        <f>A5_eutrophFreshwater!C4</f>
        <v>0.10204870506377994</v>
      </c>
      <c r="H15" s="16">
        <f>A5_eutrophFreshwater!C5</f>
        <v>0</v>
      </c>
      <c r="I15" s="16">
        <f>A5_eutrophFreshwater!C6</f>
        <v>0</v>
      </c>
      <c r="J15" s="16">
        <f>A5_eutrophFreshwater!C7</f>
        <v>0.11596443757246977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1:22">
      <c r="A16" s="34" t="str">
        <f t="shared" si="12"/>
        <v xml:space="preserve">II </v>
      </c>
      <c r="B16" s="27" t="str">
        <f>B15</f>
        <v xml:space="preserve">Eutrophication, freshwater </v>
      </c>
      <c r="C16" s="27" t="str">
        <f>C15</f>
        <v xml:space="preserve">10^−06 kg P equiv. </v>
      </c>
      <c r="D16" s="27" t="str">
        <f t="shared" si="2"/>
        <v>Total carbon footprint</v>
      </c>
      <c r="E16" s="29">
        <f>E14+E15</f>
        <v>2.4213374565133301</v>
      </c>
      <c r="F16" s="29">
        <f t="shared" ref="F16" si="18">F14+F15</f>
        <v>1.3335910320834901</v>
      </c>
      <c r="G16" s="29">
        <f t="shared" ref="G16" si="19">G14+G15</f>
        <v>1.7974487823734</v>
      </c>
      <c r="H16" s="29">
        <f t="shared" ref="H16" si="20">H14+H15</f>
        <v>4.0170081175106302</v>
      </c>
      <c r="I16" s="29">
        <f t="shared" ref="I16" si="21">I14+I15</f>
        <v>3.7317356010823302</v>
      </c>
      <c r="J16" s="29">
        <f t="shared" ref="J16" si="22">J14+J15</f>
        <v>5.64746810977966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 spans="1:22">
      <c r="A17" s="34" t="str">
        <f t="shared" si="12"/>
        <v xml:space="preserve">II </v>
      </c>
      <c r="B17" t="str">
        <f>EnvImpact_adsorbents!B9</f>
        <v xml:space="preserve">Eutrophication, marine </v>
      </c>
      <c r="C17" t="str">
        <f>EnvImpact_adsorbents!C9</f>
        <v xml:space="preserve">10^−05 kg N equiv. </v>
      </c>
      <c r="D17" t="str">
        <f t="shared" si="2"/>
        <v>Production</v>
      </c>
      <c r="E17" s="16">
        <f>A7_eutrophMarine!B3</f>
        <v>50.505660377358403</v>
      </c>
      <c r="F17" s="16">
        <f>A7_eutrophMarine!B2</f>
        <v>26.124528301886699</v>
      </c>
      <c r="G17" s="16">
        <f>A7_eutrophMarine!B4</f>
        <v>45.4339622641509</v>
      </c>
      <c r="H17" s="16">
        <f>A7_eutrophMarine!B5</f>
        <v>14.0792452830188</v>
      </c>
      <c r="I17" s="16">
        <f>A7_eutrophMarine!B6</f>
        <v>18.464150943396199</v>
      </c>
      <c r="J17" s="16">
        <f>A7_eutrophMarine!B7</f>
        <v>41.630188679245201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>
      <c r="A18" s="34" t="str">
        <f t="shared" si="12"/>
        <v xml:space="preserve">II </v>
      </c>
      <c r="B18" t="str">
        <f>B17</f>
        <v xml:space="preserve">Eutrophication, marine </v>
      </c>
      <c r="C18" t="str">
        <f>C17</f>
        <v xml:space="preserve">10^−05 kg N equiv. </v>
      </c>
      <c r="D18" t="str">
        <f t="shared" si="2"/>
        <v>End of Life</v>
      </c>
      <c r="E18" s="16">
        <f>A7_eutrophMarine!C3</f>
        <v>2.2716981132075986</v>
      </c>
      <c r="F18" s="16">
        <f>A7_eutrophMarine!C2</f>
        <v>1.373584905660401</v>
      </c>
      <c r="G18" s="16">
        <f>A7_eutrophMarine!C4</f>
        <v>6.471698113207502</v>
      </c>
      <c r="H18" s="16">
        <f>A7_eutrophMarine!C5</f>
        <v>1.1622641509434004</v>
      </c>
      <c r="I18" s="16">
        <f>A7_eutrophMarine!C6</f>
        <v>1.1886792452830015</v>
      </c>
      <c r="J18" s="16">
        <f>A7_eutrophMarine!C7</f>
        <v>6.6301886792453004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>
      <c r="A19" s="34" t="str">
        <f t="shared" si="12"/>
        <v xml:space="preserve">II </v>
      </c>
      <c r="B19" s="27" t="str">
        <f>B18</f>
        <v xml:space="preserve">Eutrophication, marine </v>
      </c>
      <c r="C19" s="27" t="str">
        <f>C18</f>
        <v xml:space="preserve">10^−05 kg N equiv. </v>
      </c>
      <c r="D19" s="27" t="str">
        <f t="shared" si="2"/>
        <v>Total carbon footprint</v>
      </c>
      <c r="E19" s="29">
        <f>E17+E18</f>
        <v>52.777358490566002</v>
      </c>
      <c r="F19" s="29">
        <f t="shared" ref="F19" si="23">F17+F18</f>
        <v>27.4981132075471</v>
      </c>
      <c r="G19" s="29">
        <f t="shared" ref="G19" si="24">G17+G18</f>
        <v>51.905660377358402</v>
      </c>
      <c r="H19" s="29">
        <f t="shared" ref="H19" si="25">H17+H18</f>
        <v>15.2415094339622</v>
      </c>
      <c r="I19" s="29">
        <f t="shared" ref="I19" si="26">I17+I18</f>
        <v>19.6528301886792</v>
      </c>
      <c r="J19" s="29">
        <f t="shared" ref="J19" si="27">J17+J18</f>
        <v>48.260377358490501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1:22">
      <c r="A20" s="34" t="str">
        <f t="shared" si="12"/>
        <v xml:space="preserve">II </v>
      </c>
      <c r="B20" t="str">
        <f>EnvImpact_adsorbents!B10</f>
        <v xml:space="preserve">Eutrophication, terrestrial </v>
      </c>
      <c r="C20" t="str">
        <f>EnvImpact_adsorbents!C10</f>
        <v xml:space="preserve">10^−04 mole N equiv. </v>
      </c>
      <c r="D20" t="str">
        <f t="shared" si="2"/>
        <v>Production</v>
      </c>
      <c r="E20">
        <f>A6_eutrophTerrest!B3</f>
        <v>172.32</v>
      </c>
      <c r="F20">
        <f>A6_eutrophTerrest!B2</f>
        <v>93.36</v>
      </c>
      <c r="G20">
        <f>A6_eutrophTerrest!B4</f>
        <v>235.56</v>
      </c>
      <c r="H20">
        <f>A6_eutrophTerrest!B5</f>
        <v>92.16</v>
      </c>
      <c r="I20">
        <f>A6_eutrophTerrest!B6</f>
        <v>136.32</v>
      </c>
      <c r="J20">
        <f>A6_eutrophTerrest!B7</f>
        <v>174.96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spans="1:22">
      <c r="A21" s="34" t="str">
        <f t="shared" si="12"/>
        <v xml:space="preserve">II </v>
      </c>
      <c r="B21" t="str">
        <f>B20</f>
        <v xml:space="preserve">Eutrophication, terrestrial </v>
      </c>
      <c r="C21" t="str">
        <f>C20</f>
        <v xml:space="preserve">10^−04 mole N equiv. </v>
      </c>
      <c r="D21" t="str">
        <f t="shared" si="2"/>
        <v>End of Life</v>
      </c>
      <c r="E21">
        <f>A6_eutrophTerrest!C3</f>
        <v>16.680000000000007</v>
      </c>
      <c r="F21">
        <f>A6_eutrophTerrest!C2</f>
        <v>10.079999999999998</v>
      </c>
      <c r="G21">
        <f>A6_eutrophTerrest!C4</f>
        <v>45.71999999999997</v>
      </c>
      <c r="H21">
        <f>A6_eutrophTerrest!C5</f>
        <v>12.600000000000009</v>
      </c>
      <c r="I21">
        <f>A6_eutrophTerrest!C6</f>
        <v>12.120000000000005</v>
      </c>
      <c r="J21">
        <f>A6_eutrophTerrest!C7</f>
        <v>45.599999999999994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>
      <c r="A22" s="34" t="str">
        <f t="shared" si="12"/>
        <v xml:space="preserve">II </v>
      </c>
      <c r="B22" s="27" t="str">
        <f>B21</f>
        <v xml:space="preserve">Eutrophication, terrestrial </v>
      </c>
      <c r="C22" s="27" t="str">
        <f>C21</f>
        <v xml:space="preserve">10^−04 mole N equiv. </v>
      </c>
      <c r="D22" s="27" t="str">
        <f t="shared" si="2"/>
        <v>Total carbon footprint</v>
      </c>
      <c r="E22" s="29">
        <f>E20+E21</f>
        <v>189</v>
      </c>
      <c r="F22" s="29">
        <f t="shared" ref="F22" si="28">F20+F21</f>
        <v>103.44</v>
      </c>
      <c r="G22" s="29">
        <f t="shared" ref="G22" si="29">G20+G21</f>
        <v>281.27999999999997</v>
      </c>
      <c r="H22" s="29">
        <f t="shared" ref="H22" si="30">H20+H21</f>
        <v>104.76</v>
      </c>
      <c r="I22" s="29">
        <f t="shared" ref="I22" si="31">I20+I21</f>
        <v>148.44</v>
      </c>
      <c r="J22" s="29">
        <f t="shared" ref="J22" si="32">J20+J21</f>
        <v>220.56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spans="1:22">
      <c r="A23" s="34" t="str">
        <f t="shared" si="12"/>
        <v xml:space="preserve">II </v>
      </c>
      <c r="B23" t="str">
        <f>EnvImpact_adsorbents!B11</f>
        <v xml:space="preserve">Ionizing radiation </v>
      </c>
      <c r="C23" t="str">
        <f>EnvImpact_adsorbents!C11</f>
        <v xml:space="preserve">10^−03 kbq 235U equiv. </v>
      </c>
      <c r="D23" t="str">
        <f t="shared" si="2"/>
        <v>Production</v>
      </c>
      <c r="E23" s="16">
        <f>A8_ionizingRadiation!B3</f>
        <v>2.4795567439999999</v>
      </c>
      <c r="F23" s="16">
        <f>A8_ionizingRadiation!B2</f>
        <v>1.4558654950000001</v>
      </c>
      <c r="G23" s="16">
        <f>A8_ionizingRadiation!B4</f>
        <v>2.108139091</v>
      </c>
      <c r="H23" s="16">
        <f>A8_ionizingRadiation!B5</f>
        <v>0.82537256400000003</v>
      </c>
      <c r="I23" s="16">
        <f>A8_ionizingRadiation!B6</f>
        <v>1.5040122279999999</v>
      </c>
      <c r="J23" s="16">
        <f>A8_ionizingRadiation!B7</f>
        <v>0.97325181500000002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spans="1:22">
      <c r="A24" s="34" t="str">
        <f t="shared" si="12"/>
        <v xml:space="preserve">II </v>
      </c>
      <c r="B24" t="str">
        <f>B23</f>
        <v xml:space="preserve">Ionizing radiation </v>
      </c>
      <c r="C24" t="str">
        <f>C23</f>
        <v xml:space="preserve">10^−03 kbq 235U equiv. </v>
      </c>
      <c r="D24" t="str">
        <f t="shared" si="2"/>
        <v>End of Life</v>
      </c>
      <c r="E24" s="16">
        <f>A8_ionizingRadiation!C3</f>
        <v>4.0122278000000122E-2</v>
      </c>
      <c r="F24" s="16">
        <f>A8_ionizingRadiation!C2</f>
        <v>3.3244172999999932E-2</v>
      </c>
      <c r="G24" s="16">
        <f>A8_ionizingRadiation!C5</f>
        <v>1.3756208999999964E-2</v>
      </c>
      <c r="H24" s="16">
        <f>A8_ionizingRadiation!C5</f>
        <v>1.3756208999999964E-2</v>
      </c>
      <c r="I24" s="16">
        <f>A8_ionizingRadiation!C6</f>
        <v>1.8341612000000174E-2</v>
      </c>
      <c r="J24" s="16">
        <f>A8_ionizingRadiation!C7</f>
        <v>2.1780664999999977E-2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spans="1:22">
      <c r="A25" s="34" t="str">
        <f t="shared" si="12"/>
        <v xml:space="preserve">II </v>
      </c>
      <c r="B25" s="27" t="str">
        <f>B24</f>
        <v xml:space="preserve">Ionizing radiation </v>
      </c>
      <c r="C25" s="27" t="str">
        <f>C24</f>
        <v xml:space="preserve">10^−03 kbq 235U equiv. </v>
      </c>
      <c r="D25" s="27" t="str">
        <f t="shared" si="2"/>
        <v>Total carbon footprint</v>
      </c>
      <c r="E25" s="29">
        <f>E23+E24</f>
        <v>2.519679022</v>
      </c>
      <c r="F25" s="29">
        <f t="shared" ref="F25" si="33">F23+F24</f>
        <v>1.489109668</v>
      </c>
      <c r="G25" s="29">
        <f t="shared" ref="G25" si="34">G23+G24</f>
        <v>2.1218952999999998</v>
      </c>
      <c r="H25" s="29">
        <f t="shared" ref="H25" si="35">H23+H24</f>
        <v>0.83912877299999999</v>
      </c>
      <c r="I25" s="29">
        <f t="shared" ref="I25" si="36">I23+I24</f>
        <v>1.5223538400000001</v>
      </c>
      <c r="J25" s="29">
        <f t="shared" ref="J25" si="37">J23+J24</f>
        <v>0.99503248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spans="1:22">
      <c r="A26" s="34" t="str">
        <f t="shared" si="12"/>
        <v xml:space="preserve">II </v>
      </c>
      <c r="B26" t="str">
        <f>EnvImpact_adsorbents!B12</f>
        <v xml:space="preserve">Photochemical ozone formation </v>
      </c>
      <c r="C26" t="str">
        <f>EnvImpact_adsorbents!C12</f>
        <v xml:space="preserve">10^−05 kg NMVOC equiv. </v>
      </c>
      <c r="D26" t="str">
        <f t="shared" si="2"/>
        <v>Production</v>
      </c>
      <c r="E26" s="16">
        <f>A9_photochemicalOzone!B3</f>
        <v>49.368058220000002</v>
      </c>
      <c r="F26" s="16">
        <f>A9_photochemicalOzone!B2</f>
        <v>27.11604749</v>
      </c>
      <c r="G26" s="16">
        <f>A9_photochemicalOzone!B4</f>
        <v>65.147453080000005</v>
      </c>
      <c r="H26" s="16">
        <f>A9_photochemicalOzone!B5</f>
        <v>23.28609728</v>
      </c>
      <c r="I26" s="16">
        <f>A9_photochemicalOzone!B6</f>
        <v>35.04404443</v>
      </c>
      <c r="J26" s="16">
        <f>A9_photochemicalOzone!B7</f>
        <v>57.487552659999999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1:22">
      <c r="A27" s="34" t="str">
        <f t="shared" si="12"/>
        <v xml:space="preserve">II </v>
      </c>
      <c r="B27" t="str">
        <f>B26</f>
        <v xml:space="preserve">Photochemical ozone formation </v>
      </c>
      <c r="C27" t="str">
        <f>C26</f>
        <v xml:space="preserve">10^−05 kg NMVOC equiv. </v>
      </c>
      <c r="D27" t="str">
        <f t="shared" si="2"/>
        <v>End of Life</v>
      </c>
      <c r="E27" s="16">
        <f>A9_photochemicalOzone!C3</f>
        <v>3.8682497100000006</v>
      </c>
      <c r="F27" s="16">
        <f>A9_photochemicalOzone!C2</f>
        <v>2.1447721199999989</v>
      </c>
      <c r="G27" s="16">
        <f>A9_photochemicalOzone!C4</f>
        <v>11.145155119999998</v>
      </c>
      <c r="H27" s="16">
        <f>A9_photochemicalOzone!C5</f>
        <v>3.1788586800000012</v>
      </c>
      <c r="I27" s="16">
        <f>A9_photochemicalOzone!C6</f>
        <v>3.1022596700000022</v>
      </c>
      <c r="J27" s="16">
        <f>A9_photochemicalOzone!C7</f>
        <v>11.145155109999997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1:22">
      <c r="A28" s="35" t="str">
        <f>A27</f>
        <v xml:space="preserve">II </v>
      </c>
      <c r="B28" s="27" t="str">
        <f>B27</f>
        <v xml:space="preserve">Photochemical ozone formation </v>
      </c>
      <c r="C28" s="27" t="str">
        <f>C27</f>
        <v xml:space="preserve">10^−05 kg NMVOC equiv. </v>
      </c>
      <c r="D28" s="27" t="str">
        <f t="shared" si="2"/>
        <v>Total carbon footprint</v>
      </c>
      <c r="E28" s="29">
        <f>E26+E27</f>
        <v>53.236307930000002</v>
      </c>
      <c r="F28" s="29">
        <f t="shared" ref="F28" si="38">F26+F27</f>
        <v>29.260819609999999</v>
      </c>
      <c r="G28" s="29">
        <f t="shared" ref="G28" si="39">G26+G27</f>
        <v>76.292608200000004</v>
      </c>
      <c r="H28" s="29">
        <f t="shared" ref="H28" si="40">H26+H27</f>
        <v>26.464955960000001</v>
      </c>
      <c r="I28" s="29">
        <f t="shared" ref="I28" si="41">I26+I27</f>
        <v>38.146304100000002</v>
      </c>
      <c r="J28" s="29">
        <f t="shared" ref="J28" si="42">J26+J27</f>
        <v>68.632707769999996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2">
      <c r="A29" s="34" t="str">
        <f>EnvImpact_adsorbents!A13</f>
        <v xml:space="preserve">II/III </v>
      </c>
      <c r="B29" t="str">
        <f>EnvImpact_adsorbents!B13</f>
        <v xml:space="preserve">Human toxicity, cancer </v>
      </c>
      <c r="C29" t="str">
        <f>EnvImpact_adsorbents!C13</f>
        <v xml:space="preserve">10^−10 CTUh </v>
      </c>
      <c r="D29" t="str">
        <f>D26</f>
        <v>Production</v>
      </c>
      <c r="E29" s="25">
        <f>A10_HumanToxCancer!B3</f>
        <v>0.13358984199999999</v>
      </c>
      <c r="F29" s="25">
        <f>A10_HumanToxCancer!B2</f>
        <v>0.19621008100000001</v>
      </c>
      <c r="G29" s="25">
        <f>A10_HumanToxCancer!B4</f>
        <v>0.12914582499999999</v>
      </c>
      <c r="H29" s="25">
        <f>A10_HumanToxCancer!B5</f>
        <v>0.10813774499999999</v>
      </c>
      <c r="I29" s="25">
        <f>A10_HumanToxCancer!B6</f>
        <v>9.8845710000000003E-2</v>
      </c>
      <c r="J29" s="25">
        <f>A10_HumanToxCancer!B7</f>
        <v>0.32858791799999998</v>
      </c>
    </row>
    <row r="30" spans="1:22">
      <c r="A30" s="34" t="str">
        <f>A29</f>
        <v xml:space="preserve">II/III </v>
      </c>
      <c r="B30" t="str">
        <f>B29</f>
        <v xml:space="preserve">Human toxicity, cancer </v>
      </c>
      <c r="C30" t="str">
        <f>C29</f>
        <v xml:space="preserve">10^−10 CTUh </v>
      </c>
      <c r="D30" t="str">
        <f t="shared" si="2"/>
        <v>End of Life</v>
      </c>
      <c r="E30" s="25">
        <f>A10_HumanToxCancer!C3</f>
        <v>5.5213550000000056E-3</v>
      </c>
      <c r="F30" s="25">
        <f>A10_HumanToxCancer!C2</f>
        <v>4.5786839999999995E-3</v>
      </c>
      <c r="G30" s="25">
        <f>A10_HumanToxCancer!C4</f>
        <v>1.2120045999999995E-2</v>
      </c>
      <c r="H30" s="25">
        <f>A10_HumanToxCancer!C5</f>
        <v>0</v>
      </c>
      <c r="I30" s="25">
        <f>A10_HumanToxCancer!C6</f>
        <v>0</v>
      </c>
      <c r="J30" s="25">
        <f>A10_HumanToxCancer!C7</f>
        <v>1.1985379000000018E-2</v>
      </c>
    </row>
    <row r="31" spans="1:22">
      <c r="A31" s="34" t="str">
        <f t="shared" ref="A31:A36" si="43">A30</f>
        <v xml:space="preserve">II/III </v>
      </c>
      <c r="B31" s="27" t="str">
        <f>B29</f>
        <v xml:space="preserve">Human toxicity, cancer </v>
      </c>
      <c r="C31" s="27" t="str">
        <f>C30</f>
        <v xml:space="preserve">10^−10 CTUh </v>
      </c>
      <c r="D31" s="27" t="str">
        <f t="shared" si="2"/>
        <v>Total carbon footprint</v>
      </c>
      <c r="E31" s="33">
        <f>E29+E30</f>
        <v>0.13911119699999999</v>
      </c>
      <c r="F31" s="33">
        <f t="shared" ref="F31" si="44">F29+F30</f>
        <v>0.20078876500000001</v>
      </c>
      <c r="G31" s="33">
        <f t="shared" ref="G31" si="45">G29+G30</f>
        <v>0.14126587099999999</v>
      </c>
      <c r="H31" s="33">
        <f t="shared" ref="H31" si="46">H29+H30</f>
        <v>0.10813774499999999</v>
      </c>
      <c r="I31" s="33">
        <f t="shared" ref="I31" si="47">I29+I30</f>
        <v>9.8845710000000003E-2</v>
      </c>
      <c r="J31" s="33">
        <f t="shared" ref="J31" si="48">J29+J30</f>
        <v>0.340573297</v>
      </c>
      <c r="L31" s="39" t="s">
        <v>230</v>
      </c>
      <c r="M31" t="s">
        <v>137</v>
      </c>
    </row>
    <row r="32" spans="1:22">
      <c r="A32" s="34" t="str">
        <f t="shared" si="43"/>
        <v xml:space="preserve">II/III </v>
      </c>
      <c r="B32" t="str">
        <f>EnvImpact_adsorbents!B14</f>
        <v xml:space="preserve">Human toxicity, non-cancer </v>
      </c>
      <c r="C32" t="str">
        <f>EnvImpact_adsorbents!C14</f>
        <v xml:space="preserve">10^−10 CTUh </v>
      </c>
      <c r="D32" t="str">
        <f t="shared" si="2"/>
        <v>Production</v>
      </c>
      <c r="E32" s="16">
        <f>A11_HumanToxNCancer!B3</f>
        <v>0.878742515</v>
      </c>
      <c r="F32" s="16">
        <f>A11_HumanToxNCancer!B2</f>
        <v>0.71856287399999996</v>
      </c>
      <c r="G32" s="16">
        <f>A11_HumanToxNCancer!B4</f>
        <v>0.996257485</v>
      </c>
      <c r="H32" s="16">
        <f>A11_HumanToxNCancer!B5</f>
        <v>0.92065868299999998</v>
      </c>
      <c r="I32" s="16">
        <f>A11_HumanToxNCancer!B6</f>
        <v>0.90868263500000002</v>
      </c>
      <c r="J32" s="16">
        <f>A11_HumanToxNCancer!B7</f>
        <v>1.7110778440000001</v>
      </c>
      <c r="L32" s="90" t="s">
        <v>231</v>
      </c>
      <c r="M32" s="27" t="s">
        <v>139</v>
      </c>
      <c r="N32" s="27"/>
      <c r="O32" s="27" t="s">
        <v>232</v>
      </c>
    </row>
    <row r="33" spans="1:15">
      <c r="A33" s="34" t="str">
        <f t="shared" si="43"/>
        <v xml:space="preserve">II/III </v>
      </c>
      <c r="B33" t="str">
        <f>B32</f>
        <v xml:space="preserve">Human toxicity, non-cancer </v>
      </c>
      <c r="C33" t="str">
        <f>C32</f>
        <v xml:space="preserve">10^−10 CTUh </v>
      </c>
      <c r="D33" t="str">
        <f t="shared" si="2"/>
        <v>End of Life</v>
      </c>
      <c r="E33" s="16">
        <f>A11_HumanToxNCancer!C3</f>
        <v>3.5179641000000039E-2</v>
      </c>
      <c r="F33" s="16">
        <f>A11_HumanToxNCancer!C2</f>
        <v>2.5449102000000057E-2</v>
      </c>
      <c r="G33" s="16">
        <f>A11_HumanToxNCancer!C4</f>
        <v>5.6886228000000094E-2</v>
      </c>
      <c r="H33" s="16">
        <f>A11_HumanToxNCancer!C5</f>
        <v>3.5928143000000023E-2</v>
      </c>
      <c r="I33" s="16">
        <f>A11_HumanToxNCancer!C5</f>
        <v>3.5928143000000023E-2</v>
      </c>
      <c r="J33" s="16">
        <f>A11_HumanToxNCancer!C7</f>
        <v>5.4640719000000004E-2</v>
      </c>
      <c r="L33">
        <v>0</v>
      </c>
      <c r="M33" t="s">
        <v>226</v>
      </c>
      <c r="O33" t="s">
        <v>230</v>
      </c>
    </row>
    <row r="34" spans="1:15">
      <c r="A34" s="34" t="str">
        <f t="shared" si="43"/>
        <v xml:space="preserve">II/III </v>
      </c>
      <c r="B34" s="27" t="str">
        <f>B33</f>
        <v xml:space="preserve">Human toxicity, non-cancer </v>
      </c>
      <c r="C34" s="27" t="str">
        <f>C32</f>
        <v xml:space="preserve">10^−10 CTUh </v>
      </c>
      <c r="D34" s="27" t="str">
        <f t="shared" si="2"/>
        <v>Total carbon footprint</v>
      </c>
      <c r="E34" s="29">
        <f>E32+E33</f>
        <v>0.91392215600000004</v>
      </c>
      <c r="F34" s="29">
        <f t="shared" ref="F34" si="49">F32+F33</f>
        <v>0.74401197600000002</v>
      </c>
      <c r="G34" s="29">
        <f t="shared" ref="G34" si="50">G32+G33</f>
        <v>1.0531437130000001</v>
      </c>
      <c r="H34" s="29">
        <f t="shared" ref="H34" si="51">H32+H33</f>
        <v>0.956586826</v>
      </c>
      <c r="I34" s="29">
        <f t="shared" ref="I34" si="52">I32+I33</f>
        <v>0.94461077800000004</v>
      </c>
      <c r="J34" s="29">
        <f t="shared" ref="J34" si="53">J32+J33</f>
        <v>1.7657185630000001</v>
      </c>
      <c r="L34">
        <v>4</v>
      </c>
      <c r="M34" t="s">
        <v>227</v>
      </c>
      <c r="O34" t="s">
        <v>230</v>
      </c>
    </row>
    <row r="35" spans="1:15">
      <c r="A35" s="34" t="str">
        <f t="shared" si="43"/>
        <v xml:space="preserve">II/III </v>
      </c>
      <c r="B35" t="str">
        <f>EnvImpact_adsorbents!B15</f>
        <v xml:space="preserve">Ecotoxicity, freshwater </v>
      </c>
      <c r="C35" t="str">
        <f>EnvImpact_adsorbents!C15</f>
        <v xml:space="preserve">10^−03 CTUe </v>
      </c>
      <c r="D35" t="str">
        <f t="shared" si="2"/>
        <v>Production</v>
      </c>
      <c r="E35" s="16">
        <f>A12_EcotoxFreshwater!B3</f>
        <v>5.5014836799999998</v>
      </c>
      <c r="F35" s="16">
        <f>A12_EcotoxFreshwater!B2</f>
        <v>4.2729970330000002</v>
      </c>
      <c r="G35" s="16">
        <f>A12_EcotoxFreshwater!B4</f>
        <v>4.7626112760000003</v>
      </c>
      <c r="H35" s="16">
        <f>A12_EcotoxFreshwater!B5</f>
        <v>3.600890208</v>
      </c>
      <c r="I35" s="16">
        <f>A12_EcotoxFreshwater!B6</f>
        <v>3.3204747769999998</v>
      </c>
      <c r="J35" s="16">
        <f>A12_EcotoxFreshwater!B7</f>
        <v>10.424332339999999</v>
      </c>
      <c r="L35">
        <v>10</v>
      </c>
      <c r="M35" t="s">
        <v>228</v>
      </c>
      <c r="O35" t="s">
        <v>230</v>
      </c>
    </row>
    <row r="36" spans="1:15">
      <c r="A36" s="34" t="str">
        <f t="shared" si="43"/>
        <v xml:space="preserve">II/III </v>
      </c>
      <c r="B36" t="str">
        <f>B35</f>
        <v xml:space="preserve">Ecotoxicity, freshwater </v>
      </c>
      <c r="C36" t="str">
        <f>C35</f>
        <v xml:space="preserve">10^−03 CTUe </v>
      </c>
      <c r="D36" t="str">
        <f t="shared" si="2"/>
        <v>End of Life</v>
      </c>
      <c r="E36" s="16">
        <f>A12_EcotoxFreshwater!C3</f>
        <v>0.15133531100000042</v>
      </c>
      <c r="F36" s="16">
        <f>A12_EcotoxFreshwater!C2</f>
        <v>0.10237388699999972</v>
      </c>
      <c r="G36" s="16">
        <f>A12_EcotoxFreshwater!C4</f>
        <v>0.30712166199999924</v>
      </c>
      <c r="H36" s="16">
        <f>A12_EcotoxFreshwater!C5</f>
        <v>0</v>
      </c>
      <c r="I36" s="16">
        <f>A12_EcotoxFreshwater!C6</f>
        <v>0</v>
      </c>
      <c r="J36" s="16">
        <f>A12_EcotoxFreshwater!C7</f>
        <v>0.3204747800000014</v>
      </c>
      <c r="L36">
        <v>15</v>
      </c>
      <c r="M36" t="s">
        <v>229</v>
      </c>
      <c r="O36" t="s">
        <v>231</v>
      </c>
    </row>
    <row r="37" spans="1:15">
      <c r="A37" s="35" t="str">
        <f>A36</f>
        <v xml:space="preserve">II/III </v>
      </c>
      <c r="B37" s="27" t="str">
        <f>B36</f>
        <v xml:space="preserve">Ecotoxicity, freshwater </v>
      </c>
      <c r="C37" s="27" t="str">
        <f>C35</f>
        <v xml:space="preserve">10^−03 CTUe </v>
      </c>
      <c r="D37" s="27" t="str">
        <f t="shared" si="2"/>
        <v>Total carbon footprint</v>
      </c>
      <c r="E37" s="29">
        <f>E35+E36</f>
        <v>5.6528189910000002</v>
      </c>
      <c r="F37" s="29">
        <f t="shared" ref="F37" si="54">F35+F36</f>
        <v>4.3753709199999999</v>
      </c>
      <c r="G37" s="29">
        <f t="shared" ref="G37" si="55">G35+G36</f>
        <v>5.0697329379999996</v>
      </c>
      <c r="H37" s="29">
        <f t="shared" ref="H37" si="56">H35+H36</f>
        <v>3.600890208</v>
      </c>
      <c r="I37" s="29">
        <f t="shared" ref="I37" si="57">I35+I36</f>
        <v>3.3204747769999998</v>
      </c>
      <c r="J37" s="29">
        <f t="shared" ref="J37" si="58">J35+J36</f>
        <v>10.744807120000001</v>
      </c>
    </row>
    <row r="38" spans="1:15">
      <c r="A38" s="34" t="str">
        <f>EnvImpact_adsorbents!A16</f>
        <v xml:space="preserve">III </v>
      </c>
      <c r="B38" t="str">
        <f>EnvImpact_adsorbents!B16</f>
        <v xml:space="preserve">Land use </v>
      </c>
      <c r="C38" t="str">
        <f>EnvImpact_adsorbents!C16</f>
        <v xml:space="preserve">10^−01 Pt </v>
      </c>
      <c r="D38" t="str">
        <f t="shared" si="2"/>
        <v>Production</v>
      </c>
      <c r="E38" s="25">
        <f>A13_LandUse!B3</f>
        <v>0.12456331900000001</v>
      </c>
      <c r="F38" s="25">
        <f>A13_LandUse!B2</f>
        <v>7.5327511E-2</v>
      </c>
      <c r="G38" s="16">
        <f>A13_LandUse!B4</f>
        <v>1.5992452829999999</v>
      </c>
      <c r="H38" s="25">
        <f>A13_LandUse!B5</f>
        <v>8.0458514999999994E-2</v>
      </c>
      <c r="I38" s="25">
        <f>A13_LandUse!B6</f>
        <v>0.125</v>
      </c>
      <c r="J38" s="25">
        <f>A13_LandUse!B7</f>
        <v>6.8558952000000006E-2</v>
      </c>
    </row>
    <row r="39" spans="1:15">
      <c r="A39" s="34" t="str">
        <f>A38</f>
        <v xml:space="preserve">III </v>
      </c>
      <c r="B39" t="str">
        <f>B38</f>
        <v xml:space="preserve">Land use </v>
      </c>
      <c r="C39" t="str">
        <f>C38</f>
        <v xml:space="preserve">10^−01 Pt </v>
      </c>
      <c r="D39" t="str">
        <f t="shared" si="2"/>
        <v>End of Life</v>
      </c>
      <c r="E39" s="25">
        <f>A13_LandUse!C3</f>
        <v>2.8384280000000039E-3</v>
      </c>
      <c r="F39" s="25">
        <f>A13_LandUse!C2</f>
        <v>2.2925760000000045E-3</v>
      </c>
      <c r="G39" s="16">
        <f>A13_LandUse!C4</f>
        <v>0</v>
      </c>
      <c r="H39" s="25">
        <f>A13_LandUse!C5</f>
        <v>0</v>
      </c>
      <c r="I39" s="25">
        <f>A13_LandUse!C6</f>
        <v>0</v>
      </c>
      <c r="J39" s="25">
        <f>A13_LandUse!C7</f>
        <v>2.1834059999999988E-3</v>
      </c>
    </row>
    <row r="40" spans="1:15">
      <c r="A40" s="34" t="str">
        <f t="shared" ref="A40:A49" si="59">A39</f>
        <v xml:space="preserve">III </v>
      </c>
      <c r="B40" s="27" t="str">
        <f>B39</f>
        <v xml:space="preserve">Land use </v>
      </c>
      <c r="C40" s="27" t="str">
        <f>C39</f>
        <v xml:space="preserve">10^−01 Pt </v>
      </c>
      <c r="D40" s="27" t="str">
        <f t="shared" si="2"/>
        <v>Total carbon footprint</v>
      </c>
      <c r="E40" s="33">
        <f>E38+E39</f>
        <v>0.12740174700000001</v>
      </c>
      <c r="F40" s="33">
        <f t="shared" ref="F40" si="60">F38+F39</f>
        <v>7.7620087000000004E-2</v>
      </c>
      <c r="G40" s="29">
        <f t="shared" ref="G40" si="61">G38+G39</f>
        <v>1.5992452829999999</v>
      </c>
      <c r="H40" s="33">
        <f t="shared" ref="H40" si="62">H38+H39</f>
        <v>8.0458514999999994E-2</v>
      </c>
      <c r="I40" s="33">
        <f t="shared" ref="I40" si="63">I38+I39</f>
        <v>0.125</v>
      </c>
      <c r="J40" s="33">
        <f t="shared" ref="J40" si="64">J38+J39</f>
        <v>7.0742358000000005E-2</v>
      </c>
    </row>
    <row r="41" spans="1:15">
      <c r="A41" s="34" t="str">
        <f t="shared" si="59"/>
        <v xml:space="preserve">III </v>
      </c>
      <c r="B41" t="str">
        <f>EnvImpact_adsorbents!B17</f>
        <v xml:space="preserve">Water scarcity </v>
      </c>
      <c r="C41" t="str">
        <f>EnvImpact_adsorbents!C17</f>
        <v xml:space="preserve">10^−03 m3 world equiv. </v>
      </c>
      <c r="D41" t="str">
        <f t="shared" si="2"/>
        <v>Production</v>
      </c>
      <c r="E41" s="16">
        <f>A14_WaterScarcity!B3</f>
        <v>9.5990957049999999</v>
      </c>
      <c r="F41" s="16">
        <f>A14_WaterScarcity!B2</f>
        <v>4.9238884699999996</v>
      </c>
      <c r="G41" s="16">
        <f>A14_WaterScarcity!B4</f>
        <v>16.83571967</v>
      </c>
      <c r="H41" s="16">
        <f>A14_WaterScarcity!B5</f>
        <v>3.655614167</v>
      </c>
      <c r="I41" s="16">
        <f>A14_WaterScarcity!B6</f>
        <v>3.9788997739999998</v>
      </c>
      <c r="J41" s="16">
        <f>A14_WaterScarcity!B7</f>
        <v>11.33986436</v>
      </c>
    </row>
    <row r="42" spans="1:15">
      <c r="A42" s="34" t="str">
        <f t="shared" si="59"/>
        <v xml:space="preserve">III </v>
      </c>
      <c r="B42" t="str">
        <f>B41</f>
        <v xml:space="preserve">Water scarcity </v>
      </c>
      <c r="C42" t="str">
        <f>C41</f>
        <v xml:space="preserve">10^−03 m3 world equiv. </v>
      </c>
      <c r="D42" t="str">
        <f t="shared" si="2"/>
        <v>End of Life</v>
      </c>
      <c r="E42" s="16">
        <f>A14_WaterScarcity!C3</f>
        <v>0.33986435499999956</v>
      </c>
      <c r="F42" s="16">
        <f>A14_WaterScarcity!C2</f>
        <v>0.19894498900000013</v>
      </c>
      <c r="G42" s="16">
        <f>A14_WaterScarcity!C4</f>
        <v>0.88696307000000019</v>
      </c>
      <c r="H42" s="16">
        <f>A14_WaterScarcity!C5</f>
        <v>0.9284099480000001</v>
      </c>
      <c r="I42" s="16">
        <f>A14_WaterScarcity!C6</f>
        <v>0.91183119800000023</v>
      </c>
      <c r="J42" s="16">
        <f>A14_WaterScarcity!C7</f>
        <v>0.87038431999999943</v>
      </c>
    </row>
    <row r="43" spans="1:15">
      <c r="A43" s="34" t="str">
        <f t="shared" si="59"/>
        <v xml:space="preserve">III </v>
      </c>
      <c r="B43" s="27" t="str">
        <f>B42</f>
        <v xml:space="preserve">Water scarcity </v>
      </c>
      <c r="C43" s="27" t="str">
        <f>C42</f>
        <v xml:space="preserve">10^−03 m3 world equiv. </v>
      </c>
      <c r="D43" s="27" t="str">
        <f t="shared" si="2"/>
        <v>Total carbon footprint</v>
      </c>
      <c r="E43" s="29">
        <f>E41+E42</f>
        <v>9.9389600599999994</v>
      </c>
      <c r="F43" s="29">
        <f t="shared" ref="F43" si="65">F41+F42</f>
        <v>5.1228334589999998</v>
      </c>
      <c r="G43" s="29">
        <f t="shared" ref="G43" si="66">G41+G42</f>
        <v>17.72268274</v>
      </c>
      <c r="H43" s="29">
        <f t="shared" ref="H43" si="67">H41+H42</f>
        <v>4.5840241150000001</v>
      </c>
      <c r="I43" s="29">
        <f t="shared" ref="I43" si="68">I41+I42</f>
        <v>4.8907309720000001</v>
      </c>
      <c r="J43" s="29">
        <f t="shared" ref="J43" si="69">J41+J42</f>
        <v>12.210248679999999</v>
      </c>
    </row>
    <row r="44" spans="1:15">
      <c r="A44" s="34" t="str">
        <f t="shared" si="59"/>
        <v xml:space="preserve">III </v>
      </c>
      <c r="B44" t="str">
        <f>EnvImpact_adsorbents!B18</f>
        <v xml:space="preserve">Resource depletion, energy </v>
      </c>
      <c r="C44" t="str">
        <f>EnvImpact_adsorbents!C18</f>
        <v xml:space="preserve">10^−01 MJ </v>
      </c>
      <c r="D44" t="str">
        <f t="shared" si="2"/>
        <v>Production</v>
      </c>
      <c r="E44" s="25">
        <f>A15_ResourceDeplEnergy!B3</f>
        <v>0.43102817399999999</v>
      </c>
      <c r="F44" s="25">
        <f>A15_ResourceDeplEnergy!B2</f>
        <v>0.23271130600000001</v>
      </c>
      <c r="G44" s="25">
        <f>A15_ResourceDeplEnergy!B4</f>
        <v>0.661544091</v>
      </c>
      <c r="H44" s="25">
        <f>A15_ResourceDeplEnergy!B5</f>
        <v>0.12623490700000001</v>
      </c>
      <c r="I44" s="25">
        <f>A15_ResourceDeplEnergy!B6</f>
        <v>0.16502012399999999</v>
      </c>
      <c r="J44" s="25">
        <f>A15_ResourceDeplEnergy!B7</f>
        <v>0.43175997100000002</v>
      </c>
    </row>
    <row r="45" spans="1:15">
      <c r="A45" s="34" t="str">
        <f t="shared" si="59"/>
        <v xml:space="preserve">III </v>
      </c>
      <c r="B45" t="str">
        <f>B44</f>
        <v xml:space="preserve">Resource depletion, energy </v>
      </c>
      <c r="C45" t="str">
        <f>C44</f>
        <v xml:space="preserve">10^−01 MJ </v>
      </c>
      <c r="D45" t="str">
        <f t="shared" si="2"/>
        <v>End of Life</v>
      </c>
      <c r="E45" s="25">
        <f>A15_ResourceDeplEnergy!C3</f>
        <v>4.3907800000000385E-3</v>
      </c>
      <c r="F45" s="25">
        <f>A15_ResourceDeplEnergy!C2</f>
        <v>7.3179700000000625E-4</v>
      </c>
      <c r="G45" s="25">
        <f>A15_ResourceDeplEnergy!C4</f>
        <v>7.6838639999999847E-3</v>
      </c>
      <c r="H45" s="25">
        <f>A15_ResourceDeplEnergy!C5</f>
        <v>1.2440541225392981E-2</v>
      </c>
      <c r="I45" s="25">
        <f>A15_ResourceDeplEnergy!C6</f>
        <v>1.3172338000000006E-2</v>
      </c>
      <c r="J45" s="25">
        <f>A15_ResourceDeplEnergy!C7</f>
        <v>8.0497619999999603E-3</v>
      </c>
    </row>
    <row r="46" spans="1:15">
      <c r="A46" s="34" t="str">
        <f t="shared" si="59"/>
        <v xml:space="preserve">III </v>
      </c>
      <c r="B46" s="27" t="str">
        <f>B45</f>
        <v xml:space="preserve">Resource depletion, energy </v>
      </c>
      <c r="C46" s="27" t="str">
        <f>C45</f>
        <v xml:space="preserve">10^−01 MJ </v>
      </c>
      <c r="D46" s="27" t="str">
        <f t="shared" si="2"/>
        <v>Total carbon footprint</v>
      </c>
      <c r="E46" s="33">
        <f>E44+E45</f>
        <v>0.43541895400000002</v>
      </c>
      <c r="F46" s="33">
        <f t="shared" ref="F46" si="70">F44+F45</f>
        <v>0.23344310300000001</v>
      </c>
      <c r="G46" s="33">
        <f t="shared" ref="G46" si="71">G44+G45</f>
        <v>0.66922795499999999</v>
      </c>
      <c r="H46" s="33">
        <f t="shared" ref="H46" si="72">H44+H45</f>
        <v>0.13867544822539299</v>
      </c>
      <c r="I46" s="33">
        <f t="shared" ref="I46" si="73">I44+I45</f>
        <v>0.178192462</v>
      </c>
      <c r="J46" s="33">
        <f t="shared" ref="J46" si="74">J44+J45</f>
        <v>0.43980973299999998</v>
      </c>
    </row>
    <row r="47" spans="1:15">
      <c r="A47" s="34" t="str">
        <f t="shared" si="59"/>
        <v xml:space="preserve">III </v>
      </c>
      <c r="B47" t="str">
        <f>EnvImpact_adsorbents!B19</f>
        <v xml:space="preserve">Resource depletion, mineral and metals </v>
      </c>
      <c r="C47" t="str">
        <f>EnvImpact_adsorbents!C19</f>
        <v xml:space="preserve">10^−08 kg Sb equiv. </v>
      </c>
      <c r="D47" t="str">
        <f t="shared" si="2"/>
        <v>Production</v>
      </c>
      <c r="E47" s="25">
        <f>A16_ResourceDeplMinMet!B3</f>
        <v>3.7787300000000003E-2</v>
      </c>
      <c r="F47" s="25">
        <f>A16_ResourceDeplMinMet!B2</f>
        <v>1.7647059E-2</v>
      </c>
      <c r="G47" s="25">
        <f>A16_ResourceDeplMinMet!B4</f>
        <v>1.9594858E-2</v>
      </c>
      <c r="H47" s="25">
        <f>A16_ResourceDeplMinMet!B5</f>
        <v>6.2991819000000004E-2</v>
      </c>
      <c r="I47" s="25">
        <f>A16_ResourceDeplMinMet!B6</f>
        <v>4.6630308000000002E-2</v>
      </c>
      <c r="J47" s="25">
        <f>A16_ResourceDeplMinMet!B7</f>
        <v>8.0288274000000007E-2</v>
      </c>
    </row>
    <row r="48" spans="1:15">
      <c r="A48" s="34" t="str">
        <f t="shared" si="59"/>
        <v xml:space="preserve">III </v>
      </c>
      <c r="B48" t="str">
        <f>B47</f>
        <v xml:space="preserve">Resource depletion, mineral and metals </v>
      </c>
      <c r="C48" t="str">
        <f>C47</f>
        <v xml:space="preserve">10^−08 kg Sb equiv. </v>
      </c>
      <c r="D48" t="str">
        <f t="shared" si="2"/>
        <v>End of Life</v>
      </c>
      <c r="E48" s="25">
        <f>A16_ResourceDeplMinMet!C3</f>
        <v>1.5192839999999957E-3</v>
      </c>
      <c r="F48" s="25">
        <f>A16_ResourceDeplMinMet!C2</f>
        <v>1.3634590000000009E-3</v>
      </c>
      <c r="G48" s="25">
        <f>A16_ResourceDeplMinMet!C4</f>
        <v>9.7389900000000029E-4</v>
      </c>
      <c r="H48" s="25">
        <f>A16_ResourceDeplMinMet!C5</f>
        <v>0</v>
      </c>
      <c r="I48" s="25">
        <f>A16_ResourceDeplMinMet!C6</f>
        <v>0</v>
      </c>
      <c r="J48" s="25">
        <f>A16_ResourceDeplMinMet!C7</f>
        <v>9.3494399999999311E-4</v>
      </c>
    </row>
    <row r="49" spans="1:29">
      <c r="A49" s="34" t="str">
        <f t="shared" si="59"/>
        <v xml:space="preserve">III </v>
      </c>
      <c r="B49" t="str">
        <f>B48</f>
        <v xml:space="preserve">Resource depletion, mineral and metals </v>
      </c>
      <c r="C49" t="str">
        <f>C48</f>
        <v xml:space="preserve">10^−08 kg Sb equiv. </v>
      </c>
      <c r="D49" t="str">
        <f t="shared" si="2"/>
        <v>Total carbon footprint</v>
      </c>
      <c r="E49" s="25">
        <f>E47+E48</f>
        <v>3.9306583999999999E-2</v>
      </c>
      <c r="F49" s="25">
        <f t="shared" ref="F49:J49" si="75">F47+F48</f>
        <v>1.9010518000000001E-2</v>
      </c>
      <c r="G49" s="25">
        <f t="shared" si="75"/>
        <v>2.0568757E-2</v>
      </c>
      <c r="H49" s="25">
        <f t="shared" si="75"/>
        <v>6.2991819000000004E-2</v>
      </c>
      <c r="I49" s="25">
        <f t="shared" si="75"/>
        <v>4.6630308000000002E-2</v>
      </c>
      <c r="J49" s="25">
        <f t="shared" si="75"/>
        <v>8.1223218E-2</v>
      </c>
    </row>
    <row r="50" spans="1:29">
      <c r="A50" s="36"/>
      <c r="B50" s="37"/>
      <c r="C50" s="37"/>
      <c r="D50" s="37"/>
      <c r="E50" s="42"/>
      <c r="F50" s="42"/>
      <c r="G50" s="42"/>
      <c r="H50" s="42"/>
      <c r="I50" s="42"/>
      <c r="J50" s="42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>
      <c r="A56" s="3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>
      <c r="A58" s="3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>
      <c r="A59" s="36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>
      <c r="A60" s="3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>
      <c r="A64" s="3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>
      <c r="A65" s="3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>
      <c r="A66" s="3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:29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:29">
      <c r="A69" s="88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</row>
    <row r="70" spans="1:29">
      <c r="A70" s="88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</row>
    <row r="71" spans="1:29">
      <c r="A71" s="88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</row>
    <row r="72" spans="1:29">
      <c r="A72" s="88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  <row r="73" spans="1:29">
      <c r="A73" s="88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</row>
    <row r="74" spans="1:29">
      <c r="A74" s="88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</row>
    <row r="75" spans="1:29">
      <c r="A75" s="88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</row>
    <row r="76" spans="1:29">
      <c r="A76" s="88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</row>
    <row r="77" spans="1:29">
      <c r="A77" s="88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</row>
    <row r="78" spans="1:29">
      <c r="A78" s="88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</row>
    <row r="79" spans="1:29">
      <c r="A79" s="88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</row>
    <row r="80" spans="1:29">
      <c r="A80" s="88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</row>
    <row r="81" spans="1:29">
      <c r="A81" s="88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</row>
    <row r="82" spans="1:29">
      <c r="A82" s="88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</row>
    <row r="83" spans="1:29">
      <c r="A83" s="88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</row>
    <row r="84" spans="1:29">
      <c r="A84" s="88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</row>
    <row r="85" spans="1:29">
      <c r="A85" s="88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</row>
    <row r="86" spans="1:29">
      <c r="A86" s="88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</row>
    <row r="87" spans="1:29">
      <c r="A87" s="88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</row>
    <row r="88" spans="1:29">
      <c r="A88" s="88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</row>
    <row r="89" spans="1:29">
      <c r="A89" s="88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</row>
    <row r="90" spans="1:29">
      <c r="A90" s="88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</row>
    <row r="91" spans="1:29">
      <c r="A91" s="88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</row>
    <row r="92" spans="1:29">
      <c r="A92" s="88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</row>
    <row r="93" spans="1:29">
      <c r="A93" s="88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</row>
    <row r="94" spans="1:29">
      <c r="A94" s="88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spans="1:29">
      <c r="A95" s="88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</row>
    <row r="96" spans="1:29">
      <c r="A96" s="88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</row>
    <row r="97" spans="1:29">
      <c r="A97" s="88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</row>
    <row r="98" spans="1:29">
      <c r="A98" s="88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</row>
    <row r="99" spans="1:29">
      <c r="A99" s="88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</row>
    <row r="100" spans="1:29">
      <c r="A100" s="88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</row>
    <row r="101" spans="1:29">
      <c r="A101" s="88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</row>
    <row r="102" spans="1:29">
      <c r="A102" s="88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</row>
    <row r="103" spans="1:29">
      <c r="A103" s="88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</row>
    <row r="104" spans="1:29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29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29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29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29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1:29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:29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:29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:29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:29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:29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1:29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1:29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1:29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1:29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1:29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>
      <c r="A124" s="88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</row>
    <row r="125" spans="1:29">
      <c r="A125" s="88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</row>
    <row r="126" spans="1:29">
      <c r="A126" s="88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</row>
    <row r="127" spans="1:29">
      <c r="A127" s="88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</row>
    <row r="128" spans="1:29">
      <c r="A128" s="88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</row>
    <row r="129" spans="1:29">
      <c r="A129" s="88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</row>
    <row r="130" spans="1:29">
      <c r="A130" s="88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</row>
    <row r="131" spans="1:29">
      <c r="A131" s="88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</row>
    <row r="132" spans="1:29">
      <c r="A132" s="88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</row>
    <row r="133" spans="1:29">
      <c r="A133" s="88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</row>
    <row r="134" spans="1:29">
      <c r="A134" s="88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</row>
    <row r="135" spans="1:29">
      <c r="A135" s="88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spans="1:29">
      <c r="A136" s="88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</row>
    <row r="137" spans="1:29">
      <c r="A137" s="88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</row>
    <row r="138" spans="1:29">
      <c r="A138" s="88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</row>
    <row r="139" spans="1:29">
      <c r="A139" s="88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spans="1:29">
      <c r="A140" s="88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spans="1:29">
      <c r="A141" s="88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spans="1:29">
      <c r="A142" s="88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4974-873C-4946-B111-FFA01DE74F34}">
  <sheetPr>
    <tabColor theme="2"/>
  </sheetPr>
  <dimension ref="A1:M42"/>
  <sheetViews>
    <sheetView zoomScale="130" zoomScaleNormal="130" workbookViewId="0">
      <selection activeCell="C28" sqref="C28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2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  <c r="F1" s="37"/>
      <c r="G1" s="37"/>
      <c r="H1" s="37"/>
      <c r="I1" s="37"/>
      <c r="J1" s="37"/>
      <c r="K1" s="37"/>
      <c r="L1" s="37"/>
      <c r="M1" s="37"/>
    </row>
    <row r="2" spans="1:13">
      <c r="A2" s="47" t="s">
        <v>193</v>
      </c>
      <c r="B2" s="16"/>
      <c r="C2" s="53">
        <f>C6</f>
        <v>31.334951456310602</v>
      </c>
      <c r="D2" s="79" t="str">
        <f>EnvImpact_adsorbents!C12</f>
        <v xml:space="preserve">10^−05 kg NMVOC equiv. </v>
      </c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9.3932038834951399</v>
      </c>
      <c r="C3" s="16">
        <f>B3</f>
        <v>9.3932038834951399</v>
      </c>
      <c r="D3" s="20" t="str">
        <f>D2</f>
        <v xml:space="preserve">10^−05 kg NMVOC equiv. </v>
      </c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3.3009708737863601</v>
      </c>
      <c r="C4" s="16">
        <f>C3+B4</f>
        <v>12.6941747572815</v>
      </c>
      <c r="D4" s="20" t="str">
        <f t="shared" ref="D4:D16" si="0">D3</f>
        <v xml:space="preserve">10^−05 kg NMVOC equiv. </v>
      </c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18.228155339805802</v>
      </c>
      <c r="C5" s="16">
        <f>C4+B5</f>
        <v>30.922330097087304</v>
      </c>
      <c r="D5" s="20" t="str">
        <f t="shared" si="0"/>
        <v xml:space="preserve">10^−05 kg NMVOC equiv. </v>
      </c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0.4126213592232979</v>
      </c>
      <c r="C6" s="29">
        <f>C5+B6</f>
        <v>31.334951456310602</v>
      </c>
      <c r="D6" s="54" t="str">
        <f t="shared" si="0"/>
        <v xml:space="preserve">10^−05 kg NMVOC equiv. </v>
      </c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C7" s="53">
        <f>C17</f>
        <v>11.5291262135922</v>
      </c>
      <c r="D7" s="80" t="str">
        <f t="shared" si="0"/>
        <v xml:space="preserve">10^−05 kg NMVOC equiv. </v>
      </c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0.46116504854359874</v>
      </c>
      <c r="C8" s="16">
        <f>B8</f>
        <v>0.46116504854359874</v>
      </c>
      <c r="D8" s="20" t="str">
        <f t="shared" si="0"/>
        <v xml:space="preserve">10^−05 kg NMVOC equiv. </v>
      </c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0.63106796116510111</v>
      </c>
      <c r="C9" s="16">
        <f t="shared" ref="C9:C17" si="1">C8+B9</f>
        <v>1.0922330097086999</v>
      </c>
      <c r="D9" s="20" t="str">
        <f t="shared" si="0"/>
        <v xml:space="preserve">10^−05 kg NMVOC equiv. </v>
      </c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0.3398058252426992</v>
      </c>
      <c r="C10" s="16">
        <f t="shared" si="1"/>
        <v>1.4320388349513991</v>
      </c>
      <c r="D10" s="20" t="str">
        <f t="shared" si="0"/>
        <v xml:space="preserve">10^−05 kg NMVOC equiv. </v>
      </c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0</v>
      </c>
      <c r="C11" s="16">
        <f t="shared" si="1"/>
        <v>1.4320388349513991</v>
      </c>
      <c r="D11" s="20" t="str">
        <f t="shared" si="0"/>
        <v xml:space="preserve">10^−05 kg NMVOC equiv. </v>
      </c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0.36407766990290114</v>
      </c>
      <c r="C12" s="16">
        <f t="shared" si="1"/>
        <v>1.7961165048543002</v>
      </c>
      <c r="D12" s="20" t="str">
        <f t="shared" si="0"/>
        <v xml:space="preserve">10^−05 kg NMVOC equiv. </v>
      </c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0.21844660194179966</v>
      </c>
      <c r="C13" s="16">
        <f t="shared" si="1"/>
        <v>2.0145631067960998</v>
      </c>
      <c r="D13" s="20" t="str">
        <f t="shared" si="0"/>
        <v xml:space="preserve">10^−05 kg NMVOC equiv. </v>
      </c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2.0873786407766985</v>
      </c>
      <c r="C14" s="16">
        <f t="shared" si="1"/>
        <v>4.1019417475727984</v>
      </c>
      <c r="D14" s="20" t="str">
        <f t="shared" si="0"/>
        <v xml:space="preserve">10^−05 kg NMVOC equiv. </v>
      </c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3.5194174757282006</v>
      </c>
      <c r="C15" s="16">
        <f t="shared" si="1"/>
        <v>7.621359223300999</v>
      </c>
      <c r="D15" s="20" t="str">
        <f t="shared" si="0"/>
        <v xml:space="preserve">10^−05 kg NMVOC equiv. </v>
      </c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3.7135922330096989</v>
      </c>
      <c r="C16" s="16">
        <f t="shared" si="1"/>
        <v>11.334951456310698</v>
      </c>
      <c r="D16" s="20" t="str">
        <f t="shared" si="0"/>
        <v xml:space="preserve">10^−05 kg NMVOC equiv. </v>
      </c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0.1941747572815018</v>
      </c>
      <c r="C17" s="29">
        <f t="shared" si="1"/>
        <v>11.5291262135922</v>
      </c>
      <c r="D17" s="54" t="str">
        <f>D15</f>
        <v xml:space="preserve">10^−05 kg NMVOC equiv. </v>
      </c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4.8543689320388985</v>
      </c>
      <c r="D18" s="80" t="str">
        <f>D17</f>
        <v xml:space="preserve">10^−05 kg NMVOC equiv. </v>
      </c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0.63106796116510111</v>
      </c>
      <c r="C19" s="16">
        <f>B19</f>
        <v>0.63106796116510111</v>
      </c>
      <c r="D19" s="20" t="str">
        <f>D18</f>
        <v xml:space="preserve">10^−05 kg NMVOC equiv. </v>
      </c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0.63106796116499986</v>
      </c>
      <c r="C20" s="16">
        <f>B20+C19</f>
        <v>1.262135922330101</v>
      </c>
      <c r="D20" s="20" t="str">
        <f>D19</f>
        <v xml:space="preserve">10^−05 kg NMVOC equiv. </v>
      </c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3.5922330097087976</v>
      </c>
      <c r="C21" s="16">
        <f>B21+C20</f>
        <v>4.8543689320388985</v>
      </c>
      <c r="D21" s="20" t="str">
        <f>D20</f>
        <v xml:space="preserve">10^−05 kg NMVOC equiv. </v>
      </c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</v>
      </c>
      <c r="C22" s="29">
        <f>C21+B22</f>
        <v>4.8543689320388985</v>
      </c>
      <c r="D22" s="54" t="str">
        <f>D20</f>
        <v xml:space="preserve">10^−05 kg NMVOC equiv. </v>
      </c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0.67961165048540018</v>
      </c>
      <c r="D23" s="80" t="str">
        <f t="shared" ref="D23:D30" si="2">D22</f>
        <v xml:space="preserve">10^−05 kg NMVOC equiv. </v>
      </c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2"/>
        <v xml:space="preserve">10^−05 kg NMVOC equiv. </v>
      </c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0.21844660194170196</v>
      </c>
      <c r="C25" s="16">
        <f>B25+C24</f>
        <v>0.21844660194170196</v>
      </c>
      <c r="D25" s="20" t="str">
        <f t="shared" si="2"/>
        <v xml:space="preserve">10^−05 kg NMVOC equiv. </v>
      </c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0.21844660194170196</v>
      </c>
      <c r="D26" s="20" t="str">
        <f t="shared" si="2"/>
        <v xml:space="preserve">10^−05 kg NMVOC equiv. </v>
      </c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0.46116504854369822</v>
      </c>
      <c r="C27" s="67">
        <f>B27+C26</f>
        <v>0.67961165048540018</v>
      </c>
      <c r="D27" s="68" t="str">
        <f t="shared" si="2"/>
        <v xml:space="preserve">10^−05 kg NMVOC equiv. </v>
      </c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48.276699029126199</v>
      </c>
      <c r="D28" s="80" t="str">
        <f t="shared" si="2"/>
        <v xml:space="preserve">10^−05 kg NMVOC equiv. </v>
      </c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9.4174757281553401</v>
      </c>
      <c r="C29" s="16">
        <f>B29</f>
        <v>9.4174757281553401</v>
      </c>
      <c r="D29" s="20" t="str">
        <f t="shared" si="2"/>
        <v xml:space="preserve">10^−05 kg NMVOC equiv. </v>
      </c>
    </row>
    <row r="30" spans="1:13">
      <c r="A30" s="56" t="s">
        <v>211</v>
      </c>
      <c r="B30" s="16">
        <v>3.2281553398057596</v>
      </c>
      <c r="C30" s="16">
        <f>B30+C29</f>
        <v>12.6456310679611</v>
      </c>
      <c r="D30" s="20" t="str">
        <f t="shared" si="2"/>
        <v xml:space="preserve">10^−05 kg NMVOC equiv. </v>
      </c>
    </row>
    <row r="31" spans="1:13">
      <c r="A31" s="57" t="s">
        <v>197</v>
      </c>
      <c r="B31" s="16">
        <v>0.48543689320390015</v>
      </c>
      <c r="C31" s="16">
        <f t="shared" ref="C31:C42" si="3">B31+C30</f>
        <v>13.131067961165</v>
      </c>
      <c r="D31" s="20" t="str">
        <f t="shared" ref="D31:D32" si="4">D30</f>
        <v xml:space="preserve">10^−05 kg NMVOC equiv. </v>
      </c>
    </row>
    <row r="32" spans="1:13">
      <c r="A32" s="58" t="s">
        <v>210</v>
      </c>
      <c r="B32" s="16">
        <v>1.2864077669902994</v>
      </c>
      <c r="C32" s="16">
        <f t="shared" si="3"/>
        <v>14.417475728155299</v>
      </c>
      <c r="D32" s="20" t="str">
        <f t="shared" si="4"/>
        <v xml:space="preserve">10^−05 kg NMVOC equiv. </v>
      </c>
    </row>
    <row r="33" spans="1:4">
      <c r="A33" s="59" t="s">
        <v>201</v>
      </c>
      <c r="B33" s="16">
        <v>0.31553398058250082</v>
      </c>
      <c r="C33" s="16">
        <f>B33+C32</f>
        <v>14.7330097087378</v>
      </c>
      <c r="D33" s="20" t="str">
        <f t="shared" ref="D33:D42" si="5">D32</f>
        <v xml:space="preserve">10^−05 kg NMVOC equiv. </v>
      </c>
    </row>
    <row r="34" spans="1:4">
      <c r="A34" s="81" t="s">
        <v>213</v>
      </c>
      <c r="B34" s="16">
        <v>0</v>
      </c>
      <c r="C34" s="16">
        <f>B34+C33</f>
        <v>14.7330097087378</v>
      </c>
      <c r="D34" s="20" t="str">
        <f t="shared" si="5"/>
        <v xml:space="preserve">10^−05 kg NMVOC equiv. </v>
      </c>
    </row>
    <row r="35" spans="1:4">
      <c r="A35" s="61" t="s">
        <v>205</v>
      </c>
      <c r="B35" s="16">
        <v>0.36407766990289936</v>
      </c>
      <c r="C35" s="16">
        <f>B35+C34</f>
        <v>15.097087378640699</v>
      </c>
      <c r="D35" s="20" t="str">
        <f t="shared" si="5"/>
        <v xml:space="preserve">10^−05 kg NMVOC equiv. </v>
      </c>
    </row>
    <row r="36" spans="1:4">
      <c r="A36" s="60" t="s">
        <v>202</v>
      </c>
      <c r="B36" s="16">
        <v>0.55825242718450063</v>
      </c>
      <c r="C36" s="16">
        <f>B36+C35</f>
        <v>15.6553398058252</v>
      </c>
      <c r="D36" s="20" t="str">
        <f t="shared" si="5"/>
        <v xml:space="preserve">10^−05 kg NMVOC equiv. </v>
      </c>
    </row>
    <row r="37" spans="1:4">
      <c r="A37" s="62" t="s">
        <v>203</v>
      </c>
      <c r="B37" s="29">
        <v>0.3398058252426992</v>
      </c>
      <c r="C37" s="29">
        <f>B37+C36</f>
        <v>15.995145631067899</v>
      </c>
      <c r="D37" s="54" t="str">
        <f t="shared" si="5"/>
        <v xml:space="preserve">10^−05 kg NMVOC equiv. </v>
      </c>
    </row>
    <row r="38" spans="1:4">
      <c r="A38" s="48" t="s">
        <v>207</v>
      </c>
      <c r="B38" s="16">
        <v>18.179611650485498</v>
      </c>
      <c r="C38" s="16">
        <f t="shared" si="3"/>
        <v>34.174757281553397</v>
      </c>
      <c r="D38" s="80" t="str">
        <f t="shared" si="5"/>
        <v xml:space="preserve">10^−05 kg NMVOC equiv. </v>
      </c>
    </row>
    <row r="39" spans="1:4">
      <c r="A39" s="48" t="s">
        <v>206</v>
      </c>
      <c r="B39" s="16">
        <v>2.7912621359223024</v>
      </c>
      <c r="C39" s="16">
        <f t="shared" si="3"/>
        <v>36.9660194174757</v>
      </c>
      <c r="D39" s="20" t="str">
        <f t="shared" si="5"/>
        <v xml:space="preserve">10^−05 kg NMVOC equiv. </v>
      </c>
    </row>
    <row r="40" spans="1:4">
      <c r="A40" s="48" t="s">
        <v>209</v>
      </c>
      <c r="B40" s="16">
        <v>7.2815533980582003</v>
      </c>
      <c r="C40" s="16">
        <f t="shared" si="3"/>
        <v>44.2475728155339</v>
      </c>
      <c r="D40" s="20" t="str">
        <f t="shared" si="5"/>
        <v xml:space="preserve">10^−05 kg NMVOC equiv. </v>
      </c>
    </row>
    <row r="41" spans="1:4">
      <c r="A41" s="48" t="s">
        <v>208</v>
      </c>
      <c r="B41" s="16">
        <v>3.7135922330096989</v>
      </c>
      <c r="C41" s="16">
        <f t="shared" si="3"/>
        <v>47.961165048543599</v>
      </c>
      <c r="D41" s="20" t="str">
        <f t="shared" si="5"/>
        <v xml:space="preserve">10^−05 kg NMVOC equiv. </v>
      </c>
    </row>
    <row r="42" spans="1:4">
      <c r="A42" s="48" t="s">
        <v>204</v>
      </c>
      <c r="B42" s="16">
        <v>0.31553398058260029</v>
      </c>
      <c r="C42" s="16">
        <f t="shared" si="3"/>
        <v>48.276699029126199</v>
      </c>
      <c r="D42" s="20" t="str">
        <f t="shared" si="5"/>
        <v xml:space="preserve">10^−05 kg NMVOC equiv. 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656D-50C1-A042-91BE-5440A048C076}">
  <sheetPr>
    <tabColor theme="2"/>
  </sheetPr>
  <dimension ref="A1:M42"/>
  <sheetViews>
    <sheetView zoomScale="130" zoomScaleNormal="130" workbookViewId="0">
      <selection activeCell="C28" sqref="C28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2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</row>
    <row r="2" spans="1:13">
      <c r="A2" s="47" t="s">
        <v>193</v>
      </c>
      <c r="B2" s="16"/>
      <c r="C2" s="53">
        <f>C6</f>
        <v>0.64906166219839101</v>
      </c>
      <c r="D2" s="79" t="str">
        <f>EnvImpact_adsorbents!C13</f>
        <v xml:space="preserve">10^−10 CTUh </v>
      </c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8.0428954423600995E-3</v>
      </c>
      <c r="C3" s="16">
        <f>B3</f>
        <v>8.0428954423600995E-3</v>
      </c>
      <c r="D3" s="20" t="str">
        <f>D2</f>
        <v xml:space="preserve">10^−10 CTUh </v>
      </c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9.6112600536191903E-2</v>
      </c>
      <c r="C4" s="16">
        <f>C3+B4</f>
        <v>0.104155495978552</v>
      </c>
      <c r="D4" s="20" t="str">
        <f t="shared" ref="D4:D16" si="0">D3</f>
        <v xml:space="preserve">10^−10 CTUh </v>
      </c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0</v>
      </c>
      <c r="C5" s="16">
        <f>C4+B5</f>
        <v>0.104155495978552</v>
      </c>
      <c r="D5" s="20" t="str">
        <f t="shared" si="0"/>
        <v xml:space="preserve">10^−10 CTUh </v>
      </c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0.54490616621983901</v>
      </c>
      <c r="C6" s="29">
        <f>C5+B6</f>
        <v>0.64906166219839101</v>
      </c>
      <c r="D6" s="54" t="str">
        <f t="shared" si="0"/>
        <v xml:space="preserve">10^−10 CTUh </v>
      </c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9.8525469168901009E-2</v>
      </c>
      <c r="D7" s="80" t="str">
        <f t="shared" si="0"/>
        <v xml:space="preserve">10^−10 CTUh </v>
      </c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</v>
      </c>
      <c r="C8" s="16">
        <f>B8</f>
        <v>0</v>
      </c>
      <c r="D8" s="20" t="str">
        <f t="shared" si="0"/>
        <v xml:space="preserve">10^−10 CTUh </v>
      </c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1.3672922252010999E-2</v>
      </c>
      <c r="C9" s="16">
        <f t="shared" ref="C9:C17" si="1">C8+B9</f>
        <v>1.3672922252010999E-2</v>
      </c>
      <c r="D9" s="20" t="str">
        <f t="shared" si="0"/>
        <v xml:space="preserve">10^−10 CTUh </v>
      </c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0</v>
      </c>
      <c r="C10" s="16">
        <f t="shared" si="1"/>
        <v>1.3672922252010999E-2</v>
      </c>
      <c r="D10" s="20" t="str">
        <f t="shared" si="0"/>
        <v xml:space="preserve">10^−10 CTUh </v>
      </c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0</v>
      </c>
      <c r="C11" s="16">
        <f t="shared" si="1"/>
        <v>1.3672922252010999E-2</v>
      </c>
      <c r="D11" s="20" t="str">
        <f t="shared" si="0"/>
        <v xml:space="preserve">10^−10 CTUh </v>
      </c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0</v>
      </c>
      <c r="C12" s="16">
        <f t="shared" si="1"/>
        <v>1.3672922252010999E-2</v>
      </c>
      <c r="D12" s="20" t="str">
        <f t="shared" si="0"/>
        <v xml:space="preserve">10^−10 CTUh </v>
      </c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8.0428954423590049E-3</v>
      </c>
      <c r="C13" s="16">
        <f t="shared" si="1"/>
        <v>2.1715817694370004E-2</v>
      </c>
      <c r="D13" s="20" t="str">
        <f t="shared" si="0"/>
        <v xml:space="preserve">10^−10 CTUh </v>
      </c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0</v>
      </c>
      <c r="C14" s="16">
        <f t="shared" si="1"/>
        <v>2.1715817694370004E-2</v>
      </c>
      <c r="D14" s="20" t="str">
        <f t="shared" si="0"/>
        <v xml:space="preserve">10^−10 CTUh </v>
      </c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7.2386058981232987E-2</v>
      </c>
      <c r="C15" s="16">
        <f t="shared" si="1"/>
        <v>9.4101876675602991E-2</v>
      </c>
      <c r="D15" s="20" t="str">
        <f t="shared" si="0"/>
        <v xml:space="preserve">10^−10 CTUh </v>
      </c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0</v>
      </c>
      <c r="C16" s="16">
        <f t="shared" si="1"/>
        <v>9.4101876675602991E-2</v>
      </c>
      <c r="D16" s="20" t="str">
        <f t="shared" si="0"/>
        <v xml:space="preserve">10^−10 CTUh </v>
      </c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4.4235924932980175E-3</v>
      </c>
      <c r="C17" s="29">
        <f t="shared" si="1"/>
        <v>9.8525469168901009E-2</v>
      </c>
      <c r="D17" s="54" t="str">
        <f>D15</f>
        <v xml:space="preserve">10^−10 CTUh </v>
      </c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8.8069705093833994E-2</v>
      </c>
      <c r="D18" s="80" t="str">
        <f>D17</f>
        <v xml:space="preserve">10^−10 CTUh </v>
      </c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1.4477211796247003E-2</v>
      </c>
      <c r="C19" s="16">
        <f>B19</f>
        <v>1.4477211796247003E-2</v>
      </c>
      <c r="D19" s="20" t="str">
        <f>D18</f>
        <v xml:space="preserve">10^−10 CTUh </v>
      </c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1.6085790884720064E-3</v>
      </c>
      <c r="C20" s="16">
        <f>B20+C19</f>
        <v>1.6085790884719009E-2</v>
      </c>
      <c r="D20" s="20" t="str">
        <f>D19</f>
        <v xml:space="preserve">10^−10 CTUh </v>
      </c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7.1983914209114985E-2</v>
      </c>
      <c r="C21" s="16">
        <f>B21+C20</f>
        <v>8.8069705093833994E-2</v>
      </c>
      <c r="D21" s="20" t="str">
        <f>D20</f>
        <v xml:space="preserve">10^−10 CTUh </v>
      </c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</v>
      </c>
      <c r="C22" s="29">
        <f>C21+B22</f>
        <v>8.8069705093833994E-2</v>
      </c>
      <c r="D22" s="54" t="str">
        <f>D20</f>
        <v xml:space="preserve">10^−10 CTUh </v>
      </c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9.6514745308309835E-3</v>
      </c>
      <c r="D23" s="80" t="str">
        <f t="shared" ref="D23:D31" si="2">D22</f>
        <v xml:space="preserve">10^−10 CTUh </v>
      </c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2"/>
        <v xml:space="preserve">10^−10 CTUh </v>
      </c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2.0107238605899802E-3</v>
      </c>
      <c r="C25" s="16">
        <f>B25+C24</f>
        <v>2.0107238605899802E-3</v>
      </c>
      <c r="D25" s="20" t="str">
        <f t="shared" si="2"/>
        <v xml:space="preserve">10^−10 CTUh </v>
      </c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2.0107238605899802E-3</v>
      </c>
      <c r="D26" s="20" t="str">
        <f t="shared" si="2"/>
        <v xml:space="preserve">10^−10 CTUh </v>
      </c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7.6407506702410033E-3</v>
      </c>
      <c r="C27" s="67">
        <f>B27+C26</f>
        <v>9.6514745308309835E-3</v>
      </c>
      <c r="D27" s="68" t="str">
        <f t="shared" si="2"/>
        <v xml:space="preserve">10^−10 CTUh </v>
      </c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0.84168900804289504</v>
      </c>
      <c r="D28" s="80" t="str">
        <f t="shared" si="2"/>
        <v xml:space="preserve">10^−10 CTUh </v>
      </c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8.0428954423597508E-3</v>
      </c>
      <c r="C29" s="16">
        <f>B29</f>
        <v>8.0428954423597508E-3</v>
      </c>
      <c r="D29" s="20" t="str">
        <f t="shared" si="2"/>
        <v xml:space="preserve">10^−10 CTUh </v>
      </c>
      <c r="F29" s="37"/>
      <c r="G29" s="37"/>
      <c r="H29" s="37"/>
      <c r="I29" s="37"/>
      <c r="J29" s="37"/>
      <c r="K29" s="37"/>
      <c r="L29" s="37"/>
      <c r="M29" s="37"/>
    </row>
    <row r="30" spans="1:13">
      <c r="A30" s="56" t="s">
        <v>211</v>
      </c>
      <c r="B30" s="16">
        <v>9.5308310991956247E-2</v>
      </c>
      <c r="C30" s="16">
        <f>B30+C29</f>
        <v>0.103351206434316</v>
      </c>
      <c r="D30" s="20" t="str">
        <f t="shared" si="2"/>
        <v xml:space="preserve">10^−10 CTUh </v>
      </c>
    </row>
    <row r="31" spans="1:13">
      <c r="A31" s="57" t="s">
        <v>197</v>
      </c>
      <c r="B31" s="16">
        <v>0</v>
      </c>
      <c r="C31" s="16">
        <f t="shared" ref="C31:C42" si="3">B31+C30</f>
        <v>0.103351206434316</v>
      </c>
      <c r="D31" s="20" t="str">
        <f t="shared" si="2"/>
        <v xml:space="preserve">10^−10 CTUh </v>
      </c>
    </row>
    <row r="32" spans="1:13">
      <c r="A32" s="58" t="s">
        <v>210</v>
      </c>
      <c r="B32" s="16">
        <v>2.6541554959785996E-2</v>
      </c>
      <c r="C32" s="16">
        <f t="shared" si="3"/>
        <v>0.129892761394102</v>
      </c>
      <c r="D32" s="20" t="str">
        <f>D30</f>
        <v xml:space="preserve">10^−10 CTUh </v>
      </c>
    </row>
    <row r="33" spans="1:4">
      <c r="A33" s="59" t="s">
        <v>201</v>
      </c>
      <c r="B33" s="16">
        <v>6.4343163538869985E-3</v>
      </c>
      <c r="C33" s="16">
        <f t="shared" si="3"/>
        <v>0.136327077747989</v>
      </c>
      <c r="D33" s="20" t="str">
        <f t="shared" ref="D33:D42" si="4">D32</f>
        <v xml:space="preserve">10^−10 CTUh </v>
      </c>
    </row>
    <row r="34" spans="1:4">
      <c r="A34" s="81" t="s">
        <v>213</v>
      </c>
      <c r="B34" s="16">
        <v>0</v>
      </c>
      <c r="C34" s="16">
        <f t="shared" si="3"/>
        <v>0.136327077747989</v>
      </c>
      <c r="D34" s="20" t="str">
        <f t="shared" si="4"/>
        <v xml:space="preserve">10^−10 CTUh </v>
      </c>
    </row>
    <row r="35" spans="1:4">
      <c r="A35" s="61" t="s">
        <v>205</v>
      </c>
      <c r="B35" s="16">
        <v>0</v>
      </c>
      <c r="C35" s="16">
        <f t="shared" si="3"/>
        <v>0.136327077747989</v>
      </c>
      <c r="D35" s="20" t="str">
        <f t="shared" si="4"/>
        <v xml:space="preserve">10^−10 CTUh </v>
      </c>
    </row>
    <row r="36" spans="1:4">
      <c r="A36" s="60" t="s">
        <v>202</v>
      </c>
      <c r="B36" s="16">
        <v>0</v>
      </c>
      <c r="C36" s="16">
        <f t="shared" si="3"/>
        <v>0.136327077747989</v>
      </c>
      <c r="D36" s="20" t="str">
        <f t="shared" si="4"/>
        <v xml:space="preserve">10^−10 CTUh </v>
      </c>
    </row>
    <row r="37" spans="1:4">
      <c r="A37" s="62" t="s">
        <v>203</v>
      </c>
      <c r="B37" s="29">
        <v>4.4235924932980175E-3</v>
      </c>
      <c r="C37" s="29">
        <f t="shared" si="3"/>
        <v>0.14075067024128701</v>
      </c>
      <c r="D37" s="54" t="str">
        <f t="shared" si="4"/>
        <v xml:space="preserve">10^−10 CTUh </v>
      </c>
    </row>
    <row r="38" spans="1:4">
      <c r="A38" s="48" t="s">
        <v>207</v>
      </c>
      <c r="B38" s="16">
        <v>0</v>
      </c>
      <c r="C38" s="16">
        <f t="shared" si="3"/>
        <v>0.14075067024128701</v>
      </c>
      <c r="D38" s="80" t="str">
        <f t="shared" si="4"/>
        <v xml:space="preserve">10^−10 CTUh </v>
      </c>
    </row>
    <row r="39" spans="1:4">
      <c r="A39" s="48" t="s">
        <v>206</v>
      </c>
      <c r="B39" s="16">
        <v>0.54490616621983901</v>
      </c>
      <c r="C39" s="16">
        <f t="shared" si="3"/>
        <v>0.68565683646112596</v>
      </c>
      <c r="D39" s="20" t="str">
        <f t="shared" si="4"/>
        <v xml:space="preserve">10^−10 CTUh </v>
      </c>
    </row>
    <row r="40" spans="1:4">
      <c r="A40" s="48" t="s">
        <v>209</v>
      </c>
      <c r="B40" s="16">
        <v>0.15281501340482506</v>
      </c>
      <c r="C40" s="16">
        <f t="shared" si="3"/>
        <v>0.83847184986595102</v>
      </c>
      <c r="D40" s="20" t="str">
        <f t="shared" si="4"/>
        <v xml:space="preserve">10^−10 CTUh </v>
      </c>
    </row>
    <row r="41" spans="1:4">
      <c r="A41" s="48" t="s">
        <v>208</v>
      </c>
      <c r="B41" s="16">
        <v>3.2171581769440127E-3</v>
      </c>
      <c r="C41" s="16">
        <f t="shared" si="3"/>
        <v>0.84168900804289504</v>
      </c>
      <c r="D41" s="20" t="str">
        <f t="shared" si="4"/>
        <v xml:space="preserve">10^−10 CTUh </v>
      </c>
    </row>
    <row r="42" spans="1:4">
      <c r="A42" s="48" t="s">
        <v>204</v>
      </c>
      <c r="B42" s="16">
        <v>0</v>
      </c>
      <c r="C42" s="16">
        <f t="shared" si="3"/>
        <v>0.84168900804289504</v>
      </c>
      <c r="D42" s="20" t="str">
        <f t="shared" si="4"/>
        <v xml:space="preserve">10^−10 CTUh 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07-1984-1F46-BBFB-8C4558141FAA}">
  <sheetPr>
    <tabColor theme="2"/>
  </sheetPr>
  <dimension ref="A1:M42"/>
  <sheetViews>
    <sheetView zoomScale="130" zoomScaleNormal="130" workbookViewId="0">
      <selection activeCell="C28" sqref="C28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2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</row>
    <row r="2" spans="1:13">
      <c r="A2" s="47" t="s">
        <v>193</v>
      </c>
      <c r="B2" s="16"/>
      <c r="C2" s="53">
        <f>C6</f>
        <v>1.5823095823095801</v>
      </c>
      <c r="D2" s="79" t="str">
        <f>EnvImpact_adsorbents!C14</f>
        <v xml:space="preserve">10^−10 CTUh </v>
      </c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0.25184275184274801</v>
      </c>
      <c r="C3" s="16">
        <f>B3</f>
        <v>0.25184275184274801</v>
      </c>
      <c r="D3" s="20" t="str">
        <f>D2</f>
        <v xml:space="preserve">10^−10 CTUh </v>
      </c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0.1990171990172</v>
      </c>
      <c r="C4" s="16">
        <f>C3+B4</f>
        <v>0.45085995085994801</v>
      </c>
      <c r="D4" s="20" t="str">
        <f t="shared" ref="D4:D16" si="0">D3</f>
        <v xml:space="preserve">10^−10 CTUh </v>
      </c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1.1314496314496321</v>
      </c>
      <c r="C5" s="16">
        <f t="shared" ref="C5:C6" si="1">C4+B5</f>
        <v>1.5823095823095801</v>
      </c>
      <c r="D5" s="20" t="str">
        <f t="shared" si="0"/>
        <v xml:space="preserve">10^−10 CTUh </v>
      </c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0</v>
      </c>
      <c r="C6" s="29">
        <f t="shared" si="1"/>
        <v>1.5823095823095801</v>
      </c>
      <c r="D6" s="54" t="str">
        <f t="shared" si="0"/>
        <v xml:space="preserve">10^−10 CTUh </v>
      </c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0.50245700245700298</v>
      </c>
      <c r="D7" s="80" t="str">
        <f t="shared" si="0"/>
        <v xml:space="preserve">10^−10 CTUh </v>
      </c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</v>
      </c>
      <c r="C8" s="16">
        <f>B8</f>
        <v>0</v>
      </c>
      <c r="D8" s="20" t="str">
        <f t="shared" si="0"/>
        <v xml:space="preserve">10^−10 CTUh </v>
      </c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4.6683046683048068E-2</v>
      </c>
      <c r="C9" s="16">
        <f t="shared" ref="C9:C15" si="2">C8+B9</f>
        <v>4.6683046683048068E-2</v>
      </c>
      <c r="D9" s="20" t="str">
        <f t="shared" si="0"/>
        <v xml:space="preserve">10^−10 CTUh </v>
      </c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1.3513513513512931E-2</v>
      </c>
      <c r="C10" s="16">
        <f t="shared" si="2"/>
        <v>6.0196560196561E-2</v>
      </c>
      <c r="D10" s="20" t="str">
        <f t="shared" si="0"/>
        <v xml:space="preserve">10^−10 CTUh </v>
      </c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1.2285012285011998E-2</v>
      </c>
      <c r="C11" s="16">
        <f t="shared" si="2"/>
        <v>7.2481572481572998E-2</v>
      </c>
      <c r="D11" s="20" t="str">
        <f t="shared" si="0"/>
        <v xml:space="preserve">10^−10 CTUh </v>
      </c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1.2285012285010999E-2</v>
      </c>
      <c r="C12" s="16">
        <f t="shared" si="2"/>
        <v>8.4766584766583997E-2</v>
      </c>
      <c r="D12" s="20" t="str">
        <f t="shared" si="0"/>
        <v xml:space="preserve">10^−10 CTUh </v>
      </c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1.9656019656019041E-2</v>
      </c>
      <c r="C13" s="16">
        <f t="shared" si="2"/>
        <v>0.10442260442260304</v>
      </c>
      <c r="D13" s="20" t="str">
        <f t="shared" si="0"/>
        <v xml:space="preserve">10^−10 CTUh </v>
      </c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2.3341523341525949E-2</v>
      </c>
      <c r="C14" s="16">
        <f t="shared" si="2"/>
        <v>0.12776412776412899</v>
      </c>
      <c r="D14" s="20" t="str">
        <f t="shared" si="0"/>
        <v xml:space="preserve">10^−10 CTUh </v>
      </c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0.24078624078624</v>
      </c>
      <c r="C15" s="16">
        <f t="shared" si="2"/>
        <v>0.36855036855036899</v>
      </c>
      <c r="D15" s="20" t="str">
        <f t="shared" si="0"/>
        <v xml:space="preserve">10^−10 CTUh </v>
      </c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8.5995085995085985E-2</v>
      </c>
      <c r="C16" s="16">
        <f t="shared" ref="C16" si="3">C15+B16</f>
        <v>0.45454545454545497</v>
      </c>
      <c r="D16" s="20" t="str">
        <f t="shared" si="0"/>
        <v xml:space="preserve">10^−10 CTUh </v>
      </c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4.7911547911548058E-2</v>
      </c>
      <c r="C17" s="29">
        <f>C16+B17</f>
        <v>0.50245700245700298</v>
      </c>
      <c r="D17" s="54" t="str">
        <f>D15</f>
        <v xml:space="preserve">10^−10 CTUh </v>
      </c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0.32432432432432401</v>
      </c>
      <c r="D18" s="80" t="str">
        <f>D17</f>
        <v xml:space="preserve">10^−10 CTUh </v>
      </c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3.931203931203997E-2</v>
      </c>
      <c r="C19" s="16">
        <f>B19</f>
        <v>3.931203931203997E-2</v>
      </c>
      <c r="D19" s="20" t="str">
        <f>D18</f>
        <v xml:space="preserve">10^−10 CTUh </v>
      </c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2.3341523341521064E-2</v>
      </c>
      <c r="C20" s="16">
        <f>B20+C19</f>
        <v>6.2653562653561035E-2</v>
      </c>
      <c r="D20" s="20" t="str">
        <f>D19</f>
        <v xml:space="preserve">10^−10 CTUh </v>
      </c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0.24324324324324498</v>
      </c>
      <c r="C21" s="16">
        <f>B21+C20</f>
        <v>0.30589680589680601</v>
      </c>
      <c r="D21" s="20" t="str">
        <f t="shared" ref="D21" si="4">D20</f>
        <v xml:space="preserve">10^−10 CTUh </v>
      </c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1.8427518427517997E-2</v>
      </c>
      <c r="C22" s="29">
        <f>C21+B22</f>
        <v>0.32432432432432401</v>
      </c>
      <c r="D22" s="54" t="str">
        <f>D20</f>
        <v xml:space="preserve">10^−10 CTUh </v>
      </c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3.1941031941030928E-2</v>
      </c>
      <c r="D23" s="80" t="str">
        <f t="shared" ref="D23:D30" si="5">D22</f>
        <v xml:space="preserve">10^−10 CTUh </v>
      </c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5"/>
        <v xml:space="preserve">10^−10 CTUh </v>
      </c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1.1056511056511953E-2</v>
      </c>
      <c r="C25" s="16">
        <f>B25+C24</f>
        <v>1.1056511056511953E-2</v>
      </c>
      <c r="D25" s="20" t="str">
        <f t="shared" si="5"/>
        <v xml:space="preserve">10^−10 CTUh </v>
      </c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1.1056511056511953E-2</v>
      </c>
      <c r="D26" s="20" t="str">
        <f t="shared" si="5"/>
        <v xml:space="preserve">10^−10 CTUh </v>
      </c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2.0884520884518976E-2</v>
      </c>
      <c r="C27" s="67">
        <f>B27+C26</f>
        <v>3.1941031941030928E-2</v>
      </c>
      <c r="D27" s="68" t="str">
        <f t="shared" si="5"/>
        <v xml:space="preserve">10^−10 CTUh </v>
      </c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2.4361179361179301</v>
      </c>
      <c r="D28" s="80" t="str">
        <f t="shared" si="5"/>
        <v xml:space="preserve">10^−10 CTUh </v>
      </c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0.24938574938574601</v>
      </c>
      <c r="C29" s="16">
        <f>B29</f>
        <v>0.24938574938574601</v>
      </c>
      <c r="D29" s="20" t="str">
        <f t="shared" si="5"/>
        <v xml:space="preserve">10^−10 CTUh </v>
      </c>
      <c r="F29" s="42"/>
      <c r="G29" s="42"/>
      <c r="H29" s="37"/>
      <c r="I29" s="37"/>
      <c r="J29" s="37"/>
      <c r="K29" s="37"/>
      <c r="L29" s="37"/>
      <c r="M29" s="37"/>
    </row>
    <row r="30" spans="1:13">
      <c r="A30" s="56" t="s">
        <v>211</v>
      </c>
      <c r="B30" s="16">
        <v>0.20393120393120398</v>
      </c>
      <c r="C30" s="16">
        <f>B30+C29</f>
        <v>0.45331695331694999</v>
      </c>
      <c r="D30" s="20" t="str">
        <f t="shared" si="5"/>
        <v xml:space="preserve">10^−10 CTUh </v>
      </c>
      <c r="F30" s="42"/>
      <c r="G30" s="42"/>
      <c r="H30" s="37"/>
      <c r="I30" s="37"/>
      <c r="J30" s="37"/>
      <c r="K30" s="37"/>
      <c r="L30" s="37"/>
      <c r="M30" s="37"/>
    </row>
    <row r="31" spans="1:13">
      <c r="A31" s="57" t="s">
        <v>197</v>
      </c>
      <c r="B31" s="16">
        <v>0</v>
      </c>
      <c r="C31" s="16">
        <f t="shared" ref="C31:C42" si="6">B31+C30</f>
        <v>0.45331695331694999</v>
      </c>
      <c r="D31" s="20" t="str">
        <f t="shared" ref="D31:D34" si="7">D30</f>
        <v xml:space="preserve">10^−10 CTUh </v>
      </c>
      <c r="F31" s="16"/>
      <c r="G31" s="16"/>
    </row>
    <row r="32" spans="1:13">
      <c r="A32" s="58" t="s">
        <v>210</v>
      </c>
      <c r="B32" s="16">
        <v>8.5995085995085985E-2</v>
      </c>
      <c r="C32" s="16">
        <f t="shared" si="6"/>
        <v>0.53931203931203597</v>
      </c>
      <c r="D32" s="20" t="str">
        <f t="shared" si="7"/>
        <v xml:space="preserve">10^−10 CTUh </v>
      </c>
      <c r="F32" s="16"/>
      <c r="G32" s="16"/>
    </row>
    <row r="33" spans="1:8">
      <c r="A33" s="59" t="s">
        <v>201</v>
      </c>
      <c r="B33" s="16">
        <v>1.9656019656020041E-2</v>
      </c>
      <c r="C33" s="16">
        <f t="shared" si="6"/>
        <v>0.55896805896805601</v>
      </c>
      <c r="D33" s="20" t="str">
        <f t="shared" si="7"/>
        <v xml:space="preserve">10^−10 CTUh </v>
      </c>
      <c r="F33" s="16"/>
      <c r="G33" s="16"/>
    </row>
    <row r="34" spans="1:8">
      <c r="A34" s="81" t="s">
        <v>213</v>
      </c>
      <c r="B34" s="16">
        <v>1.7199017199017952E-2</v>
      </c>
      <c r="C34" s="16">
        <f t="shared" si="6"/>
        <v>0.57616707616707397</v>
      </c>
      <c r="D34" s="20" t="str">
        <f t="shared" si="7"/>
        <v xml:space="preserve">10^−10 CTUh </v>
      </c>
      <c r="F34" s="16"/>
      <c r="G34" s="16"/>
    </row>
    <row r="35" spans="1:8">
      <c r="A35" s="61" t="s">
        <v>205</v>
      </c>
      <c r="B35" s="16">
        <v>0</v>
      </c>
      <c r="C35" s="16">
        <f t="shared" si="6"/>
        <v>0.57616707616707397</v>
      </c>
      <c r="D35" s="20" t="str">
        <f t="shared" ref="D35:D42" si="8">D34</f>
        <v xml:space="preserve">10^−10 CTUh </v>
      </c>
      <c r="F35" s="16"/>
      <c r="G35" s="16"/>
    </row>
    <row r="36" spans="1:8">
      <c r="A36" s="60" t="s">
        <v>202</v>
      </c>
      <c r="B36" s="16">
        <v>2.9484029484028063E-2</v>
      </c>
      <c r="C36" s="16">
        <f t="shared" si="6"/>
        <v>0.60565110565110203</v>
      </c>
      <c r="D36" s="20" t="str">
        <f t="shared" si="8"/>
        <v xml:space="preserve">10^−10 CTUh </v>
      </c>
      <c r="F36" s="16"/>
      <c r="G36" s="16"/>
    </row>
    <row r="37" spans="1:8">
      <c r="A37" s="62" t="s">
        <v>203</v>
      </c>
      <c r="B37" s="29">
        <v>1.9656019656021928E-2</v>
      </c>
      <c r="C37" s="29">
        <f t="shared" si="6"/>
        <v>0.62530712530712396</v>
      </c>
      <c r="D37" s="54" t="str">
        <f t="shared" si="8"/>
        <v xml:space="preserve">10^−10 CTUh </v>
      </c>
      <c r="F37" s="16"/>
      <c r="G37" s="16"/>
      <c r="H37" s="16"/>
    </row>
    <row r="38" spans="1:8">
      <c r="A38" s="48" t="s">
        <v>207</v>
      </c>
      <c r="B38" s="16">
        <v>1.1203931203931159</v>
      </c>
      <c r="C38" s="16">
        <f t="shared" si="6"/>
        <v>1.74570024570024</v>
      </c>
      <c r="D38" s="80" t="str">
        <f t="shared" si="8"/>
        <v xml:space="preserve">10^−10 CTUh </v>
      </c>
      <c r="F38" s="16"/>
      <c r="G38" s="16"/>
    </row>
    <row r="39" spans="1:8">
      <c r="A39" s="48" t="s">
        <v>206</v>
      </c>
      <c r="B39" s="16">
        <v>3.194103194103004E-2</v>
      </c>
      <c r="C39" s="16">
        <f t="shared" si="6"/>
        <v>1.77764127764127</v>
      </c>
      <c r="D39" s="20" t="str">
        <f t="shared" si="8"/>
        <v xml:space="preserve">10^−10 CTUh </v>
      </c>
      <c r="F39" s="16"/>
      <c r="G39" s="16"/>
    </row>
    <row r="40" spans="1:8">
      <c r="A40" s="48" t="s">
        <v>209</v>
      </c>
      <c r="B40" s="16">
        <v>0.50737100737101004</v>
      </c>
      <c r="C40" s="16">
        <f t="shared" si="6"/>
        <v>2.28501228501228</v>
      </c>
      <c r="D40" s="20" t="str">
        <f t="shared" si="8"/>
        <v xml:space="preserve">10^−10 CTUh </v>
      </c>
      <c r="F40" s="16"/>
      <c r="G40" s="16"/>
    </row>
    <row r="41" spans="1:8">
      <c r="A41" s="48" t="s">
        <v>208</v>
      </c>
      <c r="B41" s="16">
        <v>8.4766584766580166E-2</v>
      </c>
      <c r="C41" s="16">
        <f t="shared" si="6"/>
        <v>2.3697788697788602</v>
      </c>
      <c r="D41" s="20" t="str">
        <f t="shared" si="8"/>
        <v xml:space="preserve">10^−10 CTUh </v>
      </c>
      <c r="F41" s="16"/>
      <c r="G41" s="16"/>
    </row>
    <row r="42" spans="1:8">
      <c r="A42" s="48" t="s">
        <v>204</v>
      </c>
      <c r="B42" s="16">
        <v>6.6339066339069941E-2</v>
      </c>
      <c r="C42" s="16">
        <f t="shared" si="6"/>
        <v>2.4361179361179301</v>
      </c>
      <c r="D42" s="20" t="str">
        <f t="shared" si="8"/>
        <v xml:space="preserve">10^−10 CTUh </v>
      </c>
      <c r="F42" s="16"/>
      <c r="G42" s="16"/>
      <c r="H42" s="16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48BC-9B21-B246-B312-C7D6B0226EBD}">
  <sheetPr>
    <tabColor theme="2"/>
  </sheetPr>
  <dimension ref="A1:M42"/>
  <sheetViews>
    <sheetView zoomScale="130" zoomScaleNormal="130" workbookViewId="0">
      <selection activeCell="C29" sqref="C29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2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  <c r="F1" s="37"/>
      <c r="G1" s="37"/>
      <c r="H1" s="37"/>
      <c r="I1" s="37"/>
      <c r="J1" s="37"/>
      <c r="K1" s="37"/>
      <c r="L1" s="37"/>
      <c r="M1" s="37"/>
    </row>
    <row r="2" spans="1:13">
      <c r="A2" s="47" t="s">
        <v>193</v>
      </c>
      <c r="B2" s="16"/>
      <c r="C2" s="53">
        <f>C6</f>
        <v>7.8829345476802999</v>
      </c>
      <c r="D2" s="79" t="str">
        <f>EnvImpact_adsorbents!C15</f>
        <v xml:space="preserve">10^−03 CTUe </v>
      </c>
      <c r="F2" s="42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0.216718266253869</v>
      </c>
      <c r="C3" s="16">
        <f>B3</f>
        <v>0.216718266253869</v>
      </c>
      <c r="D3" s="20" t="str">
        <f>D2</f>
        <v xml:space="preserve">10^−03 CTUe </v>
      </c>
      <c r="F3" s="42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1.176470588235291</v>
      </c>
      <c r="C4" s="16">
        <f>C3+B4</f>
        <v>1.39318885448916</v>
      </c>
      <c r="D4" s="20" t="str">
        <f t="shared" ref="D4:D16" si="0">D3</f>
        <v xml:space="preserve">10^−03 CTUe </v>
      </c>
      <c r="F4" s="42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6.4897456931911401</v>
      </c>
      <c r="C5" s="16">
        <f>C4+B5</f>
        <v>7.8829345476802999</v>
      </c>
      <c r="D5" s="20" t="str">
        <f t="shared" si="0"/>
        <v xml:space="preserve">10^−03 CTUe </v>
      </c>
      <c r="F5" s="42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0</v>
      </c>
      <c r="C6" s="29">
        <f>C5+B6</f>
        <v>7.8829345476802999</v>
      </c>
      <c r="D6" s="54" t="str">
        <f t="shared" si="0"/>
        <v xml:space="preserve">10^−03 CTUe </v>
      </c>
      <c r="F6" s="42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1.2460703464495499</v>
      </c>
      <c r="D7" s="80" t="str">
        <f t="shared" si="0"/>
        <v xml:space="preserve">10^−03 CTUe </v>
      </c>
      <c r="F7" s="42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82">
        <v>0</v>
      </c>
      <c r="C8" s="16">
        <f>B8</f>
        <v>0</v>
      </c>
      <c r="D8" s="20" t="str">
        <f t="shared" si="0"/>
        <v xml:space="preserve">10^−03 CTUe </v>
      </c>
      <c r="F8" s="42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82">
        <v>9.5980311730929913E-2</v>
      </c>
      <c r="C9" s="16">
        <f t="shared" ref="C9:C17" si="1">C8+B9</f>
        <v>9.5980311730929913E-2</v>
      </c>
      <c r="D9" s="20" t="str">
        <f t="shared" si="0"/>
        <v xml:space="preserve">10^−03 CTUe </v>
      </c>
      <c r="F9" s="42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82">
        <v>0.12383900928793001</v>
      </c>
      <c r="C10" s="16">
        <f t="shared" si="1"/>
        <v>0.21981932101885993</v>
      </c>
      <c r="D10" s="20" t="str">
        <f t="shared" si="0"/>
        <v xml:space="preserve">10^−03 CTUe </v>
      </c>
      <c r="F10" s="42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82">
        <v>0.11074651353568998</v>
      </c>
      <c r="C11" s="16">
        <f t="shared" si="1"/>
        <v>0.33056583455454991</v>
      </c>
      <c r="D11" s="20" t="str">
        <f t="shared" si="0"/>
        <v xml:space="preserve">10^−03 CTUe </v>
      </c>
      <c r="F11" s="42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82">
        <v>0</v>
      </c>
      <c r="C12" s="16">
        <f t="shared" si="1"/>
        <v>0.33056583455454991</v>
      </c>
      <c r="D12" s="20" t="str">
        <f t="shared" si="0"/>
        <v xml:space="preserve">10^−03 CTUe </v>
      </c>
      <c r="F12" s="42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82">
        <v>0</v>
      </c>
      <c r="C13" s="16">
        <f t="shared" si="1"/>
        <v>0.33056583455454991</v>
      </c>
      <c r="D13" s="20" t="str">
        <f t="shared" si="0"/>
        <v xml:space="preserve">10^−03 CTUe </v>
      </c>
      <c r="F13" s="42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0</v>
      </c>
      <c r="C14" s="16">
        <f t="shared" si="1"/>
        <v>0.33056583455454991</v>
      </c>
      <c r="D14" s="20" t="str">
        <f t="shared" si="0"/>
        <v xml:space="preserve">10^−03 CTUe </v>
      </c>
      <c r="F14" s="42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0.66447908121411992</v>
      </c>
      <c r="C15" s="16">
        <f t="shared" si="1"/>
        <v>0.99504491576866982</v>
      </c>
      <c r="D15" s="20" t="str">
        <f t="shared" si="0"/>
        <v xml:space="preserve">10^−03 CTUe </v>
      </c>
      <c r="F15" s="42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0.12551271534044028</v>
      </c>
      <c r="C16" s="16">
        <f t="shared" si="1"/>
        <v>1.1205576311091101</v>
      </c>
      <c r="D16" s="20" t="str">
        <f t="shared" si="0"/>
        <v xml:space="preserve">10^−03 CTUe </v>
      </c>
      <c r="F16" s="42"/>
      <c r="G16" s="37"/>
      <c r="H16" s="37"/>
      <c r="I16" s="37"/>
      <c r="J16" s="37"/>
      <c r="K16" s="37"/>
      <c r="L16" s="37"/>
      <c r="M16" s="37"/>
    </row>
    <row r="17" spans="1:13">
      <c r="A17" s="65" t="s">
        <v>212</v>
      </c>
      <c r="B17" s="29">
        <v>0.12551271534043984</v>
      </c>
      <c r="C17" s="29">
        <f t="shared" si="1"/>
        <v>1.2460703464495499</v>
      </c>
      <c r="D17" s="54" t="str">
        <f>D15</f>
        <v xml:space="preserve">10^−03 CTUe </v>
      </c>
      <c r="F17" s="42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0.86382280557834012</v>
      </c>
      <c r="D18" s="80" t="str">
        <f>D17</f>
        <v xml:space="preserve">10^−03 CTUe </v>
      </c>
      <c r="F18" s="42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0.13289581624281999</v>
      </c>
      <c r="C19" s="16">
        <f>B19</f>
        <v>0.13289581624281999</v>
      </c>
      <c r="D19" s="20" t="str">
        <f>D18</f>
        <v xml:space="preserve">10^−03 CTUe </v>
      </c>
      <c r="F19" s="42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9.5980311730929913E-2</v>
      </c>
      <c r="C20" s="16">
        <f>B20+C19</f>
        <v>0.2288761279737499</v>
      </c>
      <c r="D20" s="20" t="str">
        <f>D19</f>
        <v xml:space="preserve">10^−03 CTUe </v>
      </c>
      <c r="F20" s="42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0.63494667760459023</v>
      </c>
      <c r="C21" s="16">
        <f>B21+C20</f>
        <v>0.86382280557834012</v>
      </c>
      <c r="D21" s="20" t="str">
        <f t="shared" ref="D21" si="2">D20</f>
        <v xml:space="preserve">10^−03 CTUe </v>
      </c>
      <c r="F21" s="42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</v>
      </c>
      <c r="C22" s="29">
        <f>C21+B22</f>
        <v>0.86382280557834012</v>
      </c>
      <c r="D22" s="54" t="str">
        <f>D20</f>
        <v xml:space="preserve">10^−03 CTUe </v>
      </c>
      <c r="F22" s="42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0.11074651353567999</v>
      </c>
      <c r="D23" s="80" t="str">
        <f t="shared" ref="D23:D29" si="3">D22</f>
        <v xml:space="preserve">10^−03 CTUe </v>
      </c>
      <c r="F23" s="42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3"/>
        <v xml:space="preserve">10^−03 CTUe </v>
      </c>
      <c r="F24" s="42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5.9064807219029847E-2</v>
      </c>
      <c r="C25" s="16">
        <f>B25+C24</f>
        <v>5.9064807219029847E-2</v>
      </c>
      <c r="D25" s="20" t="str">
        <f t="shared" si="3"/>
        <v xml:space="preserve">10^−03 CTUe </v>
      </c>
      <c r="F25" s="42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5.9064807219029847E-2</v>
      </c>
      <c r="D26" s="20" t="str">
        <f t="shared" si="3"/>
        <v xml:space="preserve">10^−03 CTUe </v>
      </c>
      <c r="F26" s="42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5.1681706316650144E-2</v>
      </c>
      <c r="C27" s="67">
        <f>B27+C26</f>
        <v>0.11074651353567999</v>
      </c>
      <c r="D27" s="68" t="str">
        <f t="shared" si="3"/>
        <v xml:space="preserve">10^−03 CTUe </v>
      </c>
      <c r="F27" s="42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10.137881377670887</v>
      </c>
      <c r="D28" s="80" t="str">
        <f t="shared" si="3"/>
        <v xml:space="preserve">10^−03 CTUe </v>
      </c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0.221493027071369</v>
      </c>
      <c r="C29" s="16">
        <f>B29</f>
        <v>0.221493027071369</v>
      </c>
      <c r="D29" s="20" t="str">
        <f t="shared" si="3"/>
        <v xml:space="preserve">10^−03 CTUe </v>
      </c>
      <c r="F29" s="37"/>
      <c r="G29" s="37"/>
      <c r="H29" s="37"/>
      <c r="I29" s="37"/>
      <c r="J29" s="37"/>
      <c r="K29" s="37"/>
      <c r="L29" s="37"/>
      <c r="M29" s="37"/>
    </row>
    <row r="30" spans="1:13">
      <c r="A30" s="56" t="s">
        <v>211</v>
      </c>
      <c r="B30" s="16">
        <v>1.1764705882352879</v>
      </c>
      <c r="C30" s="16">
        <f>B30+C29</f>
        <v>1.397963615306657</v>
      </c>
      <c r="D30" s="20" t="str">
        <f t="shared" ref="D30:D31" si="4">D29</f>
        <v xml:space="preserve">10^−03 CTUe </v>
      </c>
    </row>
    <row r="31" spans="1:13">
      <c r="A31" s="57" t="s">
        <v>197</v>
      </c>
      <c r="B31" s="16">
        <v>0</v>
      </c>
      <c r="C31" s="16">
        <f t="shared" ref="C31:C36" si="5">B31+C30</f>
        <v>1.397963615306657</v>
      </c>
      <c r="D31" s="20" t="str">
        <f t="shared" si="4"/>
        <v xml:space="preserve">10^−03 CTUe </v>
      </c>
    </row>
    <row r="32" spans="1:13">
      <c r="A32" s="58" t="s">
        <v>210</v>
      </c>
      <c r="B32" s="82">
        <v>0.26579163248564996</v>
      </c>
      <c r="C32" s="16">
        <f t="shared" si="5"/>
        <v>1.663755247792307</v>
      </c>
      <c r="D32" s="20" t="str">
        <f t="shared" ref="D32:D42" si="6">D31</f>
        <v xml:space="preserve">10^−03 CTUe </v>
      </c>
    </row>
    <row r="33" spans="1:4">
      <c r="A33" s="59" t="s">
        <v>201</v>
      </c>
      <c r="B33" s="82">
        <v>0.12383900928793001</v>
      </c>
      <c r="C33" s="16">
        <f t="shared" si="5"/>
        <v>1.787594257080237</v>
      </c>
      <c r="D33" s="20" t="str">
        <f t="shared" si="6"/>
        <v xml:space="preserve">10^−03 CTUe </v>
      </c>
    </row>
    <row r="34" spans="1:4">
      <c r="A34" s="81" t="s">
        <v>213</v>
      </c>
      <c r="B34" s="82">
        <v>0.11074651353568998</v>
      </c>
      <c r="C34" s="16">
        <f t="shared" si="5"/>
        <v>1.898340770615927</v>
      </c>
      <c r="D34" s="20" t="str">
        <f t="shared" si="6"/>
        <v xml:space="preserve">10^−03 CTUe </v>
      </c>
    </row>
    <row r="35" spans="1:4">
      <c r="A35" s="61" t="s">
        <v>205</v>
      </c>
      <c r="B35" s="82">
        <v>0</v>
      </c>
      <c r="C35" s="16">
        <f t="shared" si="5"/>
        <v>1.898340770615927</v>
      </c>
      <c r="D35" s="20" t="str">
        <f t="shared" si="6"/>
        <v xml:space="preserve">10^−03 CTUe </v>
      </c>
    </row>
    <row r="36" spans="1:4">
      <c r="A36" s="60" t="s">
        <v>202</v>
      </c>
      <c r="B36" s="16">
        <v>9.5980311730929913E-2</v>
      </c>
      <c r="C36" s="16">
        <f t="shared" si="5"/>
        <v>1.9943210823468569</v>
      </c>
      <c r="D36" s="20" t="str">
        <f t="shared" si="6"/>
        <v xml:space="preserve">10^−03 CTUe </v>
      </c>
    </row>
    <row r="37" spans="1:4">
      <c r="A37" s="62" t="s">
        <v>203</v>
      </c>
      <c r="B37" s="29">
        <v>0</v>
      </c>
      <c r="C37" s="29">
        <f t="shared" ref="C37:C42" si="7">B37+C36</f>
        <v>1.9943210823468569</v>
      </c>
      <c r="D37" s="54" t="str">
        <f t="shared" si="6"/>
        <v xml:space="preserve">10^−03 CTUe </v>
      </c>
    </row>
    <row r="38" spans="1:4">
      <c r="A38" s="48" t="s">
        <v>207</v>
      </c>
      <c r="B38" s="16">
        <v>6.4602132895816196</v>
      </c>
      <c r="C38" s="16">
        <f t="shared" si="7"/>
        <v>8.4545343719284762</v>
      </c>
      <c r="D38" s="80" t="str">
        <f t="shared" si="6"/>
        <v xml:space="preserve">10^−03 CTUe </v>
      </c>
    </row>
    <row r="39" spans="1:4">
      <c r="A39" s="48" t="s">
        <v>206</v>
      </c>
      <c r="B39" s="16">
        <v>8.1214109926170508E-2</v>
      </c>
      <c r="C39" s="16">
        <f t="shared" si="7"/>
        <v>8.5357484818546467</v>
      </c>
      <c r="D39" s="20" t="str">
        <f t="shared" si="6"/>
        <v xml:space="preserve">10^−03 CTUe </v>
      </c>
    </row>
    <row r="40" spans="1:4">
      <c r="A40" s="48" t="s">
        <v>209</v>
      </c>
      <c r="B40" s="16">
        <v>1.3289581624282203</v>
      </c>
      <c r="C40" s="16">
        <f t="shared" si="7"/>
        <v>9.864706644282867</v>
      </c>
      <c r="D40" s="20" t="str">
        <f t="shared" si="6"/>
        <v xml:space="preserve">10^−03 CTUe </v>
      </c>
    </row>
    <row r="41" spans="1:4">
      <c r="A41" s="48" t="s">
        <v>208</v>
      </c>
      <c r="B41" s="16">
        <v>0.11074651353568932</v>
      </c>
      <c r="C41" s="16">
        <f t="shared" si="7"/>
        <v>9.9754531578185563</v>
      </c>
      <c r="D41" s="20" t="str">
        <f t="shared" si="6"/>
        <v xml:space="preserve">10^−03 CTUe </v>
      </c>
    </row>
    <row r="42" spans="1:4">
      <c r="A42" s="48" t="s">
        <v>204</v>
      </c>
      <c r="B42" s="16">
        <v>0.16242821985233036</v>
      </c>
      <c r="C42" s="16">
        <f t="shared" si="7"/>
        <v>10.137881377670887</v>
      </c>
      <c r="D42" s="20" t="str">
        <f t="shared" si="6"/>
        <v xml:space="preserve">10^−03 CTUe 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7D77-BB68-914D-B8C1-56A2C56C465C}">
  <sheetPr>
    <tabColor theme="2"/>
  </sheetPr>
  <dimension ref="A1:M42"/>
  <sheetViews>
    <sheetView zoomScale="130" zoomScaleNormal="130" workbookViewId="0">
      <selection activeCell="J36" sqref="J36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2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</row>
    <row r="2" spans="1:13">
      <c r="A2" s="47" t="s">
        <v>193</v>
      </c>
      <c r="B2" s="16"/>
      <c r="C2" s="53">
        <f>C6</f>
        <v>34.5579399141631</v>
      </c>
      <c r="D2" s="79" t="str">
        <f>EnvImpact_adsorbents!C16</f>
        <v xml:space="preserve">10^−01 Pt </v>
      </c>
      <c r="E2" s="37"/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14.987124463519301</v>
      </c>
      <c r="C3" s="16">
        <f>B3</f>
        <v>14.987124463519301</v>
      </c>
      <c r="D3" s="20" t="str">
        <f>D2</f>
        <v xml:space="preserve">10^−01 Pt </v>
      </c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3.0901287553646988</v>
      </c>
      <c r="C4" s="16">
        <f>C3+B4</f>
        <v>18.077253218884</v>
      </c>
      <c r="D4" s="20" t="str">
        <f t="shared" ref="D4:D16" si="0">D3</f>
        <v xml:space="preserve">10^−01 Pt </v>
      </c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16.4806866952791</v>
      </c>
      <c r="C5" s="16">
        <f>C4+B5</f>
        <v>34.5579399141631</v>
      </c>
      <c r="D5" s="20" t="str">
        <f t="shared" si="0"/>
        <v xml:space="preserve">10^−01 Pt </v>
      </c>
      <c r="E5" s="37"/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0</v>
      </c>
      <c r="C6" s="29">
        <f>C5+B6</f>
        <v>34.5579399141631</v>
      </c>
      <c r="D6" s="54" t="str">
        <f t="shared" si="0"/>
        <v xml:space="preserve">10^−01 Pt </v>
      </c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14.214592274678097</v>
      </c>
      <c r="D7" s="80" t="str">
        <f t="shared" si="0"/>
        <v xml:space="preserve">10^−01 Pt </v>
      </c>
      <c r="E7" s="37"/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</v>
      </c>
      <c r="C8" s="16">
        <f>B8</f>
        <v>0</v>
      </c>
      <c r="D8" s="20" t="str">
        <f t="shared" si="0"/>
        <v xml:space="preserve">10^−01 Pt </v>
      </c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1.1330472103004006</v>
      </c>
      <c r="C9" s="16">
        <f t="shared" ref="C9:C17" si="1">C8+B9</f>
        <v>1.1330472103004006</v>
      </c>
      <c r="D9" s="20" t="str">
        <f t="shared" si="0"/>
        <v xml:space="preserve">10^−01 Pt </v>
      </c>
      <c r="E9" s="37"/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0.51502145922750131</v>
      </c>
      <c r="C10" s="16">
        <f t="shared" si="1"/>
        <v>1.6480686695279019</v>
      </c>
      <c r="D10" s="20" t="str">
        <f t="shared" si="0"/>
        <v xml:space="preserve">10^−01 Pt </v>
      </c>
      <c r="E10" s="37"/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0.36051502145919656</v>
      </c>
      <c r="C11" s="16">
        <f t="shared" si="1"/>
        <v>2.0085836909870984</v>
      </c>
      <c r="D11" s="20" t="str">
        <f t="shared" si="0"/>
        <v xml:space="preserve">10^−01 Pt </v>
      </c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0.36051502145920011</v>
      </c>
      <c r="C12" s="16">
        <f t="shared" si="1"/>
        <v>2.3690987124462985</v>
      </c>
      <c r="D12" s="20" t="str">
        <f t="shared" si="0"/>
        <v xml:space="preserve">10^−01 Pt </v>
      </c>
      <c r="E12" s="37"/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0.56652360515020206</v>
      </c>
      <c r="C13" s="16">
        <f t="shared" si="1"/>
        <v>2.9356223175965006</v>
      </c>
      <c r="D13" s="20" t="str">
        <f t="shared" si="0"/>
        <v xml:space="preserve">10^−01 Pt </v>
      </c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0.56652360515029798</v>
      </c>
      <c r="C14" s="16">
        <f t="shared" si="1"/>
        <v>3.5021459227467986</v>
      </c>
      <c r="D14" s="20" t="str">
        <f t="shared" si="0"/>
        <v xml:space="preserve">10^−01 Pt </v>
      </c>
      <c r="E14" s="37"/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7.2618025751072999</v>
      </c>
      <c r="C15" s="16">
        <f t="shared" si="1"/>
        <v>10.763948497854098</v>
      </c>
      <c r="D15" s="20" t="str">
        <f t="shared" si="0"/>
        <v xml:space="preserve">10^−01 Pt </v>
      </c>
      <c r="E15" s="37"/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2.6781115879828015</v>
      </c>
      <c r="C16" s="16">
        <f t="shared" si="1"/>
        <v>13.4420600858369</v>
      </c>
      <c r="D16" s="20" t="str">
        <f t="shared" si="0"/>
        <v xml:space="preserve">10^−01 Pt </v>
      </c>
      <c r="E16" s="37"/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0.7725321888411969</v>
      </c>
      <c r="C17" s="29">
        <f t="shared" si="1"/>
        <v>14.214592274678097</v>
      </c>
      <c r="D17" s="54" t="str">
        <f>D15</f>
        <v xml:space="preserve">10^−01 Pt </v>
      </c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9.6824034334765017</v>
      </c>
      <c r="D18" s="80" t="str">
        <f>D17</f>
        <v xml:space="preserve">10^−01 Pt </v>
      </c>
      <c r="E18" s="37"/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1.4420600858369994</v>
      </c>
      <c r="C19" s="16">
        <f>B19</f>
        <v>1.4420600858369994</v>
      </c>
      <c r="D19" s="20" t="str">
        <f>D18</f>
        <v xml:space="preserve">10^−01 Pt </v>
      </c>
      <c r="E19" s="37"/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0.77253218884110098</v>
      </c>
      <c r="C20" s="16">
        <f>B20+C19</f>
        <v>2.2145922746781004</v>
      </c>
      <c r="D20" s="20" t="str">
        <f>D19</f>
        <v xml:space="preserve">10^−01 Pt </v>
      </c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7.1072961373391017</v>
      </c>
      <c r="C21" s="16">
        <f>B21+C20</f>
        <v>9.3218884120172021</v>
      </c>
      <c r="D21" s="20" t="str">
        <f t="shared" ref="D21:D22" si="2">D20</f>
        <v xml:space="preserve">10^−01 Pt </v>
      </c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0.36051502145929959</v>
      </c>
      <c r="C22" s="29">
        <f>C21+B22</f>
        <v>9.6824034334765017</v>
      </c>
      <c r="D22" s="54" t="str">
        <f t="shared" si="2"/>
        <v xml:space="preserve">10^−01 Pt </v>
      </c>
      <c r="E22" s="37"/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0.97854077253230187</v>
      </c>
      <c r="D23" s="80" t="str">
        <f t="shared" ref="D23:D29" si="3">D22</f>
        <v xml:space="preserve">10^−01 Pt </v>
      </c>
      <c r="E23" s="37"/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3"/>
        <v xml:space="preserve">10^−01 Pt </v>
      </c>
      <c r="E24" s="37"/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0.30901287553649937</v>
      </c>
      <c r="C25" s="16">
        <f>B25+C24</f>
        <v>0.30901287553649937</v>
      </c>
      <c r="D25" s="20" t="str">
        <f t="shared" si="3"/>
        <v xml:space="preserve">10^−01 Pt </v>
      </c>
      <c r="E25" s="37"/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0.30901287553649937</v>
      </c>
      <c r="D26" s="20" t="str">
        <f t="shared" si="3"/>
        <v xml:space="preserve">10^−01 Pt </v>
      </c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0.66952789699580251</v>
      </c>
      <c r="C27" s="67">
        <f>B27+C26</f>
        <v>0.97854077253230187</v>
      </c>
      <c r="D27" s="68" t="str">
        <f t="shared" si="3"/>
        <v xml:space="preserve">10^−01 Pt </v>
      </c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59.2789699570815</v>
      </c>
      <c r="D28" s="80" t="str">
        <f t="shared" si="3"/>
        <v xml:space="preserve">10^−01 Pt </v>
      </c>
      <c r="E28" s="37"/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15.141630901287501</v>
      </c>
      <c r="C29" s="16">
        <f>B29</f>
        <v>15.141630901287501</v>
      </c>
      <c r="D29" s="20" t="str">
        <f t="shared" si="3"/>
        <v xml:space="preserve">10^−01 Pt </v>
      </c>
      <c r="E29" s="37"/>
      <c r="F29" s="37"/>
      <c r="G29" s="37"/>
      <c r="H29" s="37"/>
      <c r="I29" s="37"/>
      <c r="J29" s="37"/>
      <c r="K29" s="37"/>
      <c r="L29" s="37"/>
      <c r="M29" s="37"/>
    </row>
    <row r="30" spans="1:13">
      <c r="A30" s="56" t="s">
        <v>211</v>
      </c>
      <c r="B30" s="16">
        <v>2.8326180257509979</v>
      </c>
      <c r="C30" s="16">
        <f>B30+C29</f>
        <v>17.974248927038499</v>
      </c>
      <c r="D30" s="20" t="str">
        <f t="shared" ref="D30:D32" si="4">D29</f>
        <v xml:space="preserve">10^−01 Pt </v>
      </c>
    </row>
    <row r="31" spans="1:13">
      <c r="A31" s="57" t="s">
        <v>197</v>
      </c>
      <c r="B31" s="16">
        <v>0</v>
      </c>
      <c r="C31" s="16">
        <f t="shared" ref="C31:C42" si="5">B31+C30</f>
        <v>17.974248927038499</v>
      </c>
      <c r="D31" s="20" t="str">
        <f t="shared" si="4"/>
        <v xml:space="preserve">10^−01 Pt </v>
      </c>
    </row>
    <row r="32" spans="1:13">
      <c r="A32" s="58" t="s">
        <v>210</v>
      </c>
      <c r="B32" s="16">
        <v>2.6266094420601007</v>
      </c>
      <c r="C32" s="16">
        <f t="shared" si="5"/>
        <v>20.600858369098599</v>
      </c>
      <c r="D32" s="20" t="str">
        <f t="shared" si="4"/>
        <v xml:space="preserve">10^−01 Pt </v>
      </c>
    </row>
    <row r="33" spans="1:4">
      <c r="A33" s="59" t="s">
        <v>201</v>
      </c>
      <c r="B33" s="16">
        <v>0.46351931330470109</v>
      </c>
      <c r="C33" s="16">
        <f t="shared" si="5"/>
        <v>21.0643776824033</v>
      </c>
      <c r="D33" s="20" t="str">
        <f t="shared" ref="D33:D42" si="6">D32</f>
        <v xml:space="preserve">10^−01 Pt </v>
      </c>
    </row>
    <row r="34" spans="1:4">
      <c r="A34" s="81" t="s">
        <v>213</v>
      </c>
      <c r="B34" s="16">
        <v>0.41201716738209981</v>
      </c>
      <c r="C34" s="16">
        <f t="shared" si="5"/>
        <v>21.4763948497854</v>
      </c>
      <c r="D34" s="20" t="str">
        <f t="shared" si="6"/>
        <v xml:space="preserve">10^−01 Pt </v>
      </c>
    </row>
    <row r="35" spans="1:4">
      <c r="A35" s="61" t="s">
        <v>205</v>
      </c>
      <c r="B35" s="16">
        <v>0</v>
      </c>
      <c r="C35" s="16">
        <f t="shared" si="5"/>
        <v>21.4763948497854</v>
      </c>
      <c r="D35" s="20" t="str">
        <f t="shared" si="6"/>
        <v xml:space="preserve">10^−01 Pt </v>
      </c>
    </row>
    <row r="36" spans="1:4">
      <c r="A36" s="60" t="s">
        <v>202</v>
      </c>
      <c r="B36" s="16">
        <v>1.0300429184548996</v>
      </c>
      <c r="C36" s="16">
        <f t="shared" si="5"/>
        <v>22.5064377682403</v>
      </c>
      <c r="D36" s="20" t="str">
        <f t="shared" si="6"/>
        <v xml:space="preserve">10^−01 Pt </v>
      </c>
    </row>
    <row r="37" spans="1:4">
      <c r="A37" s="62" t="s">
        <v>203</v>
      </c>
      <c r="B37" s="29">
        <v>0.66952789699569948</v>
      </c>
      <c r="C37" s="29">
        <f t="shared" si="5"/>
        <v>23.175965665235999</v>
      </c>
      <c r="D37" s="54" t="str">
        <f t="shared" si="6"/>
        <v xml:space="preserve">10^−01 Pt </v>
      </c>
    </row>
    <row r="38" spans="1:4">
      <c r="A38" s="48" t="s">
        <v>207</v>
      </c>
      <c r="B38" s="16">
        <v>16.3261802575107</v>
      </c>
      <c r="C38" s="16">
        <f t="shared" si="5"/>
        <v>39.502145922746699</v>
      </c>
      <c r="D38" s="80" t="str">
        <f t="shared" si="6"/>
        <v xml:space="preserve">10^−01 Pt </v>
      </c>
    </row>
    <row r="39" spans="1:4">
      <c r="A39" s="48" t="s">
        <v>206</v>
      </c>
      <c r="B39" s="16">
        <v>0.82403433476400068</v>
      </c>
      <c r="C39" s="16">
        <f t="shared" si="5"/>
        <v>40.3261802575107</v>
      </c>
      <c r="D39" s="20" t="str">
        <f t="shared" si="6"/>
        <v xml:space="preserve">10^−01 Pt </v>
      </c>
    </row>
    <row r="40" spans="1:4">
      <c r="A40" s="48" t="s">
        <v>209</v>
      </c>
      <c r="B40" s="16">
        <v>15.193133047210303</v>
      </c>
      <c r="C40" s="16">
        <f t="shared" si="5"/>
        <v>55.519313304721003</v>
      </c>
      <c r="D40" s="20" t="str">
        <f t="shared" si="6"/>
        <v xml:space="preserve">10^−01 Pt </v>
      </c>
    </row>
    <row r="41" spans="1:4">
      <c r="A41" s="48" t="s">
        <v>208</v>
      </c>
      <c r="B41" s="16">
        <v>2.6781115879827979</v>
      </c>
      <c r="C41" s="16">
        <f t="shared" si="5"/>
        <v>58.1974248927038</v>
      </c>
      <c r="D41" s="20" t="str">
        <f t="shared" si="6"/>
        <v xml:space="preserve">10^−01 Pt </v>
      </c>
    </row>
    <row r="42" spans="1:4">
      <c r="A42" s="48" t="s">
        <v>204</v>
      </c>
      <c r="B42" s="16">
        <v>1.0815450643776998</v>
      </c>
      <c r="C42" s="16">
        <f t="shared" si="5"/>
        <v>59.2789699570815</v>
      </c>
      <c r="D42" s="20" t="str">
        <f t="shared" si="6"/>
        <v xml:space="preserve">10^−01 Pt 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E284-672C-DE48-AC84-79CC58778757}">
  <sheetPr>
    <tabColor theme="2"/>
  </sheetPr>
  <dimension ref="A1:M42"/>
  <sheetViews>
    <sheetView zoomScale="130" zoomScaleNormal="130" workbookViewId="0">
      <selection activeCell="C9" sqref="C9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2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</row>
    <row r="2" spans="1:13">
      <c r="A2" s="47" t="s">
        <v>193</v>
      </c>
      <c r="B2" s="16"/>
      <c r="C2" s="53">
        <f>C6</f>
        <v>2.3358348968104998</v>
      </c>
      <c r="D2" s="79" t="str">
        <f>EnvImpact_adsorbents!C17</f>
        <v xml:space="preserve">10^−03 m3 world equiv. </v>
      </c>
      <c r="E2" s="37"/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0.50969355847404496</v>
      </c>
      <c r="C3" s="16">
        <f>B3</f>
        <v>0.50969355847404496</v>
      </c>
      <c r="D3" s="20" t="str">
        <f>D2</f>
        <v xml:space="preserve">10^−03 m3 world equiv. </v>
      </c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0.62539086929330501</v>
      </c>
      <c r="C4" s="16">
        <f>C3+B4</f>
        <v>1.13508442776735</v>
      </c>
      <c r="D4" s="20" t="str">
        <f t="shared" ref="D4:D16" si="0">D3</f>
        <v xml:space="preserve">10^−03 m3 world equiv. </v>
      </c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1.2007504690431499</v>
      </c>
      <c r="C5" s="16">
        <f t="shared" ref="C5" si="1">C4+B5</f>
        <v>2.3358348968104998</v>
      </c>
      <c r="D5" s="20" t="str">
        <f t="shared" si="0"/>
        <v xml:space="preserve">10^−03 m3 world equiv. </v>
      </c>
      <c r="E5" s="37"/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0</v>
      </c>
      <c r="C6" s="29">
        <f>C5+B6</f>
        <v>2.3358348968104998</v>
      </c>
      <c r="D6" s="54" t="str">
        <f t="shared" si="0"/>
        <v xml:space="preserve">10^−03 m3 world equiv. </v>
      </c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1.2945590994371499</v>
      </c>
      <c r="D7" s="80" t="str">
        <f t="shared" si="0"/>
        <v xml:space="preserve">10^−03 m3 world equiv. </v>
      </c>
      <c r="E7" s="37"/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</v>
      </c>
      <c r="C8" s="16">
        <f>B8</f>
        <v>0</v>
      </c>
      <c r="D8" s="20" t="str">
        <f t="shared" si="0"/>
        <v xml:space="preserve">10^−03 m3 world equiv. </v>
      </c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0.1313320825516</v>
      </c>
      <c r="C9" s="16">
        <f t="shared" ref="C9:C17" si="2">C8+B9</f>
        <v>0.1313320825516</v>
      </c>
      <c r="D9" s="20" t="str">
        <f t="shared" si="0"/>
        <v xml:space="preserve">10^−03 m3 world equiv. </v>
      </c>
      <c r="E9" s="37"/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2.814258911819012E-2</v>
      </c>
      <c r="C10" s="16">
        <f t="shared" si="2"/>
        <v>0.15947467166979012</v>
      </c>
      <c r="D10" s="20" t="str">
        <f t="shared" si="0"/>
        <v xml:space="preserve">10^−03 m3 world equiv. </v>
      </c>
      <c r="E10" s="37"/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2.814258911819989E-2</v>
      </c>
      <c r="C11" s="16">
        <f t="shared" si="2"/>
        <v>0.18761726078799001</v>
      </c>
      <c r="D11" s="20" t="str">
        <f t="shared" si="0"/>
        <v xml:space="preserve">10^−03 m3 world equiv. </v>
      </c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5.0031269543470147E-2</v>
      </c>
      <c r="C12" s="16">
        <f t="shared" si="2"/>
        <v>0.23764853033146016</v>
      </c>
      <c r="D12" s="20" t="str">
        <f t="shared" si="0"/>
        <v xml:space="preserve">10^−03 m3 world equiv. </v>
      </c>
      <c r="E12" s="37"/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3.1269543464659932E-2</v>
      </c>
      <c r="C13" s="16">
        <f t="shared" si="2"/>
        <v>0.26891807379612009</v>
      </c>
      <c r="D13" s="20" t="str">
        <f t="shared" si="0"/>
        <v xml:space="preserve">10^−03 m3 world equiv. </v>
      </c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0.75672295184491012</v>
      </c>
      <c r="C14" s="16">
        <f t="shared" si="2"/>
        <v>1.0256410256410302</v>
      </c>
      <c r="D14" s="20" t="str">
        <f t="shared" si="0"/>
        <v xml:space="preserve">10^−03 m3 world equiv. </v>
      </c>
      <c r="E14" s="37"/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0.23452157598498991</v>
      </c>
      <c r="C15" s="16">
        <f t="shared" si="2"/>
        <v>1.2601626016260201</v>
      </c>
      <c r="D15" s="20" t="str">
        <f t="shared" si="0"/>
        <v xml:space="preserve">10^−03 m3 world equiv. </v>
      </c>
      <c r="E15" s="37"/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3.4396497811129745E-2</v>
      </c>
      <c r="C16" s="16">
        <f t="shared" si="2"/>
        <v>1.2945590994371499</v>
      </c>
      <c r="D16" s="20" t="str">
        <f t="shared" si="0"/>
        <v xml:space="preserve">10^−03 m3 world equiv. </v>
      </c>
      <c r="E16" s="37"/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0</v>
      </c>
      <c r="C17" s="29">
        <f t="shared" si="2"/>
        <v>1.2945590994371499</v>
      </c>
      <c r="D17" s="54" t="str">
        <f>D15</f>
        <v xml:space="preserve">10^−03 m3 world equiv. </v>
      </c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0.95684803001876007</v>
      </c>
      <c r="D18" s="80" t="str">
        <f>D17</f>
        <v xml:space="preserve">10^−03 m3 world equiv. </v>
      </c>
      <c r="E18" s="37"/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0.12820512820512997</v>
      </c>
      <c r="C19" s="16">
        <f>B19</f>
        <v>0.12820512820512997</v>
      </c>
      <c r="D19" s="20" t="str">
        <f>D18</f>
        <v xml:space="preserve">10^−03 m3 world equiv. </v>
      </c>
      <c r="E19" s="37"/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7.5046904315200003E-2</v>
      </c>
      <c r="C20" s="16">
        <f>B20+C19</f>
        <v>0.20325203252032997</v>
      </c>
      <c r="D20" s="20" t="str">
        <f>D19</f>
        <v xml:space="preserve">10^−03 m3 world equiv. </v>
      </c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0.75359599749843009</v>
      </c>
      <c r="C21" s="16">
        <f>B21+C20</f>
        <v>0.95684803001876007</v>
      </c>
      <c r="D21" s="20" t="str">
        <f t="shared" ref="D21:D22" si="3">D20</f>
        <v xml:space="preserve">10^−03 m3 world equiv. </v>
      </c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</v>
      </c>
      <c r="C22" s="29">
        <f>C21+B22</f>
        <v>0.95684803001876007</v>
      </c>
      <c r="D22" s="54" t="str">
        <f t="shared" si="3"/>
        <v xml:space="preserve">10^−03 m3 world equiv. </v>
      </c>
      <c r="E22" s="37"/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0.10631644777986016</v>
      </c>
      <c r="D23" s="80" t="str">
        <f t="shared" ref="D23:D28" si="4">D22</f>
        <v xml:space="preserve">10^−03 m3 world equiv. </v>
      </c>
      <c r="E23" s="37"/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16">
        <v>0</v>
      </c>
      <c r="C24" s="16">
        <f>B24</f>
        <v>0</v>
      </c>
      <c r="D24" s="20" t="str">
        <f t="shared" si="4"/>
        <v xml:space="preserve">10^−03 m3 world equiv. </v>
      </c>
      <c r="E24" s="37"/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16">
        <v>3.7523452157600001E-2</v>
      </c>
      <c r="C25" s="16">
        <f>B25+C24</f>
        <v>3.7523452157600001E-2</v>
      </c>
      <c r="D25" s="20" t="str">
        <f t="shared" si="4"/>
        <v xml:space="preserve">10^−03 m3 world equiv. </v>
      </c>
      <c r="E25" s="37"/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16">
        <v>0</v>
      </c>
      <c r="C26" s="16">
        <f>B26+C25</f>
        <v>3.7523452157600001E-2</v>
      </c>
      <c r="D26" s="20" t="str">
        <f t="shared" si="4"/>
        <v xml:space="preserve">10^−03 m3 world equiv. </v>
      </c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67">
        <v>6.8792995622260156E-2</v>
      </c>
      <c r="C27" s="67">
        <f>B27+C26</f>
        <v>0.10631644777986016</v>
      </c>
      <c r="D27" s="68" t="str">
        <f t="shared" si="4"/>
        <v xml:space="preserve">10^−03 m3 world equiv. </v>
      </c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4.6935584740462799</v>
      </c>
      <c r="D28" s="80" t="str">
        <f t="shared" si="4"/>
        <v xml:space="preserve">10^−03 m3 world equiv. </v>
      </c>
      <c r="E28" s="37"/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0.50969355847404596</v>
      </c>
      <c r="C29" s="16">
        <f>B29</f>
        <v>0.50969355847404596</v>
      </c>
      <c r="D29" s="20" t="str">
        <f>D27</f>
        <v xml:space="preserve">10^−03 m3 world equiv. </v>
      </c>
    </row>
    <row r="30" spans="1:13">
      <c r="A30" s="56" t="s">
        <v>211</v>
      </c>
      <c r="B30" s="16">
        <v>0.62851782363976405</v>
      </c>
      <c r="C30" s="16">
        <f>B30+C29</f>
        <v>1.13821138211381</v>
      </c>
      <c r="D30" s="20" t="str">
        <f t="shared" ref="D30:D32" si="5">D28</f>
        <v xml:space="preserve">10^−03 m3 world equiv. </v>
      </c>
    </row>
    <row r="31" spans="1:13">
      <c r="A31" s="57" t="s">
        <v>197</v>
      </c>
      <c r="B31" s="16">
        <v>0</v>
      </c>
      <c r="C31" s="16">
        <f t="shared" ref="C31:C42" si="6">B31+C30</f>
        <v>1.13821138211381</v>
      </c>
      <c r="D31" s="20" t="str">
        <f t="shared" si="5"/>
        <v xml:space="preserve">10^−03 m3 world equiv. </v>
      </c>
    </row>
    <row r="32" spans="1:13">
      <c r="A32" s="58" t="s">
        <v>210</v>
      </c>
      <c r="B32" s="16">
        <v>0.2720450281425999</v>
      </c>
      <c r="C32" s="16">
        <f t="shared" si="6"/>
        <v>1.4102564102564099</v>
      </c>
      <c r="D32" s="20" t="str">
        <f t="shared" si="5"/>
        <v xml:space="preserve">10^−03 m3 world equiv. </v>
      </c>
    </row>
    <row r="33" spans="1:4">
      <c r="A33" s="59" t="s">
        <v>201</v>
      </c>
      <c r="B33" s="16">
        <v>3.4396497811130189E-2</v>
      </c>
      <c r="C33" s="16">
        <f t="shared" si="6"/>
        <v>1.4446529080675401</v>
      </c>
      <c r="D33" s="20" t="str">
        <f t="shared" ref="D33:D42" si="7">D32</f>
        <v xml:space="preserve">10^−03 m3 world equiv. </v>
      </c>
    </row>
    <row r="34" spans="1:4">
      <c r="A34" s="81" t="s">
        <v>213</v>
      </c>
      <c r="B34" s="16">
        <v>2.5015634771729856E-2</v>
      </c>
      <c r="C34" s="16">
        <f t="shared" si="6"/>
        <v>1.46966854283927</v>
      </c>
      <c r="D34" s="20" t="str">
        <f t="shared" si="7"/>
        <v xml:space="preserve">10^−03 m3 world equiv. </v>
      </c>
    </row>
    <row r="35" spans="1:4">
      <c r="A35" s="61" t="s">
        <v>205</v>
      </c>
      <c r="B35" s="16">
        <v>0</v>
      </c>
      <c r="C35" s="16">
        <f t="shared" si="6"/>
        <v>1.46966854283927</v>
      </c>
      <c r="D35" s="20" t="str">
        <f t="shared" si="7"/>
        <v xml:space="preserve">10^−03 m3 world equiv. </v>
      </c>
    </row>
    <row r="36" spans="1:4">
      <c r="A36" s="60" t="s">
        <v>202</v>
      </c>
      <c r="B36" s="16">
        <v>6.2539086929330079E-2</v>
      </c>
      <c r="C36" s="16">
        <f t="shared" si="6"/>
        <v>1.5322076297686</v>
      </c>
      <c r="D36" s="20" t="str">
        <f t="shared" si="7"/>
        <v xml:space="preserve">10^−03 m3 world equiv. </v>
      </c>
    </row>
    <row r="37" spans="1:4">
      <c r="A37" s="62" t="s">
        <v>203</v>
      </c>
      <c r="B37" s="29">
        <v>6.5666041275799891E-2</v>
      </c>
      <c r="C37" s="29">
        <f t="shared" si="6"/>
        <v>1.5978736710443999</v>
      </c>
      <c r="D37" s="54" t="str">
        <f t="shared" si="7"/>
        <v xml:space="preserve">10^−03 m3 world equiv. </v>
      </c>
    </row>
    <row r="38" spans="1:4">
      <c r="A38" s="48" t="s">
        <v>207</v>
      </c>
      <c r="B38" s="16">
        <v>1.19762351469668</v>
      </c>
      <c r="C38" s="16">
        <f t="shared" si="6"/>
        <v>2.79549718574108</v>
      </c>
      <c r="D38" s="80" t="str">
        <f t="shared" si="7"/>
        <v xml:space="preserve">10^−03 m3 world equiv. </v>
      </c>
    </row>
    <row r="39" spans="1:4">
      <c r="A39" s="48" t="s">
        <v>206</v>
      </c>
      <c r="B39" s="16">
        <v>2.1888680425270035E-2</v>
      </c>
      <c r="C39" s="16">
        <f t="shared" si="6"/>
        <v>2.81738586616635</v>
      </c>
      <c r="D39" s="20" t="str">
        <f t="shared" si="7"/>
        <v xml:space="preserve">10^−03 m3 world equiv. </v>
      </c>
    </row>
    <row r="40" spans="1:4">
      <c r="A40" s="48" t="s">
        <v>209</v>
      </c>
      <c r="B40" s="16">
        <v>1.5884928080050003</v>
      </c>
      <c r="C40" s="16">
        <f t="shared" si="6"/>
        <v>4.4058786741713503</v>
      </c>
      <c r="D40" s="20" t="str">
        <f t="shared" si="7"/>
        <v xml:space="preserve">10^−03 m3 world equiv. </v>
      </c>
    </row>
    <row r="41" spans="1:4">
      <c r="A41" s="48" t="s">
        <v>208</v>
      </c>
      <c r="B41" s="16">
        <v>0.23452157598498946</v>
      </c>
      <c r="C41" s="16">
        <f t="shared" si="6"/>
        <v>4.6404002501563397</v>
      </c>
      <c r="D41" s="20" t="str">
        <f t="shared" si="7"/>
        <v xml:space="preserve">10^−03 m3 world equiv. </v>
      </c>
    </row>
    <row r="42" spans="1:4">
      <c r="A42" s="48" t="s">
        <v>204</v>
      </c>
      <c r="B42" s="16">
        <v>5.3158223889940182E-2</v>
      </c>
      <c r="C42" s="16">
        <f t="shared" si="6"/>
        <v>4.6935584740462799</v>
      </c>
      <c r="D42" s="20" t="str">
        <f t="shared" si="7"/>
        <v xml:space="preserve">10^−03 m3 world equiv. 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DC40-10D0-1B4B-81C8-0F70DAAD855D}">
  <sheetPr>
    <tabColor theme="2"/>
  </sheetPr>
  <dimension ref="A1:M42"/>
  <sheetViews>
    <sheetView zoomScale="130" zoomScaleNormal="130" workbookViewId="0">
      <selection activeCell="C7" sqref="C7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2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</row>
    <row r="2" spans="1:13">
      <c r="A2" s="47" t="s">
        <v>193</v>
      </c>
      <c r="B2" s="16"/>
      <c r="C2" s="53">
        <f>C6</f>
        <v>8.4520621317621905E-2</v>
      </c>
      <c r="D2" s="79" t="str">
        <f>EnvImpact_adsorbents!C18</f>
        <v xml:space="preserve">10^−01 MJ </v>
      </c>
      <c r="E2" s="37"/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2.2924477771826698E-2</v>
      </c>
      <c r="C3" s="16">
        <f>B3</f>
        <v>2.2924477771826698E-2</v>
      </c>
      <c r="D3" s="20" t="str">
        <f>D2</f>
        <v xml:space="preserve">10^−01 MJ </v>
      </c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8.9983931440811987E-3</v>
      </c>
      <c r="C4" s="16">
        <f>C3+B4</f>
        <v>3.1922870915907897E-2</v>
      </c>
      <c r="D4" s="20" t="str">
        <f t="shared" ref="D4:D17" si="0">D3</f>
        <v xml:space="preserve">10^−01 MJ </v>
      </c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5.0776647027316602E-2</v>
      </c>
      <c r="C5" s="16">
        <f>C4+B5</f>
        <v>8.2699517943224499E-2</v>
      </c>
      <c r="D5" s="20" t="str">
        <f t="shared" si="0"/>
        <v xml:space="preserve">10^−01 MJ </v>
      </c>
      <c r="E5" s="37"/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1.8211033743974064E-3</v>
      </c>
      <c r="C6" s="29">
        <f>C5+B6</f>
        <v>8.4520621317621905E-2</v>
      </c>
      <c r="D6" s="54" t="str">
        <f t="shared" si="0"/>
        <v xml:space="preserve">10^−01 MJ </v>
      </c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5.4097482592394094E-2</v>
      </c>
      <c r="D7" s="80" t="str">
        <f t="shared" si="0"/>
        <v xml:space="preserve">10^−01 MJ </v>
      </c>
      <c r="E7" s="37"/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1.8211033743973995E-3</v>
      </c>
      <c r="C8" s="16">
        <f>B8</f>
        <v>1.8211033743973995E-3</v>
      </c>
      <c r="D8" s="20" t="str">
        <f t="shared" si="0"/>
        <v xml:space="preserve">10^−01 MJ </v>
      </c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2.4638457418318035E-3</v>
      </c>
      <c r="C9" s="16">
        <f t="shared" ref="C9:C17" si="1">C8+B9</f>
        <v>4.284949116229203E-3</v>
      </c>
      <c r="D9" s="20" t="str">
        <f t="shared" si="0"/>
        <v xml:space="preserve">10^−01 MJ </v>
      </c>
      <c r="E9" s="37"/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2.0353508302088999E-3</v>
      </c>
      <c r="C10" s="16">
        <f t="shared" si="1"/>
        <v>6.3202999464381029E-3</v>
      </c>
      <c r="D10" s="20" t="str">
        <f t="shared" si="0"/>
        <v xml:space="preserve">10^−01 MJ </v>
      </c>
      <c r="E10" s="37"/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0</v>
      </c>
      <c r="C11" s="16">
        <f t="shared" si="1"/>
        <v>6.3202999464381029E-3</v>
      </c>
      <c r="D11" s="20" t="str">
        <f t="shared" si="0"/>
        <v xml:space="preserve">10^−01 MJ </v>
      </c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1.4997321906802946E-3</v>
      </c>
      <c r="C12" s="16">
        <f t="shared" si="1"/>
        <v>7.8200321371183976E-3</v>
      </c>
      <c r="D12" s="20" t="str">
        <f t="shared" si="0"/>
        <v xml:space="preserve">10^−01 MJ </v>
      </c>
      <c r="E12" s="37"/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1.3926084627745028E-3</v>
      </c>
      <c r="C13" s="16">
        <f t="shared" si="1"/>
        <v>9.2126405998929004E-3</v>
      </c>
      <c r="D13" s="20" t="str">
        <f t="shared" si="0"/>
        <v xml:space="preserve">10^−01 MJ </v>
      </c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1.0391001606855702E-2</v>
      </c>
      <c r="C14" s="16">
        <f t="shared" si="1"/>
        <v>1.9603642206748602E-2</v>
      </c>
      <c r="D14" s="20" t="str">
        <f t="shared" si="0"/>
        <v xml:space="preserve">10^−01 MJ </v>
      </c>
      <c r="E14" s="37"/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1.2854847348687796E-2</v>
      </c>
      <c r="C15" s="16">
        <f t="shared" si="1"/>
        <v>3.2458489555436398E-2</v>
      </c>
      <c r="D15" s="20" t="str">
        <f t="shared" si="0"/>
        <v xml:space="preserve">10^−01 MJ </v>
      </c>
      <c r="E15" s="37"/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2.0996250669523306E-2</v>
      </c>
      <c r="C16" s="16">
        <f t="shared" si="1"/>
        <v>5.3454740224959704E-2</v>
      </c>
      <c r="D16" s="20" t="str">
        <f t="shared" si="0"/>
        <v xml:space="preserve">10^−01 MJ </v>
      </c>
      <c r="E16" s="37"/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6.4274236743439017E-4</v>
      </c>
      <c r="C17" s="29">
        <f t="shared" si="1"/>
        <v>5.4097482592394094E-2</v>
      </c>
      <c r="D17" s="54" t="str">
        <f t="shared" si="0"/>
        <v xml:space="preserve">10^−01 MJ </v>
      </c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C22</f>
        <v>2.4209962506695291E-2</v>
      </c>
      <c r="D18" s="80" t="str">
        <f>D17</f>
        <v xml:space="preserve">10^−01 MJ </v>
      </c>
      <c r="E18" s="37"/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2.356722013926095E-3</v>
      </c>
      <c r="C19" s="16">
        <f>B19</f>
        <v>2.356722013926095E-3</v>
      </c>
      <c r="D19" s="20" t="str">
        <f>D18</f>
        <v xml:space="preserve">10^−01 MJ </v>
      </c>
      <c r="E19" s="37"/>
      <c r="F19" s="37"/>
      <c r="G19" s="37"/>
      <c r="H19" s="37"/>
      <c r="I19" s="37"/>
      <c r="J19" s="37"/>
      <c r="K19" s="37"/>
      <c r="L19" s="37"/>
      <c r="M19" s="37"/>
    </row>
    <row r="20" spans="1:13">
      <c r="A20" s="60" t="s">
        <v>202</v>
      </c>
      <c r="B20" s="16">
        <v>8.2485270487415024E-3</v>
      </c>
      <c r="C20" s="16">
        <f>B20+C19</f>
        <v>1.0605249062667597E-2</v>
      </c>
      <c r="D20" s="20" t="str">
        <f>D19</f>
        <v xml:space="preserve">10^−01 MJ </v>
      </c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">
      <c r="A21" s="72" t="s">
        <v>209</v>
      </c>
      <c r="B21" s="16">
        <v>1.3604713444027694E-2</v>
      </c>
      <c r="C21" s="16">
        <f>B21+C20</f>
        <v>2.4209962506695291E-2</v>
      </c>
      <c r="D21" s="20" t="str">
        <f t="shared" ref="D21:D22" si="2">D20</f>
        <v xml:space="preserve">10^−01 MJ </v>
      </c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">
      <c r="A22" s="64" t="s">
        <v>212</v>
      </c>
      <c r="B22" s="29">
        <v>0</v>
      </c>
      <c r="C22" s="29">
        <f>C21+B22</f>
        <v>2.4209962506695291E-2</v>
      </c>
      <c r="D22" s="54" t="str">
        <f t="shared" si="2"/>
        <v xml:space="preserve">10^−01 MJ </v>
      </c>
      <c r="E22" s="37"/>
      <c r="F22" s="37"/>
      <c r="G22" s="37"/>
      <c r="H22" s="37"/>
      <c r="I22" s="37"/>
      <c r="J22" s="37"/>
      <c r="K22" s="37"/>
      <c r="L22" s="37"/>
      <c r="M22" s="37"/>
    </row>
    <row r="23" spans="1:13">
      <c r="A23" s="47" t="s">
        <v>200</v>
      </c>
      <c r="B23" s="16"/>
      <c r="C23" s="53">
        <f>C27</f>
        <v>2.3567220139261019E-3</v>
      </c>
      <c r="D23" s="80" t="str">
        <f>D21</f>
        <v xml:space="preserve">10^−01 MJ </v>
      </c>
      <c r="E23" s="37"/>
      <c r="F23" s="37"/>
      <c r="G23" s="37"/>
      <c r="H23" s="37"/>
      <c r="I23" s="37"/>
      <c r="J23" s="37"/>
      <c r="K23" s="37"/>
      <c r="L23" s="37"/>
      <c r="M23" s="37"/>
    </row>
    <row r="24" spans="1:13">
      <c r="A24" s="57" t="s">
        <v>197</v>
      </c>
      <c r="B24" s="25">
        <v>0</v>
      </c>
      <c r="C24" s="25">
        <f>B24</f>
        <v>0</v>
      </c>
      <c r="D24" s="20" t="str">
        <f>D23</f>
        <v xml:space="preserve">10^−01 MJ </v>
      </c>
      <c r="E24" s="37"/>
      <c r="F24" s="37"/>
      <c r="G24" s="37"/>
      <c r="H24" s="37"/>
      <c r="I24" s="37"/>
      <c r="J24" s="37"/>
      <c r="K24" s="37"/>
      <c r="L24" s="37"/>
      <c r="M24" s="37"/>
    </row>
    <row r="25" spans="1:13">
      <c r="A25" s="58" t="s">
        <v>210</v>
      </c>
      <c r="B25" s="25">
        <v>7.4986609534020282E-4</v>
      </c>
      <c r="C25" s="25">
        <f>B25+C24</f>
        <v>7.4986609534020282E-4</v>
      </c>
      <c r="D25" s="20" t="str">
        <f>D24</f>
        <v xml:space="preserve">10^−01 MJ </v>
      </c>
      <c r="E25" s="37"/>
      <c r="F25" s="37"/>
      <c r="G25" s="37"/>
      <c r="H25" s="37"/>
      <c r="I25" s="37"/>
      <c r="J25" s="37"/>
      <c r="K25" s="37"/>
      <c r="L25" s="37"/>
      <c r="M25" s="37"/>
    </row>
    <row r="26" spans="1:13">
      <c r="A26" s="48" t="s">
        <v>206</v>
      </c>
      <c r="B26" s="25">
        <v>0</v>
      </c>
      <c r="C26" s="25">
        <f t="shared" ref="C26:C27" si="3">B26+C25</f>
        <v>7.4986609534020282E-4</v>
      </c>
      <c r="D26" s="20" t="str">
        <f>D25</f>
        <v xml:space="preserve">10^−01 MJ </v>
      </c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" thickBot="1">
      <c r="A27" s="66" t="s">
        <v>209</v>
      </c>
      <c r="B27" s="75">
        <v>1.6068559185858991E-3</v>
      </c>
      <c r="C27" s="75">
        <f t="shared" si="3"/>
        <v>2.3567220139261019E-3</v>
      </c>
      <c r="D27" s="68" t="str">
        <f>D26</f>
        <v xml:space="preserve">10^−01 MJ </v>
      </c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" thickTop="1">
      <c r="A28" s="47" t="s">
        <v>143</v>
      </c>
      <c r="B28" s="16"/>
      <c r="C28" s="53">
        <f>C42</f>
        <v>0.165077664702731</v>
      </c>
      <c r="D28" s="80" t="str">
        <f>D27</f>
        <v xml:space="preserve">10^−01 MJ </v>
      </c>
      <c r="E28" s="37"/>
      <c r="F28" s="37"/>
      <c r="G28" s="37"/>
      <c r="H28" s="37"/>
      <c r="I28" s="37"/>
      <c r="J28" s="37"/>
      <c r="K28" s="37"/>
      <c r="L28" s="37"/>
      <c r="M28" s="37"/>
    </row>
    <row r="29" spans="1:13">
      <c r="A29" s="55" t="s">
        <v>192</v>
      </c>
      <c r="B29" s="16">
        <v>2.2710230316015299E-2</v>
      </c>
      <c r="C29" s="16">
        <f>B29</f>
        <v>2.2710230316015299E-2</v>
      </c>
      <c r="D29" s="20" t="str">
        <f>D27</f>
        <v xml:space="preserve">10^−01 MJ </v>
      </c>
    </row>
    <row r="30" spans="1:13">
      <c r="A30" s="56" t="s">
        <v>211</v>
      </c>
      <c r="B30" s="16">
        <v>8.7841456882697989E-3</v>
      </c>
      <c r="C30" s="16">
        <f>B30+C29</f>
        <v>3.1494376004285098E-2</v>
      </c>
      <c r="D30" s="20" t="str">
        <f>D28</f>
        <v xml:space="preserve">10^−01 MJ </v>
      </c>
    </row>
    <row r="31" spans="1:13">
      <c r="A31" s="57" t="s">
        <v>197</v>
      </c>
      <c r="B31" s="16">
        <v>2.5709694697376023E-3</v>
      </c>
      <c r="C31" s="16">
        <f t="shared" ref="C31:C42" si="4">B31+C30</f>
        <v>3.40653454740227E-2</v>
      </c>
      <c r="D31" s="20" t="str">
        <f t="shared" ref="D31:D42" si="5">D30</f>
        <v xml:space="preserve">10^−01 MJ </v>
      </c>
    </row>
    <row r="32" spans="1:13">
      <c r="A32" s="58" t="s">
        <v>210</v>
      </c>
      <c r="B32" s="16">
        <v>4.7134440278520998E-3</v>
      </c>
      <c r="C32" s="16">
        <f t="shared" si="4"/>
        <v>3.87787895018748E-2</v>
      </c>
      <c r="D32" s="20" t="str">
        <f t="shared" si="5"/>
        <v xml:space="preserve">10^−01 MJ </v>
      </c>
    </row>
    <row r="33" spans="1:4">
      <c r="A33" s="59" t="s">
        <v>201</v>
      </c>
      <c r="B33" s="16">
        <v>2.1424745581146015E-3</v>
      </c>
      <c r="C33" s="16">
        <f t="shared" si="4"/>
        <v>4.0921264059989401E-2</v>
      </c>
      <c r="D33" s="20" t="str">
        <f t="shared" si="5"/>
        <v xml:space="preserve">10^−01 MJ </v>
      </c>
    </row>
    <row r="34" spans="1:4">
      <c r="A34" s="81" t="s">
        <v>213</v>
      </c>
      <c r="B34" s="16">
        <v>0</v>
      </c>
      <c r="C34" s="16">
        <f t="shared" si="4"/>
        <v>4.0921264059989401E-2</v>
      </c>
      <c r="D34" s="20" t="str">
        <f t="shared" si="5"/>
        <v xml:space="preserve">10^−01 MJ </v>
      </c>
    </row>
    <row r="35" spans="1:4">
      <c r="A35" s="61" t="s">
        <v>205</v>
      </c>
      <c r="B35" s="16">
        <v>1.8211033743974966E-3</v>
      </c>
      <c r="C35" s="16">
        <f t="shared" si="4"/>
        <v>4.2742367434386898E-2</v>
      </c>
      <c r="D35" s="20" t="str">
        <f t="shared" si="5"/>
        <v xml:space="preserve">10^−01 MJ </v>
      </c>
    </row>
    <row r="36" spans="1:4">
      <c r="A36" s="60" t="s">
        <v>202</v>
      </c>
      <c r="B36" s="16">
        <v>8.2485270487412041E-3</v>
      </c>
      <c r="C36" s="16">
        <f t="shared" si="4"/>
        <v>5.0990894483128102E-2</v>
      </c>
      <c r="D36" s="20" t="str">
        <f t="shared" si="5"/>
        <v xml:space="preserve">10^−01 MJ </v>
      </c>
    </row>
    <row r="37" spans="1:4">
      <c r="A37" s="62" t="s">
        <v>203</v>
      </c>
      <c r="B37" s="29">
        <v>1.1783610069629954E-3</v>
      </c>
      <c r="C37" s="29">
        <f t="shared" si="4"/>
        <v>5.2169255490091097E-2</v>
      </c>
      <c r="D37" s="54" t="str">
        <f t="shared" si="5"/>
        <v xml:space="preserve">10^−01 MJ </v>
      </c>
    </row>
    <row r="38" spans="1:4">
      <c r="A38" s="48" t="s">
        <v>207</v>
      </c>
      <c r="B38" s="16">
        <v>5.03481521156929E-2</v>
      </c>
      <c r="C38" s="16">
        <f t="shared" si="4"/>
        <v>0.102517407605784</v>
      </c>
      <c r="D38" s="80" t="str">
        <f t="shared" si="5"/>
        <v xml:space="preserve">10^−01 MJ </v>
      </c>
    </row>
    <row r="39" spans="1:4">
      <c r="A39" s="48" t="s">
        <v>206</v>
      </c>
      <c r="B39" s="16">
        <v>1.3604713444027999E-2</v>
      </c>
      <c r="C39" s="16">
        <f t="shared" si="4"/>
        <v>0.116122121049812</v>
      </c>
      <c r="D39" s="20" t="str">
        <f t="shared" si="5"/>
        <v xml:space="preserve">10^−01 MJ </v>
      </c>
    </row>
    <row r="40" spans="1:4">
      <c r="A40" s="48" t="s">
        <v>209</v>
      </c>
      <c r="B40" s="16">
        <v>2.7209426888056013E-2</v>
      </c>
      <c r="C40" s="16">
        <f t="shared" si="4"/>
        <v>0.14333154793786801</v>
      </c>
      <c r="D40" s="20" t="str">
        <f t="shared" si="5"/>
        <v xml:space="preserve">10^−01 MJ </v>
      </c>
    </row>
    <row r="41" spans="1:4">
      <c r="A41" s="48" t="s">
        <v>208</v>
      </c>
      <c r="B41" s="16">
        <v>2.0889126941616987E-2</v>
      </c>
      <c r="C41" s="16">
        <f t="shared" si="4"/>
        <v>0.164220674879485</v>
      </c>
      <c r="D41" s="20" t="str">
        <f t="shared" si="5"/>
        <v xml:space="preserve">10^−01 MJ </v>
      </c>
    </row>
    <row r="42" spans="1:4">
      <c r="A42" s="48" t="s">
        <v>204</v>
      </c>
      <c r="B42" s="16">
        <v>8.5698982324600159E-4</v>
      </c>
      <c r="C42" s="16">
        <f t="shared" si="4"/>
        <v>0.165077664702731</v>
      </c>
      <c r="D42" s="20" t="str">
        <f t="shared" si="5"/>
        <v xml:space="preserve">10^−01 MJ 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57FA-5E8E-D444-8D2C-C7841507AD10}">
  <sheetPr>
    <tabColor theme="2"/>
  </sheetPr>
  <dimension ref="A1:M43"/>
  <sheetViews>
    <sheetView zoomScale="130" zoomScaleNormal="130" workbookViewId="0">
      <selection activeCell="C8" sqref="C8"/>
    </sheetView>
  </sheetViews>
  <sheetFormatPr baseColWidth="10" defaultRowHeight="13"/>
  <cols>
    <col min="1" max="1" width="28.5" bestFit="1" customWidth="1"/>
    <col min="2" max="2" width="18.1640625" bestFit="1" customWidth="1"/>
    <col min="3" max="3" width="15.33203125" bestFit="1" customWidth="1"/>
    <col min="4" max="4" width="22.1640625" bestFit="1" customWidth="1"/>
  </cols>
  <sheetData>
    <row r="1" spans="1:13">
      <c r="A1" s="21" t="s">
        <v>194</v>
      </c>
      <c r="B1" s="21" t="s">
        <v>195</v>
      </c>
      <c r="C1" s="21" t="s">
        <v>196</v>
      </c>
      <c r="D1" s="21" t="s">
        <v>133</v>
      </c>
    </row>
    <row r="2" spans="1:13">
      <c r="A2" s="47" t="s">
        <v>193</v>
      </c>
      <c r="B2" s="16"/>
      <c r="C2" s="53">
        <f>C6</f>
        <v>18.473091364205001</v>
      </c>
      <c r="D2" s="79" t="str">
        <f>EnvImpact_adsorbents!C19</f>
        <v xml:space="preserve">10^−08 kg Sb equiv. </v>
      </c>
      <c r="E2" s="37"/>
      <c r="F2" s="37"/>
      <c r="G2" s="37"/>
      <c r="H2" s="37"/>
      <c r="I2" s="37"/>
      <c r="J2" s="37"/>
      <c r="K2" s="37"/>
      <c r="L2" s="37"/>
      <c r="M2" s="37"/>
    </row>
    <row r="3" spans="1:13">
      <c r="A3" s="55" t="s">
        <v>192</v>
      </c>
      <c r="B3" s="16">
        <v>0</v>
      </c>
      <c r="C3" s="16">
        <f>B3</f>
        <v>0</v>
      </c>
      <c r="D3" s="20" t="str">
        <f>D2</f>
        <v xml:space="preserve">10^−08 kg Sb equiv. </v>
      </c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56" t="s">
        <v>211</v>
      </c>
      <c r="B4" s="16">
        <v>3.07884856070089</v>
      </c>
      <c r="C4" s="16">
        <f>C3+B4</f>
        <v>3.07884856070089</v>
      </c>
      <c r="D4" s="20" t="str">
        <f t="shared" ref="D4:D16" si="0">D3</f>
        <v xml:space="preserve">10^−08 kg Sb equiv. </v>
      </c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48" t="s">
        <v>207</v>
      </c>
      <c r="B5" s="16">
        <v>0</v>
      </c>
      <c r="C5" s="16">
        <f>C4+B5</f>
        <v>3.07884856070089</v>
      </c>
      <c r="D5" s="20" t="str">
        <f t="shared" si="0"/>
        <v xml:space="preserve">10^−08 kg Sb equiv. </v>
      </c>
      <c r="E5" s="37"/>
      <c r="F5" s="37"/>
      <c r="G5" s="37"/>
      <c r="H5" s="37"/>
      <c r="I5" s="37"/>
      <c r="J5" s="37"/>
      <c r="K5" s="37"/>
      <c r="L5" s="37"/>
      <c r="M5" s="37"/>
    </row>
    <row r="6" spans="1:13" ht="14">
      <c r="A6" s="64" t="s">
        <v>206</v>
      </c>
      <c r="B6" s="29">
        <v>15.39424280350411</v>
      </c>
      <c r="C6" s="29">
        <f>C5+B6</f>
        <v>18.473091364205001</v>
      </c>
      <c r="D6" s="54" t="str">
        <f t="shared" si="0"/>
        <v xml:space="preserve">10^−08 kg Sb equiv. </v>
      </c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47" t="s">
        <v>198</v>
      </c>
      <c r="B7" s="16"/>
      <c r="C7" s="53">
        <f>C17</f>
        <v>62.478097622027533</v>
      </c>
      <c r="D7" s="80" t="str">
        <f t="shared" si="0"/>
        <v xml:space="preserve">10^−08 kg Sb equiv. </v>
      </c>
      <c r="E7" s="37"/>
      <c r="F7" s="37"/>
      <c r="G7" s="37"/>
      <c r="H7" s="37"/>
      <c r="I7" s="37"/>
      <c r="J7" s="37"/>
      <c r="K7" s="37"/>
      <c r="L7" s="37"/>
      <c r="M7" s="37"/>
    </row>
    <row r="8" spans="1:13">
      <c r="A8" s="57" t="s">
        <v>197</v>
      </c>
      <c r="B8" s="16">
        <v>0</v>
      </c>
      <c r="C8" s="16">
        <f>B8</f>
        <v>0</v>
      </c>
      <c r="D8" s="20" t="str">
        <f t="shared" si="0"/>
        <v xml:space="preserve">10^−08 kg Sb equiv. </v>
      </c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58" t="s">
        <v>210</v>
      </c>
      <c r="B9" s="16">
        <v>0</v>
      </c>
      <c r="C9" s="16">
        <f t="shared" ref="C9:C17" si="1">C8+B9</f>
        <v>0</v>
      </c>
      <c r="D9" s="20" t="str">
        <f t="shared" si="0"/>
        <v xml:space="preserve">10^−08 kg Sb equiv. </v>
      </c>
      <c r="E9" s="37"/>
      <c r="F9" s="37"/>
      <c r="G9" s="37"/>
      <c r="H9" s="37"/>
      <c r="I9" s="37"/>
      <c r="J9" s="37"/>
      <c r="K9" s="37"/>
      <c r="L9" s="37"/>
      <c r="M9" s="37"/>
    </row>
    <row r="10" spans="1:13">
      <c r="A10" s="59" t="s">
        <v>201</v>
      </c>
      <c r="B10" s="16">
        <v>0</v>
      </c>
      <c r="C10" s="16">
        <f t="shared" si="1"/>
        <v>0</v>
      </c>
      <c r="D10" s="20" t="str">
        <f t="shared" si="0"/>
        <v xml:space="preserve">10^−08 kg Sb equiv. </v>
      </c>
      <c r="E10" s="37"/>
      <c r="F10" s="37"/>
      <c r="G10" s="37"/>
      <c r="H10" s="37"/>
      <c r="I10" s="37"/>
      <c r="J10" s="37"/>
      <c r="K10" s="37"/>
      <c r="L10" s="37"/>
      <c r="M10" s="37"/>
    </row>
    <row r="11" spans="1:13">
      <c r="A11" s="81" t="s">
        <v>213</v>
      </c>
      <c r="B11" s="16">
        <v>18.097622027534431</v>
      </c>
      <c r="C11" s="16">
        <f t="shared" si="1"/>
        <v>18.097622027534431</v>
      </c>
      <c r="D11" s="20" t="str">
        <f t="shared" si="0"/>
        <v xml:space="preserve">10^−08 kg Sb equiv. </v>
      </c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61" t="s">
        <v>205</v>
      </c>
      <c r="B12" s="16">
        <v>0</v>
      </c>
      <c r="C12" s="16">
        <f t="shared" si="1"/>
        <v>18.097622027534431</v>
      </c>
      <c r="D12" s="20" t="str">
        <f t="shared" si="0"/>
        <v xml:space="preserve">10^−08 kg Sb equiv. </v>
      </c>
      <c r="E12" s="37"/>
      <c r="F12" s="37"/>
      <c r="G12" s="37"/>
      <c r="H12" s="37"/>
      <c r="I12" s="37"/>
      <c r="J12" s="37"/>
      <c r="K12" s="37"/>
      <c r="L12" s="37"/>
      <c r="M12" s="37"/>
    </row>
    <row r="13" spans="1:13">
      <c r="A13" s="63" t="s">
        <v>203</v>
      </c>
      <c r="B13" s="16">
        <v>0</v>
      </c>
      <c r="C13" s="16">
        <f t="shared" si="1"/>
        <v>18.097622027534431</v>
      </c>
      <c r="D13" s="20" t="str">
        <f t="shared" si="0"/>
        <v xml:space="preserve">10^−08 kg Sb equiv. </v>
      </c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A14" s="48" t="s">
        <v>206</v>
      </c>
      <c r="B14" s="16">
        <v>2.1777221526907979</v>
      </c>
      <c r="C14" s="16">
        <f t="shared" si="1"/>
        <v>20.275344180225229</v>
      </c>
      <c r="D14" s="20" t="str">
        <f t="shared" si="0"/>
        <v xml:space="preserve">10^−08 kg Sb equiv. </v>
      </c>
      <c r="E14" s="37"/>
      <c r="F14" s="37"/>
      <c r="G14" s="37"/>
      <c r="H14" s="37"/>
      <c r="I14" s="37"/>
      <c r="J14" s="37"/>
      <c r="K14" s="37"/>
      <c r="L14" s="37"/>
      <c r="M14" s="37"/>
    </row>
    <row r="15" spans="1:13">
      <c r="A15" s="48" t="s">
        <v>209</v>
      </c>
      <c r="B15" s="16">
        <v>0</v>
      </c>
      <c r="C15" s="16">
        <f t="shared" si="1"/>
        <v>20.275344180225229</v>
      </c>
      <c r="D15" s="20" t="str">
        <f t="shared" si="0"/>
        <v xml:space="preserve">10^−08 kg Sb equiv. </v>
      </c>
      <c r="E15" s="37"/>
      <c r="F15" s="37"/>
      <c r="G15" s="37"/>
      <c r="H15" s="37"/>
      <c r="I15" s="37"/>
      <c r="J15" s="37"/>
      <c r="K15" s="37"/>
      <c r="L15" s="37"/>
      <c r="M15" s="37"/>
    </row>
    <row r="16" spans="1:13">
      <c r="A16" s="48" t="s">
        <v>208</v>
      </c>
      <c r="B16" s="16">
        <v>0</v>
      </c>
      <c r="C16" s="16">
        <f t="shared" si="1"/>
        <v>20.275344180225229</v>
      </c>
      <c r="D16" s="20" t="str">
        <f t="shared" si="0"/>
        <v xml:space="preserve">10^−08 kg Sb equiv. </v>
      </c>
      <c r="E16" s="37"/>
      <c r="F16" s="37"/>
      <c r="G16" s="37"/>
      <c r="H16" s="37"/>
      <c r="I16" s="37"/>
      <c r="J16" s="37"/>
      <c r="K16" s="37"/>
      <c r="L16" s="37"/>
      <c r="M16" s="37"/>
    </row>
    <row r="17" spans="1:13">
      <c r="A17" s="65" t="s">
        <v>204</v>
      </c>
      <c r="B17" s="29">
        <v>42.202753441802301</v>
      </c>
      <c r="C17" s="29">
        <f t="shared" si="1"/>
        <v>62.478097622027533</v>
      </c>
      <c r="D17" s="54" t="str">
        <f>D15</f>
        <v xml:space="preserve">10^−08 kg Sb equiv. </v>
      </c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47" t="s">
        <v>199</v>
      </c>
      <c r="C18" s="53">
        <f>C23</f>
        <v>24.180225281601995</v>
      </c>
      <c r="D18" s="80" t="str">
        <f>D17</f>
        <v xml:space="preserve">10^−08 kg Sb equiv. </v>
      </c>
      <c r="E18" s="37"/>
      <c r="F18" s="37"/>
      <c r="G18" s="37"/>
      <c r="H18" s="37"/>
      <c r="I18" s="37"/>
      <c r="J18" s="37"/>
      <c r="K18" s="37"/>
      <c r="L18" s="37"/>
      <c r="M18" s="37"/>
    </row>
    <row r="19" spans="1:13">
      <c r="A19" s="58" t="s">
        <v>210</v>
      </c>
      <c r="B19" s="16">
        <v>0</v>
      </c>
      <c r="C19" s="16">
        <f>B19</f>
        <v>0</v>
      </c>
      <c r="D19" s="20" t="str">
        <f>D18</f>
        <v xml:space="preserve">10^−08 kg Sb equiv. </v>
      </c>
      <c r="E19" s="37"/>
      <c r="F19" s="37"/>
      <c r="G19" s="37"/>
      <c r="H19" s="37"/>
      <c r="I19" s="37"/>
      <c r="J19" s="37"/>
      <c r="K19" s="37"/>
      <c r="L19" s="37"/>
      <c r="M19" s="37"/>
    </row>
    <row r="20" spans="1:13">
      <c r="A20" s="81" t="s">
        <v>213</v>
      </c>
      <c r="B20" s="16">
        <v>7.0588235294118</v>
      </c>
      <c r="C20" s="16">
        <f>B20+C19</f>
        <v>7.0588235294118</v>
      </c>
      <c r="D20" s="20" t="str">
        <f t="shared" ref="D20:D21" si="2">D19</f>
        <v xml:space="preserve">10^−08 kg Sb equiv. </v>
      </c>
      <c r="E20" s="37"/>
      <c r="F20" s="37"/>
      <c r="G20" s="37"/>
      <c r="H20" s="37"/>
      <c r="I20" s="37"/>
      <c r="J20" s="37"/>
      <c r="K20" s="37"/>
      <c r="L20" s="37"/>
      <c r="M20" s="37"/>
    </row>
    <row r="21" spans="1:13">
      <c r="A21" s="60" t="s">
        <v>202</v>
      </c>
      <c r="B21" s="16">
        <v>0</v>
      </c>
      <c r="C21" s="16">
        <f>B21+C20</f>
        <v>7.0588235294118</v>
      </c>
      <c r="D21" s="20" t="str">
        <f t="shared" si="2"/>
        <v xml:space="preserve">10^−08 kg Sb equiv. </v>
      </c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">
      <c r="A22" s="72" t="s">
        <v>209</v>
      </c>
      <c r="B22" s="16">
        <v>1.2765957446808969</v>
      </c>
      <c r="C22" s="16">
        <f>B22+C21</f>
        <v>8.3354192740926969</v>
      </c>
      <c r="D22" s="20" t="str">
        <f t="shared" ref="D22:D23" si="3">D21</f>
        <v xml:space="preserve">10^−08 kg Sb equiv. </v>
      </c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4">
      <c r="A23" s="64" t="s">
        <v>212</v>
      </c>
      <c r="B23" s="29">
        <v>15.844806007509298</v>
      </c>
      <c r="C23" s="29">
        <f>C22+B23</f>
        <v>24.180225281601995</v>
      </c>
      <c r="D23" s="54" t="str">
        <f t="shared" si="3"/>
        <v xml:space="preserve">10^−08 kg Sb equiv. </v>
      </c>
      <c r="E23" s="37"/>
      <c r="F23" s="37"/>
      <c r="G23" s="37"/>
      <c r="H23" s="37"/>
      <c r="I23" s="37"/>
      <c r="J23" s="37"/>
      <c r="K23" s="37"/>
      <c r="L23" s="37"/>
      <c r="M23" s="37"/>
    </row>
    <row r="24" spans="1:13">
      <c r="A24" s="47" t="s">
        <v>200</v>
      </c>
      <c r="B24" s="16"/>
      <c r="C24" s="53">
        <f>C28</f>
        <v>0.45056320399999999</v>
      </c>
      <c r="D24" s="80" t="str">
        <f t="shared" ref="D24:D31" si="4">D23</f>
        <v xml:space="preserve">10^−08 kg Sb equiv. </v>
      </c>
      <c r="E24" s="37"/>
      <c r="F24" s="37"/>
      <c r="G24" s="37"/>
      <c r="H24" s="37"/>
      <c r="I24" s="37"/>
      <c r="J24" s="37"/>
      <c r="K24" s="37"/>
      <c r="L24" s="37"/>
      <c r="M24" s="37"/>
    </row>
    <row r="25" spans="1:13">
      <c r="A25" s="57" t="s">
        <v>197</v>
      </c>
      <c r="B25" s="16">
        <v>0</v>
      </c>
      <c r="C25" s="16">
        <f>B25</f>
        <v>0</v>
      </c>
      <c r="D25" s="20" t="str">
        <f t="shared" si="4"/>
        <v xml:space="preserve">10^−08 kg Sb equiv. </v>
      </c>
      <c r="E25" s="37"/>
      <c r="F25" s="37"/>
      <c r="G25" s="37"/>
      <c r="H25" s="37"/>
      <c r="I25" s="37"/>
      <c r="J25" s="37"/>
      <c r="K25" s="37"/>
      <c r="L25" s="37"/>
      <c r="M25" s="37"/>
    </row>
    <row r="26" spans="1:13">
      <c r="A26" s="58" t="s">
        <v>210</v>
      </c>
      <c r="B26" s="16">
        <v>0.45056320399999999</v>
      </c>
      <c r="C26" s="16">
        <f>B26+C25</f>
        <v>0.45056320399999999</v>
      </c>
      <c r="D26" s="20" t="str">
        <f t="shared" si="4"/>
        <v xml:space="preserve">10^−08 kg Sb equiv. </v>
      </c>
      <c r="E26" s="37"/>
      <c r="F26" s="37"/>
      <c r="G26" s="37"/>
      <c r="H26" s="37"/>
      <c r="I26" s="37"/>
      <c r="J26" s="37"/>
      <c r="K26" s="37"/>
      <c r="L26" s="37"/>
      <c r="M26" s="37"/>
    </row>
    <row r="27" spans="1:13">
      <c r="A27" s="48" t="s">
        <v>206</v>
      </c>
      <c r="B27" s="16">
        <v>0</v>
      </c>
      <c r="C27" s="16">
        <f>B27+C26</f>
        <v>0.45056320399999999</v>
      </c>
      <c r="D27" s="20" t="str">
        <f t="shared" si="4"/>
        <v xml:space="preserve">10^−08 kg Sb equiv. </v>
      </c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" thickBot="1">
      <c r="A28" s="66" t="s">
        <v>209</v>
      </c>
      <c r="B28" s="67">
        <v>0</v>
      </c>
      <c r="C28" s="67">
        <f>B28+C27</f>
        <v>0.45056320399999999</v>
      </c>
      <c r="D28" s="68" t="str">
        <f t="shared" si="4"/>
        <v xml:space="preserve">10^−08 kg Sb equiv. </v>
      </c>
      <c r="E28" s="37"/>
      <c r="F28" s="37"/>
      <c r="G28" s="37"/>
      <c r="H28" s="37"/>
      <c r="I28" s="37"/>
      <c r="J28" s="37"/>
      <c r="K28" s="37"/>
      <c r="L28" s="37"/>
      <c r="M28" s="37"/>
    </row>
    <row r="29" spans="1:13" ht="14" thickTop="1">
      <c r="A29" s="47" t="s">
        <v>143</v>
      </c>
      <c r="B29" s="16"/>
      <c r="C29" s="53">
        <f>C43</f>
        <v>105.356695869837</v>
      </c>
      <c r="D29" s="80" t="str">
        <f t="shared" si="4"/>
        <v xml:space="preserve">10^−08 kg Sb equiv. </v>
      </c>
      <c r="E29" s="37"/>
      <c r="F29" s="37"/>
      <c r="G29" s="37"/>
      <c r="H29" s="37"/>
      <c r="I29" s="37"/>
      <c r="J29" s="37"/>
      <c r="K29" s="37"/>
      <c r="L29" s="37"/>
      <c r="M29" s="37"/>
    </row>
    <row r="30" spans="1:13">
      <c r="A30" s="55" t="s">
        <v>192</v>
      </c>
      <c r="B30" s="16">
        <v>0</v>
      </c>
      <c r="C30" s="16">
        <f>B30</f>
        <v>0</v>
      </c>
      <c r="D30" s="20" t="str">
        <f t="shared" si="4"/>
        <v xml:space="preserve">10^−08 kg Sb equiv. </v>
      </c>
    </row>
    <row r="31" spans="1:13">
      <c r="A31" s="56" t="s">
        <v>211</v>
      </c>
      <c r="B31" s="16">
        <v>3.6795994993741599</v>
      </c>
      <c r="C31" s="16">
        <f>B31+C30</f>
        <v>3.6795994993741599</v>
      </c>
      <c r="D31" s="20" t="str">
        <f t="shared" si="4"/>
        <v xml:space="preserve">10^−08 kg Sb equiv. </v>
      </c>
    </row>
    <row r="32" spans="1:13">
      <c r="A32" s="57" t="s">
        <v>197</v>
      </c>
      <c r="B32" s="16">
        <v>0</v>
      </c>
      <c r="C32" s="16">
        <f t="shared" ref="C32:C43" si="5">B32+C31</f>
        <v>3.6795994993741599</v>
      </c>
      <c r="D32" s="20" t="str">
        <f t="shared" ref="D32:D34" si="6">D31</f>
        <v xml:space="preserve">10^−08 kg Sb equiv. </v>
      </c>
    </row>
    <row r="33" spans="1:4">
      <c r="A33" s="58" t="s">
        <v>210</v>
      </c>
      <c r="B33" s="16">
        <v>0</v>
      </c>
      <c r="C33" s="16">
        <f t="shared" si="5"/>
        <v>3.6795994993741599</v>
      </c>
      <c r="D33" s="20" t="str">
        <f t="shared" si="6"/>
        <v xml:space="preserve">10^−08 kg Sb equiv. </v>
      </c>
    </row>
    <row r="34" spans="1:4">
      <c r="A34" s="59" t="s">
        <v>201</v>
      </c>
      <c r="B34" s="16">
        <v>0</v>
      </c>
      <c r="C34" s="16">
        <f t="shared" si="5"/>
        <v>3.6795994993741599</v>
      </c>
      <c r="D34" s="20" t="str">
        <f t="shared" si="6"/>
        <v xml:space="preserve">10^−08 kg Sb equiv. </v>
      </c>
    </row>
    <row r="35" spans="1:4">
      <c r="A35" s="81" t="s">
        <v>213</v>
      </c>
      <c r="B35" s="16">
        <v>24.780976220275239</v>
      </c>
      <c r="C35" s="16">
        <f t="shared" si="5"/>
        <v>28.460575719649398</v>
      </c>
      <c r="D35" s="20" t="str">
        <f t="shared" ref="D35:D43" si="7">D34</f>
        <v xml:space="preserve">10^−08 kg Sb equiv. </v>
      </c>
    </row>
    <row r="36" spans="1:4">
      <c r="A36" s="61" t="s">
        <v>205</v>
      </c>
      <c r="B36" s="16">
        <v>0</v>
      </c>
      <c r="C36" s="16">
        <f t="shared" si="5"/>
        <v>28.460575719649398</v>
      </c>
      <c r="D36" s="20" t="str">
        <f t="shared" si="7"/>
        <v xml:space="preserve">10^−08 kg Sb equiv. </v>
      </c>
    </row>
    <row r="37" spans="1:4">
      <c r="A37" s="60" t="s">
        <v>202</v>
      </c>
      <c r="B37" s="16">
        <v>0</v>
      </c>
      <c r="C37" s="16">
        <f t="shared" si="5"/>
        <v>28.460575719649398</v>
      </c>
      <c r="D37" s="20" t="str">
        <f t="shared" si="7"/>
        <v xml:space="preserve">10^−08 kg Sb equiv. </v>
      </c>
    </row>
    <row r="38" spans="1:4">
      <c r="A38" s="62" t="s">
        <v>203</v>
      </c>
      <c r="B38" s="29">
        <v>0</v>
      </c>
      <c r="C38" s="29">
        <f t="shared" si="5"/>
        <v>28.460575719649398</v>
      </c>
      <c r="D38" s="54" t="str">
        <f t="shared" si="7"/>
        <v xml:space="preserve">10^−08 kg Sb equiv. </v>
      </c>
    </row>
    <row r="39" spans="1:4">
      <c r="A39" s="48" t="s">
        <v>207</v>
      </c>
      <c r="B39" s="16">
        <v>0</v>
      </c>
      <c r="C39" s="16">
        <f t="shared" si="5"/>
        <v>28.460575719649398</v>
      </c>
      <c r="D39" s="80" t="str">
        <f t="shared" si="7"/>
        <v xml:space="preserve">10^−08 kg Sb equiv. </v>
      </c>
    </row>
    <row r="40" spans="1:4">
      <c r="A40" s="48" t="s">
        <v>206</v>
      </c>
      <c r="B40" s="16">
        <v>15.619524405506901</v>
      </c>
      <c r="C40" s="16">
        <f t="shared" si="5"/>
        <v>44.080100125156299</v>
      </c>
      <c r="D40" s="20" t="str">
        <f t="shared" si="7"/>
        <v xml:space="preserve">10^−08 kg Sb equiv. </v>
      </c>
    </row>
    <row r="41" spans="1:4">
      <c r="A41" s="48" t="s">
        <v>209</v>
      </c>
      <c r="B41" s="16">
        <v>0.60075093867340001</v>
      </c>
      <c r="C41" s="16">
        <f t="shared" si="5"/>
        <v>44.680851063829699</v>
      </c>
      <c r="D41" s="20" t="str">
        <f t="shared" si="7"/>
        <v xml:space="preserve">10^−08 kg Sb equiv. </v>
      </c>
    </row>
    <row r="42" spans="1:4">
      <c r="A42" s="48" t="s">
        <v>208</v>
      </c>
      <c r="B42" s="16">
        <v>2.6282853566958977</v>
      </c>
      <c r="C42" s="16">
        <f t="shared" si="5"/>
        <v>47.309136420525597</v>
      </c>
      <c r="D42" s="20" t="str">
        <f t="shared" si="7"/>
        <v xml:space="preserve">10^−08 kg Sb equiv. </v>
      </c>
    </row>
    <row r="43" spans="1:4">
      <c r="A43" s="48" t="s">
        <v>204</v>
      </c>
      <c r="B43" s="16">
        <v>58.0475594493114</v>
      </c>
      <c r="C43" s="16">
        <f t="shared" si="5"/>
        <v>105.356695869837</v>
      </c>
      <c r="D43" s="20" t="str">
        <f t="shared" si="7"/>
        <v xml:space="preserve">10^−08 kg Sb equiv. 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B457-9216-1446-A0F0-2BCE9DEABA4C}">
  <dimension ref="A1:AB104"/>
  <sheetViews>
    <sheetView tabSelected="1" topLeftCell="A55" zoomScale="118" zoomScaleNormal="113" workbookViewId="0">
      <selection activeCell="P93" sqref="P93"/>
    </sheetView>
  </sheetViews>
  <sheetFormatPr baseColWidth="10" defaultRowHeight="13"/>
  <cols>
    <col min="1" max="1" width="10.5" bestFit="1" customWidth="1"/>
    <col min="2" max="2" width="31.5" bestFit="1" customWidth="1"/>
    <col min="3" max="3" width="22.33203125" bestFit="1" customWidth="1"/>
    <col min="4" max="4" width="17.6640625" bestFit="1" customWidth="1"/>
    <col min="5" max="8" width="10.83203125" customWidth="1"/>
    <col min="9" max="12" width="10.83203125" style="16" hidden="1" customWidth="1"/>
    <col min="17" max="19" width="10.83203125" style="16" customWidth="1"/>
    <col min="20" max="20" width="10.83203125" style="16"/>
    <col min="21" max="24" width="10.83203125" style="26"/>
  </cols>
  <sheetData>
    <row r="1" spans="1:28">
      <c r="A1" s="91" t="s">
        <v>0</v>
      </c>
      <c r="B1" s="91" t="s">
        <v>107</v>
      </c>
      <c r="C1" s="91" t="s">
        <v>108</v>
      </c>
      <c r="D1" s="91" t="s">
        <v>160</v>
      </c>
      <c r="E1" s="92" t="s">
        <v>234</v>
      </c>
      <c r="F1" s="92"/>
      <c r="G1" s="92"/>
      <c r="H1" s="92"/>
      <c r="I1" s="104" t="s">
        <v>238</v>
      </c>
      <c r="J1" s="104"/>
      <c r="K1" s="104"/>
      <c r="L1" s="104"/>
      <c r="M1" s="92" t="s">
        <v>235</v>
      </c>
      <c r="N1" s="92"/>
      <c r="O1" s="92"/>
      <c r="P1" s="92"/>
      <c r="Q1" s="102" t="s">
        <v>236</v>
      </c>
      <c r="R1" s="102"/>
      <c r="S1" s="102"/>
      <c r="T1" s="102"/>
      <c r="U1" s="128" t="s">
        <v>237</v>
      </c>
      <c r="V1" s="128"/>
      <c r="W1" s="128"/>
      <c r="X1" s="128"/>
      <c r="Y1" s="93" t="s">
        <v>233</v>
      </c>
      <c r="Z1" s="93"/>
      <c r="AA1" s="93"/>
      <c r="AB1" s="93"/>
    </row>
    <row r="2" spans="1:28" ht="28">
      <c r="A2" s="91"/>
      <c r="B2" s="91"/>
      <c r="C2" s="91"/>
      <c r="D2" s="91"/>
      <c r="E2" s="30" t="s">
        <v>1</v>
      </c>
      <c r="F2" s="30" t="s">
        <v>2</v>
      </c>
      <c r="G2" s="30" t="s">
        <v>3</v>
      </c>
      <c r="H2" s="30" t="s">
        <v>5</v>
      </c>
      <c r="I2" s="105" t="s">
        <v>1</v>
      </c>
      <c r="J2" s="105" t="s">
        <v>2</v>
      </c>
      <c r="K2" s="105" t="s">
        <v>3</v>
      </c>
      <c r="L2" s="105" t="s">
        <v>5</v>
      </c>
      <c r="M2" s="30" t="s">
        <v>1</v>
      </c>
      <c r="N2" s="30" t="s">
        <v>2</v>
      </c>
      <c r="O2" s="30" t="s">
        <v>3</v>
      </c>
      <c r="P2" s="30" t="s">
        <v>5</v>
      </c>
      <c r="Q2" s="103" t="str">
        <f>E2</f>
        <v xml:space="preserve">Amine on silica </v>
      </c>
      <c r="R2" s="103" t="str">
        <f>F2</f>
        <v xml:space="preserve">Amine on alumina </v>
      </c>
      <c r="S2" s="103" t="str">
        <f>G2</f>
        <v xml:space="preserve">Amine on cellulose </v>
      </c>
      <c r="T2" s="103" t="str">
        <f>H2</f>
        <v xml:space="preserve">Anionic resin </v>
      </c>
      <c r="U2" s="129" t="str">
        <f>M2</f>
        <v xml:space="preserve">Amine on silica </v>
      </c>
      <c r="V2" s="129" t="str">
        <f>N2</f>
        <v xml:space="preserve">Amine on alumina </v>
      </c>
      <c r="W2" s="129" t="str">
        <f>O2</f>
        <v xml:space="preserve">Amine on cellulose </v>
      </c>
      <c r="X2" s="129" t="str">
        <f>P2</f>
        <v xml:space="preserve">Anionic resin </v>
      </c>
      <c r="Y2" s="94" t="str">
        <f>Q2</f>
        <v xml:space="preserve">Amine on silica </v>
      </c>
      <c r="Z2" s="94" t="str">
        <f>R2</f>
        <v xml:space="preserve">Amine on alumina </v>
      </c>
      <c r="AA2" s="94" t="str">
        <f>S2</f>
        <v xml:space="preserve">Amine on cellulose </v>
      </c>
      <c r="AB2" s="94" t="str">
        <f>T2</f>
        <v xml:space="preserve">Anionic resin </v>
      </c>
    </row>
    <row r="3" spans="1:28">
      <c r="A3" s="36" t="str">
        <f>EnvImpact_adsorbents!A4</f>
        <v xml:space="preserve">I </v>
      </c>
      <c r="B3" s="37" t="str">
        <f>EnvImpact_adsorbents!B4</f>
        <v xml:space="preserve">Climate change </v>
      </c>
      <c r="C3" s="37" t="str">
        <f>EnvImpact_adsorbents!C4</f>
        <v xml:space="preserve">10^-02 kg CO2e </v>
      </c>
      <c r="D3" s="37" t="str">
        <f>A1_CarbonFootprint!B1</f>
        <v>Production</v>
      </c>
      <c r="E3" s="122">
        <f>A1_CarbonFootprint!B3</f>
        <v>20.188679245283002</v>
      </c>
      <c r="F3" s="122">
        <f>A1_CarbonFootprint!B2</f>
        <v>10.909090909090899</v>
      </c>
      <c r="G3" s="122">
        <f>A1_CarbonFootprint!B4</f>
        <v>35.8147512864494</v>
      </c>
      <c r="H3" s="122">
        <f>A1_CarbonFootprint!B7</f>
        <v>26.1063464837049</v>
      </c>
      <c r="I3" s="107"/>
      <c r="J3" s="107"/>
      <c r="K3" s="107"/>
      <c r="L3" s="107"/>
      <c r="M3" s="117"/>
      <c r="N3" s="117"/>
      <c r="O3" s="117"/>
      <c r="P3" s="117"/>
      <c r="Q3" s="107"/>
      <c r="R3" s="107"/>
      <c r="S3" s="107"/>
      <c r="T3" s="107"/>
      <c r="U3" s="130"/>
      <c r="V3" s="130"/>
      <c r="W3" s="130"/>
      <c r="X3" s="130"/>
      <c r="Y3" s="89"/>
      <c r="Z3" s="89"/>
      <c r="AA3" s="89"/>
      <c r="AB3" s="89"/>
    </row>
    <row r="4" spans="1:28">
      <c r="A4" s="36" t="str">
        <f>A3</f>
        <v xml:space="preserve">I </v>
      </c>
      <c r="B4" s="37" t="str">
        <f>B3</f>
        <v xml:space="preserve">Climate change </v>
      </c>
      <c r="C4" s="37" t="str">
        <f>C3</f>
        <v xml:space="preserve">10^-02 kg CO2e </v>
      </c>
      <c r="D4" s="37" t="str">
        <f>A1_CarbonFootprint!C1</f>
        <v>End of Life</v>
      </c>
      <c r="E4" s="122">
        <f>A1_CarbonFootprint!C3</f>
        <v>3.4648370497426981</v>
      </c>
      <c r="F4" s="122">
        <f>A1_CarbonFootprint!C2</f>
        <v>2.1097770154374</v>
      </c>
      <c r="G4" s="122">
        <f>A1_CarbonFootprint!C4</f>
        <v>10.377358490566003</v>
      </c>
      <c r="H4" s="122">
        <f>A1_CarbonFootprint!C6</f>
        <v>1.0120068610633997</v>
      </c>
      <c r="I4" s="107"/>
      <c r="J4" s="107"/>
      <c r="K4" s="107"/>
      <c r="L4" s="107"/>
      <c r="M4" s="117"/>
      <c r="N4" s="117"/>
      <c r="O4" s="117"/>
      <c r="P4" s="117"/>
      <c r="Q4" s="107"/>
      <c r="R4" s="107"/>
      <c r="S4" s="107"/>
      <c r="T4" s="107"/>
      <c r="U4" s="130"/>
      <c r="V4" s="130"/>
      <c r="W4" s="130"/>
      <c r="X4" s="130"/>
      <c r="Y4" s="89"/>
      <c r="Z4" s="89"/>
      <c r="AA4" s="89"/>
      <c r="AB4" s="89"/>
    </row>
    <row r="5" spans="1:28">
      <c r="A5" s="36" t="str">
        <f>A4</f>
        <v xml:space="preserve">I </v>
      </c>
      <c r="B5" s="95" t="str">
        <f>B4</f>
        <v xml:space="preserve">Climate change </v>
      </c>
      <c r="C5" s="95" t="str">
        <f>C3</f>
        <v xml:space="preserve">10^-02 kg CO2e </v>
      </c>
      <c r="D5" s="95" t="str">
        <f>A1_CarbonFootprint!D1</f>
        <v>Total carbon footprint</v>
      </c>
      <c r="E5" s="113">
        <f>E3+E4</f>
        <v>23.6535162950257</v>
      </c>
      <c r="F5" s="113">
        <f>F3+F4</f>
        <v>13.018867924528299</v>
      </c>
      <c r="G5" s="113">
        <f>G3+G4</f>
        <v>46.192109777015403</v>
      </c>
      <c r="H5" s="113">
        <f>H3+H4</f>
        <v>27.118353344768302</v>
      </c>
      <c r="I5" s="108">
        <f>J5</f>
        <v>0.1</v>
      </c>
      <c r="J5" s="108">
        <f>K5</f>
        <v>0.1</v>
      </c>
      <c r="K5" s="108">
        <f>L5</f>
        <v>0.1</v>
      </c>
      <c r="L5" s="108">
        <f t="shared" ref="L5" si="0">1/10</f>
        <v>0.1</v>
      </c>
      <c r="M5" s="118">
        <f>E5*I5</f>
        <v>2.3653516295025701</v>
      </c>
      <c r="N5" s="118">
        <f t="shared" ref="N5:P5" si="1">F5*J5</f>
        <v>1.3018867924528301</v>
      </c>
      <c r="O5" s="118">
        <f t="shared" si="1"/>
        <v>4.6192109777015409</v>
      </c>
      <c r="P5" s="118">
        <f t="shared" si="1"/>
        <v>2.7118353344768305</v>
      </c>
      <c r="Q5" s="108">
        <v>2.48</v>
      </c>
      <c r="R5" s="108">
        <v>2.35</v>
      </c>
      <c r="S5" s="108">
        <v>1.51</v>
      </c>
      <c r="T5" s="108">
        <v>3.55</v>
      </c>
      <c r="U5" s="118">
        <f>Q5*M5</f>
        <v>5.8660720411663734</v>
      </c>
      <c r="V5" s="118">
        <f t="shared" ref="V5:X5" si="2">R5*N5</f>
        <v>3.0594339622641509</v>
      </c>
      <c r="W5" s="118">
        <f t="shared" si="2"/>
        <v>6.9750085763293264</v>
      </c>
      <c r="X5" s="118">
        <f t="shared" si="2"/>
        <v>9.6270154373927479</v>
      </c>
      <c r="Y5" s="113">
        <f>U5/I5</f>
        <v>58.660720411663732</v>
      </c>
      <c r="Z5" s="113">
        <f t="shared" ref="Z5:AB5" si="3">V5/J5</f>
        <v>30.594339622641506</v>
      </c>
      <c r="AA5" s="113">
        <f t="shared" si="3"/>
        <v>69.750085763293256</v>
      </c>
      <c r="AB5" s="113">
        <f t="shared" si="3"/>
        <v>96.270154373927468</v>
      </c>
    </row>
    <row r="6" spans="1:28">
      <c r="A6" s="36" t="str">
        <f t="shared" ref="A6:A10" si="4">A5</f>
        <v xml:space="preserve">I </v>
      </c>
      <c r="B6" s="37" t="str">
        <f>EnvImpact_adsorbents!B5</f>
        <v xml:space="preserve">Ozone depletion </v>
      </c>
      <c r="C6" s="37" t="str">
        <f>EnvImpact_adsorbents!C5</f>
        <v xml:space="preserve">10^−10 kg CFC- 11 equiv. </v>
      </c>
      <c r="D6" s="37" t="str">
        <f>D3</f>
        <v>Production</v>
      </c>
      <c r="E6" s="122">
        <f>A2_ozoneDepletion!B3</f>
        <v>0.65281450698904397</v>
      </c>
      <c r="F6" s="122">
        <f>A2_ozoneDepletion!B2</f>
        <v>0.34114091424253801</v>
      </c>
      <c r="G6" s="122">
        <f>A2_ozoneDepletion!B4</f>
        <v>0.57876841707593496</v>
      </c>
      <c r="H6" s="123" t="str">
        <f>A2_ozoneDepletion!B7</f>
        <v>NaN</v>
      </c>
      <c r="I6" s="109"/>
      <c r="J6" s="109"/>
      <c r="K6" s="109"/>
      <c r="L6" s="109"/>
      <c r="M6" s="117"/>
      <c r="N6" s="117"/>
      <c r="O6" s="117"/>
      <c r="P6" s="119"/>
      <c r="Q6" s="107"/>
      <c r="R6" s="107"/>
      <c r="S6" s="107"/>
      <c r="T6" s="109"/>
      <c r="U6" s="130"/>
      <c r="V6" s="130"/>
      <c r="W6" s="130"/>
      <c r="X6" s="130"/>
      <c r="Y6" s="89"/>
      <c r="Z6" s="89"/>
      <c r="AA6" s="89"/>
      <c r="AB6" s="89"/>
    </row>
    <row r="7" spans="1:28">
      <c r="A7" s="36" t="str">
        <f t="shared" si="4"/>
        <v xml:space="preserve">I </v>
      </c>
      <c r="B7" s="37" t="str">
        <f>B6</f>
        <v xml:space="preserve">Ozone depletion </v>
      </c>
      <c r="C7" s="37" t="str">
        <f>C6</f>
        <v xml:space="preserve">10^−10 kg CFC- 11 equiv. </v>
      </c>
      <c r="D7" s="37" t="str">
        <f>D4</f>
        <v>End of Life</v>
      </c>
      <c r="E7" s="122">
        <f>A2_ozoneDepletion!C3</f>
        <v>4.0423120513789046E-2</v>
      </c>
      <c r="F7" s="122">
        <f>A2_ozoneDepletion!C2</f>
        <v>2.4933887419720968E-2</v>
      </c>
      <c r="G7" s="122">
        <f>A2_ozoneDepletion!C4</f>
        <v>0.10578012844729801</v>
      </c>
      <c r="H7" s="123" t="str">
        <f>A2_ozoneDepletion!C7</f>
        <v>NaN</v>
      </c>
      <c r="I7" s="109"/>
      <c r="J7" s="109"/>
      <c r="K7" s="109"/>
      <c r="L7" s="109"/>
      <c r="M7" s="117"/>
      <c r="N7" s="117"/>
      <c r="O7" s="117"/>
      <c r="P7" s="119"/>
      <c r="Q7" s="107"/>
      <c r="R7" s="107"/>
      <c r="S7" s="107"/>
      <c r="T7" s="109"/>
      <c r="U7" s="130"/>
      <c r="V7" s="130"/>
      <c r="W7" s="130"/>
      <c r="X7" s="130"/>
      <c r="Y7" s="89"/>
      <c r="Z7" s="89"/>
      <c r="AA7" s="89"/>
      <c r="AB7" s="89"/>
    </row>
    <row r="8" spans="1:28">
      <c r="A8" s="36" t="str">
        <f t="shared" si="4"/>
        <v xml:space="preserve">I </v>
      </c>
      <c r="B8" s="95" t="str">
        <f>B7</f>
        <v xml:space="preserve">Ozone depletion </v>
      </c>
      <c r="C8" s="95" t="str">
        <f>C7</f>
        <v xml:space="preserve">10^−10 kg CFC- 11 equiv. </v>
      </c>
      <c r="D8" s="95" t="str">
        <f t="shared" ref="D8:D50" si="5">D5</f>
        <v>Total carbon footprint</v>
      </c>
      <c r="E8" s="113">
        <f>E6+E7</f>
        <v>0.69323762750283302</v>
      </c>
      <c r="F8" s="113">
        <f t="shared" ref="F8:G8" si="6">F6+F7</f>
        <v>0.36607480166225898</v>
      </c>
      <c r="G8" s="113">
        <f t="shared" si="6"/>
        <v>0.68454854552323297</v>
      </c>
      <c r="H8" s="114" t="s">
        <v>145</v>
      </c>
      <c r="I8" s="108">
        <f>J8</f>
        <v>10</v>
      </c>
      <c r="J8" s="108">
        <f>K8</f>
        <v>10</v>
      </c>
      <c r="K8" s="108">
        <f>L8</f>
        <v>10</v>
      </c>
      <c r="L8" s="110">
        <v>10</v>
      </c>
      <c r="M8" s="118">
        <f>E8*I8</f>
        <v>6.9323762750283304</v>
      </c>
      <c r="N8" s="118">
        <f t="shared" ref="N8" si="7">F8*J8</f>
        <v>3.6607480166225899</v>
      </c>
      <c r="O8" s="118">
        <f t="shared" ref="O8" si="8">G8*K8</f>
        <v>6.8454854552323301</v>
      </c>
      <c r="P8" s="120" t="s">
        <v>145</v>
      </c>
      <c r="Q8" s="108">
        <v>2.06</v>
      </c>
      <c r="R8" s="108">
        <v>2</v>
      </c>
      <c r="S8" s="108">
        <v>1.72</v>
      </c>
      <c r="T8" s="110">
        <v>4.5599999999999996</v>
      </c>
      <c r="U8" s="118">
        <f>Q8*M8</f>
        <v>14.280695126558362</v>
      </c>
      <c r="V8" s="118">
        <f t="shared" ref="V8" si="9">R8*N8</f>
        <v>7.3214960332451797</v>
      </c>
      <c r="W8" s="118">
        <f t="shared" ref="W8" si="10">S8*O8</f>
        <v>11.774234982999607</v>
      </c>
      <c r="X8" s="120" t="s">
        <v>145</v>
      </c>
      <c r="Y8" s="113">
        <f>U8/I8</f>
        <v>1.4280695126558363</v>
      </c>
      <c r="Z8" s="113">
        <f t="shared" ref="Z8" si="11">V8/J8</f>
        <v>0.73214960332451795</v>
      </c>
      <c r="AA8" s="113">
        <f t="shared" ref="AA8" si="12">W8/K8</f>
        <v>1.1774234982999607</v>
      </c>
      <c r="AB8" s="114" t="s">
        <v>145</v>
      </c>
    </row>
    <row r="9" spans="1:28">
      <c r="A9" s="36" t="str">
        <f t="shared" si="4"/>
        <v xml:space="preserve">I </v>
      </c>
      <c r="B9" s="37" t="str">
        <f>EnvImpact_adsorbents!B6</f>
        <v xml:space="preserve">Particulate matter </v>
      </c>
      <c r="C9" s="37" t="str">
        <f>EnvImpact_adsorbents!C6</f>
        <v xml:space="preserve">10^−10 disease incidences </v>
      </c>
      <c r="D9" s="37" t="str">
        <f t="shared" si="5"/>
        <v>Production</v>
      </c>
      <c r="E9" s="122">
        <f>A3_particulateMatter!B3</f>
        <v>0.89565879664889503</v>
      </c>
      <c r="F9" s="122">
        <f>A3_particulateMatter!B2</f>
        <v>0.489718202589489</v>
      </c>
      <c r="G9" s="122">
        <f>A3_particulateMatter!B4</f>
        <v>1.14851485148514</v>
      </c>
      <c r="H9" s="122">
        <f>A3_particulateMatter!B7</f>
        <v>0.75932977913175903</v>
      </c>
      <c r="I9" s="107"/>
      <c r="J9" s="107"/>
      <c r="K9" s="107"/>
      <c r="L9" s="107"/>
      <c r="M9" s="117"/>
      <c r="N9" s="117"/>
      <c r="O9" s="117"/>
      <c r="P9" s="117"/>
      <c r="Q9" s="107"/>
      <c r="R9" s="107"/>
      <c r="S9" s="107"/>
      <c r="T9" s="107"/>
      <c r="U9" s="130"/>
      <c r="V9" s="130"/>
      <c r="W9" s="130"/>
      <c r="X9" s="130"/>
      <c r="Y9" s="89"/>
      <c r="Z9" s="89"/>
      <c r="AA9" s="89"/>
      <c r="AB9" s="89"/>
    </row>
    <row r="10" spans="1:28">
      <c r="A10" s="36" t="str">
        <f t="shared" si="4"/>
        <v xml:space="preserve">I </v>
      </c>
      <c r="B10" s="37" t="str">
        <f>B9</f>
        <v xml:space="preserve">Particulate matter </v>
      </c>
      <c r="C10" s="37" t="str">
        <f>C9</f>
        <v xml:space="preserve">10^−10 disease incidences </v>
      </c>
      <c r="D10" s="37" t="str">
        <f t="shared" si="5"/>
        <v>End of Life</v>
      </c>
      <c r="E10" s="122">
        <f>A3_particulateMatter!C3</f>
        <v>1.9801980198019931E-2</v>
      </c>
      <c r="F10" s="122">
        <f>A3_particulateMatter!C2</f>
        <v>1.2947448591012989E-2</v>
      </c>
      <c r="G10" s="122">
        <f>A3_particulateMatter!C4</f>
        <v>5.4074638233059913E-2</v>
      </c>
      <c r="H10" s="122">
        <f>A3_particulateMatter!C7</f>
        <v>5.2551408987053017E-2</v>
      </c>
      <c r="I10" s="107"/>
      <c r="J10" s="107"/>
      <c r="K10" s="107"/>
      <c r="L10" s="107"/>
      <c r="M10" s="117"/>
      <c r="N10" s="117"/>
      <c r="O10" s="117"/>
      <c r="P10" s="117"/>
      <c r="Q10" s="107"/>
      <c r="R10" s="107"/>
      <c r="S10" s="107"/>
      <c r="T10" s="107"/>
      <c r="U10" s="130"/>
      <c r="V10" s="130"/>
      <c r="W10" s="130"/>
      <c r="X10" s="130"/>
      <c r="Y10" s="89"/>
      <c r="Z10" s="89"/>
      <c r="AA10" s="89"/>
      <c r="AB10" s="89"/>
    </row>
    <row r="11" spans="1:28" ht="14" thickBot="1">
      <c r="A11" s="98" t="str">
        <f>A10</f>
        <v xml:space="preserve">I </v>
      </c>
      <c r="B11" s="99" t="str">
        <f>B10</f>
        <v xml:space="preserve">Particulate matter </v>
      </c>
      <c r="C11" s="99" t="str">
        <f>C10</f>
        <v xml:space="preserve">10^−10 disease incidences </v>
      </c>
      <c r="D11" s="99" t="str">
        <f t="shared" si="5"/>
        <v>Total carbon footprint</v>
      </c>
      <c r="E11" s="115">
        <f>E9+E10</f>
        <v>0.91546077684691496</v>
      </c>
      <c r="F11" s="115">
        <f t="shared" ref="F11:H11" si="13">F9+F10</f>
        <v>0.50266565118050199</v>
      </c>
      <c r="G11" s="115">
        <f t="shared" si="13"/>
        <v>1.2025894897181999</v>
      </c>
      <c r="H11" s="115">
        <f t="shared" si="13"/>
        <v>0.81188118811881205</v>
      </c>
      <c r="I11" s="111">
        <f>J11</f>
        <v>10</v>
      </c>
      <c r="J11" s="111">
        <f>K11</f>
        <v>10</v>
      </c>
      <c r="K11" s="111">
        <f>L11</f>
        <v>10</v>
      </c>
      <c r="L11" s="111">
        <v>10</v>
      </c>
      <c r="M11" s="121">
        <f>E11*I11</f>
        <v>9.15460776846915</v>
      </c>
      <c r="N11" s="121">
        <f t="shared" ref="N11" si="14">F11*J11</f>
        <v>5.0266565118050197</v>
      </c>
      <c r="O11" s="121">
        <f t="shared" ref="O11" si="15">G11*K11</f>
        <v>12.025894897181999</v>
      </c>
      <c r="P11" s="121">
        <f t="shared" ref="P11" si="16">H11*L11</f>
        <v>8.1188118811881207</v>
      </c>
      <c r="Q11" s="111">
        <v>1.91</v>
      </c>
      <c r="R11" s="111">
        <v>1.83</v>
      </c>
      <c r="S11" s="111">
        <v>1.46</v>
      </c>
      <c r="T11" s="111">
        <v>4.33</v>
      </c>
      <c r="U11" s="121">
        <f>Q11*M11</f>
        <v>17.485300837776077</v>
      </c>
      <c r="V11" s="121">
        <f t="shared" ref="V11" si="17">R11*N11</f>
        <v>9.198781416603186</v>
      </c>
      <c r="W11" s="121">
        <f t="shared" ref="W11" si="18">S11*O11</f>
        <v>17.557806549885719</v>
      </c>
      <c r="X11" s="121">
        <f t="shared" ref="X11" si="19">T11*P11</f>
        <v>35.154455445544563</v>
      </c>
      <c r="Y11" s="115">
        <f>U11/I11</f>
        <v>1.7485300837776077</v>
      </c>
      <c r="Z11" s="115">
        <f t="shared" ref="Z11" si="20">V11/J11</f>
        <v>0.91987814166031856</v>
      </c>
      <c r="AA11" s="115">
        <f t="shared" ref="AA11" si="21">W11/K11</f>
        <v>1.7557806549885719</v>
      </c>
      <c r="AB11" s="115">
        <f t="shared" ref="AB11" si="22">X11/L11</f>
        <v>3.5154455445544563</v>
      </c>
    </row>
    <row r="12" spans="1:28">
      <c r="A12" s="36" t="str">
        <f>EnvImpact_adsorbents!A7</f>
        <v xml:space="preserve">II </v>
      </c>
      <c r="B12" s="37" t="str">
        <f>EnvImpact_adsorbents!B7</f>
        <v xml:space="preserve">Acidification, terrestrial and freshwater </v>
      </c>
      <c r="C12" s="37" t="str">
        <f>EnvImpact_adsorbents!C7</f>
        <v xml:space="preserve">10^−04 mole H + equiv. </v>
      </c>
      <c r="D12" s="37" t="str">
        <f t="shared" si="5"/>
        <v>Production</v>
      </c>
      <c r="E12" s="122">
        <f>A4_acidification!B3</f>
        <v>103.016616957818</v>
      </c>
      <c r="F12" s="122">
        <f>A4_acidification!B2</f>
        <v>55.1171708564124</v>
      </c>
      <c r="G12" s="122">
        <f>A4_acidification!B4</f>
        <v>97.111205794631402</v>
      </c>
      <c r="H12" s="122">
        <f>A4_acidification!B7</f>
        <v>90.907541542394497</v>
      </c>
      <c r="I12" s="107"/>
      <c r="J12" s="107"/>
      <c r="K12" s="107"/>
      <c r="L12" s="107"/>
      <c r="M12" s="117"/>
      <c r="N12" s="117"/>
      <c r="O12" s="117"/>
      <c r="P12" s="117"/>
      <c r="Q12" s="107"/>
      <c r="R12" s="107"/>
      <c r="S12" s="107"/>
      <c r="T12" s="107"/>
      <c r="U12" s="130"/>
      <c r="V12" s="130"/>
      <c r="W12" s="130"/>
      <c r="X12" s="130"/>
      <c r="Y12" s="89"/>
      <c r="Z12" s="89"/>
      <c r="AA12" s="89"/>
      <c r="AB12" s="89"/>
    </row>
    <row r="13" spans="1:28">
      <c r="A13" s="36" t="str">
        <f>A12</f>
        <v xml:space="preserve">II </v>
      </c>
      <c r="B13" s="37" t="str">
        <f>B12</f>
        <v xml:space="preserve">Acidification, terrestrial and freshwater </v>
      </c>
      <c r="C13" s="37" t="str">
        <f>C12</f>
        <v xml:space="preserve">10^−04 mole H + equiv. </v>
      </c>
      <c r="D13" s="37" t="str">
        <f t="shared" si="5"/>
        <v>End of Life</v>
      </c>
      <c r="E13" s="122">
        <f>A4_acidification!C3</f>
        <v>4.4737963357479913</v>
      </c>
      <c r="F13" s="122">
        <f>A4_acidification!C2</f>
        <v>2.9228802726885021</v>
      </c>
      <c r="G13" s="122">
        <f>A4_acidification!C4</f>
        <v>11.631870472943604</v>
      </c>
      <c r="H13" s="122">
        <f>A4_acidification!C7</f>
        <v>11.214316148273497</v>
      </c>
      <c r="I13" s="107"/>
      <c r="J13" s="107"/>
      <c r="K13" s="107"/>
      <c r="L13" s="107"/>
      <c r="M13" s="117"/>
      <c r="N13" s="117"/>
      <c r="O13" s="117"/>
      <c r="P13" s="117"/>
      <c r="Q13" s="107"/>
      <c r="R13" s="107"/>
      <c r="S13" s="107"/>
      <c r="T13" s="107"/>
      <c r="U13" s="130"/>
      <c r="V13" s="130"/>
      <c r="W13" s="130"/>
      <c r="X13" s="130"/>
      <c r="Y13" s="89"/>
      <c r="Z13" s="89"/>
      <c r="AA13" s="89"/>
      <c r="AB13" s="89"/>
    </row>
    <row r="14" spans="1:28">
      <c r="A14" s="36" t="str">
        <f t="shared" ref="A14:A28" si="23">A13</f>
        <v xml:space="preserve">II </v>
      </c>
      <c r="B14" s="95" t="str">
        <f>B13</f>
        <v xml:space="preserve">Acidification, terrestrial and freshwater </v>
      </c>
      <c r="C14" s="95" t="str">
        <f>C13</f>
        <v xml:space="preserve">10^−04 mole H + equiv. </v>
      </c>
      <c r="D14" s="95" t="str">
        <f t="shared" si="5"/>
        <v>Total carbon footprint</v>
      </c>
      <c r="E14" s="113">
        <f>E12+E13</f>
        <v>107.49041329356599</v>
      </c>
      <c r="F14" s="113">
        <f t="shared" ref="F14:H14" si="24">F12+F13</f>
        <v>58.040051129100902</v>
      </c>
      <c r="G14" s="113">
        <f t="shared" si="24"/>
        <v>108.74307626757501</v>
      </c>
      <c r="H14" s="113">
        <f t="shared" si="24"/>
        <v>102.12185769066799</v>
      </c>
      <c r="I14" s="108">
        <f>J14</f>
        <v>0.01</v>
      </c>
      <c r="J14" s="108">
        <f>K14</f>
        <v>0.01</v>
      </c>
      <c r="K14" s="108">
        <f>L14</f>
        <v>0.01</v>
      </c>
      <c r="L14" s="108">
        <f>1/100</f>
        <v>0.01</v>
      </c>
      <c r="M14" s="118">
        <f>E14*I14</f>
        <v>1.0749041329356599</v>
      </c>
      <c r="N14" s="118">
        <f t="shared" ref="N14" si="25">F14*J14</f>
        <v>0.580400511291009</v>
      </c>
      <c r="O14" s="118">
        <f t="shared" ref="O14" si="26">G14*K14</f>
        <v>1.08743076267575</v>
      </c>
      <c r="P14" s="118">
        <f t="shared" ref="P14" si="27">H14*L14</f>
        <v>1.0212185769066799</v>
      </c>
      <c r="Q14" s="108">
        <v>1.93</v>
      </c>
      <c r="R14" s="108">
        <v>1.86</v>
      </c>
      <c r="S14" s="108">
        <v>1.61</v>
      </c>
      <c r="T14" s="108">
        <v>4.16</v>
      </c>
      <c r="U14" s="118">
        <f>Q14*M14</f>
        <v>2.0745649765658234</v>
      </c>
      <c r="V14" s="118">
        <f t="shared" ref="V14" si="28">R14*N14</f>
        <v>1.0795449510012769</v>
      </c>
      <c r="W14" s="118">
        <f t="shared" ref="W14" si="29">S14*O14</f>
        <v>1.7507635279079576</v>
      </c>
      <c r="X14" s="118">
        <f t="shared" ref="X14" si="30">T14*P14</f>
        <v>4.2482692799317885</v>
      </c>
      <c r="Y14" s="113">
        <f>U14/I14</f>
        <v>207.45649765658234</v>
      </c>
      <c r="Z14" s="113">
        <f t="shared" ref="Z14" si="31">V14/J14</f>
        <v>107.95449510012769</v>
      </c>
      <c r="AA14" s="113">
        <f t="shared" ref="AA14" si="32">W14/K14</f>
        <v>175.07635279079577</v>
      </c>
      <c r="AB14" s="113">
        <f t="shared" ref="AB14" si="33">X14/L14</f>
        <v>424.82692799317886</v>
      </c>
    </row>
    <row r="15" spans="1:28">
      <c r="A15" s="36" t="str">
        <f t="shared" si="23"/>
        <v xml:space="preserve">II </v>
      </c>
      <c r="B15" s="37" t="str">
        <f>EnvImpact_adsorbents!B8</f>
        <v xml:space="preserve">Eutrophication, freshwater </v>
      </c>
      <c r="C15" s="37" t="str">
        <f>EnvImpact_adsorbents!C8</f>
        <v xml:space="preserve">10^−06 kg P equiv. </v>
      </c>
      <c r="D15" s="37" t="str">
        <f t="shared" si="5"/>
        <v>Production</v>
      </c>
      <c r="E15" s="122">
        <f>A5_eutrophFreshwater!B3</f>
        <v>2.3100115964437502</v>
      </c>
      <c r="F15" s="122">
        <f>A5_eutrophFreshwater!B2</f>
        <v>1.22690374951681</v>
      </c>
      <c r="G15" s="122">
        <f>A5_eutrophFreshwater!B4</f>
        <v>1.6954000773096201</v>
      </c>
      <c r="H15" s="122">
        <f>A5_eutrophFreshwater!B7</f>
        <v>5.5315036722071902</v>
      </c>
      <c r="I15" s="107"/>
      <c r="J15" s="107"/>
      <c r="K15" s="107"/>
      <c r="L15" s="107"/>
      <c r="M15" s="117"/>
      <c r="N15" s="117"/>
      <c r="O15" s="117"/>
      <c r="P15" s="117"/>
      <c r="Q15" s="107"/>
      <c r="R15" s="107"/>
      <c r="S15" s="107"/>
      <c r="T15" s="107"/>
      <c r="U15" s="130"/>
      <c r="V15" s="130"/>
      <c r="W15" s="130"/>
      <c r="X15" s="130"/>
      <c r="Y15" s="89"/>
      <c r="Z15" s="89"/>
      <c r="AA15" s="89"/>
      <c r="AB15" s="89"/>
    </row>
    <row r="16" spans="1:28">
      <c r="A16" s="36" t="str">
        <f t="shared" si="23"/>
        <v xml:space="preserve">II </v>
      </c>
      <c r="B16" s="37" t="str">
        <f>B15</f>
        <v xml:space="preserve">Eutrophication, freshwater </v>
      </c>
      <c r="C16" s="37" t="str">
        <f>C15</f>
        <v xml:space="preserve">10^−06 kg P equiv. </v>
      </c>
      <c r="D16" s="37" t="str">
        <f t="shared" si="5"/>
        <v>End of Life</v>
      </c>
      <c r="E16" s="122">
        <f>A5_eutrophFreshwater!C3</f>
        <v>0.1113258600695799</v>
      </c>
      <c r="F16" s="122">
        <f>A5_eutrophFreshwater!C2</f>
        <v>0.10668728256668003</v>
      </c>
      <c r="G16" s="122">
        <f>A5_eutrophFreshwater!C4</f>
        <v>0.10204870506377994</v>
      </c>
      <c r="H16" s="122">
        <f>A5_eutrophFreshwater!C7</f>
        <v>0.11596443757246977</v>
      </c>
      <c r="I16" s="107"/>
      <c r="J16" s="107"/>
      <c r="K16" s="107"/>
      <c r="L16" s="107"/>
      <c r="M16" s="117"/>
      <c r="N16" s="117"/>
      <c r="O16" s="117"/>
      <c r="P16" s="117"/>
      <c r="Q16" s="107"/>
      <c r="R16" s="107"/>
      <c r="S16" s="107"/>
      <c r="T16" s="107"/>
      <c r="U16" s="130"/>
      <c r="V16" s="130"/>
      <c r="W16" s="130"/>
      <c r="X16" s="130"/>
      <c r="Y16" s="89"/>
      <c r="Z16" s="89"/>
      <c r="AA16" s="89"/>
      <c r="AB16" s="89"/>
    </row>
    <row r="17" spans="1:28">
      <c r="A17" s="36" t="str">
        <f t="shared" si="23"/>
        <v xml:space="preserve">II </v>
      </c>
      <c r="B17" s="95" t="str">
        <f>B16</f>
        <v xml:space="preserve">Eutrophication, freshwater </v>
      </c>
      <c r="C17" s="95" t="str">
        <f>C16</f>
        <v xml:space="preserve">10^−06 kg P equiv. </v>
      </c>
      <c r="D17" s="95" t="str">
        <f t="shared" si="5"/>
        <v>Total carbon footprint</v>
      </c>
      <c r="E17" s="113">
        <f>E15+E16</f>
        <v>2.4213374565133301</v>
      </c>
      <c r="F17" s="113">
        <f t="shared" ref="F17:H17" si="34">F15+F16</f>
        <v>1.3335910320834901</v>
      </c>
      <c r="G17" s="113">
        <f t="shared" si="34"/>
        <v>1.7974487823734</v>
      </c>
      <c r="H17" s="113">
        <f t="shared" si="34"/>
        <v>5.64746810977966</v>
      </c>
      <c r="I17" s="108">
        <f>J17</f>
        <v>1</v>
      </c>
      <c r="J17" s="108">
        <f>K17</f>
        <v>1</v>
      </c>
      <c r="K17" s="108">
        <f>L17</f>
        <v>1</v>
      </c>
      <c r="L17" s="108">
        <v>1</v>
      </c>
      <c r="M17" s="118">
        <f>E17*I17</f>
        <v>2.4213374565133301</v>
      </c>
      <c r="N17" s="118">
        <f t="shared" ref="N17" si="35">F17*J17</f>
        <v>1.3335910320834901</v>
      </c>
      <c r="O17" s="118">
        <f t="shared" ref="O17" si="36">G17*K17</f>
        <v>1.7974487823734</v>
      </c>
      <c r="P17" s="118">
        <f t="shared" ref="P17" si="37">H17*L17</f>
        <v>5.64746810977966</v>
      </c>
      <c r="Q17" s="108">
        <v>2.1800000000000002</v>
      </c>
      <c r="R17" s="108">
        <v>2.08</v>
      </c>
      <c r="S17" s="108">
        <v>2.06</v>
      </c>
      <c r="T17" s="108">
        <v>4.5</v>
      </c>
      <c r="U17" s="118">
        <f>Q17*M17</f>
        <v>5.27851565519906</v>
      </c>
      <c r="V17" s="118">
        <f t="shared" ref="V17" si="38">R17*N17</f>
        <v>2.7738693467336595</v>
      </c>
      <c r="W17" s="118">
        <f t="shared" ref="W17" si="39">S17*O17</f>
        <v>3.7027444916892041</v>
      </c>
      <c r="X17" s="118">
        <f t="shared" ref="X17" si="40">T17*P17</f>
        <v>25.413606494008469</v>
      </c>
      <c r="Y17" s="113">
        <f>U17/I17</f>
        <v>5.27851565519906</v>
      </c>
      <c r="Z17" s="113">
        <f t="shared" ref="Z17" si="41">V17/J17</f>
        <v>2.7738693467336595</v>
      </c>
      <c r="AA17" s="113">
        <f t="shared" ref="AA17" si="42">W17/K17</f>
        <v>3.7027444916892041</v>
      </c>
      <c r="AB17" s="113">
        <f t="shared" ref="AB17" si="43">X17/L17</f>
        <v>25.413606494008469</v>
      </c>
    </row>
    <row r="18" spans="1:28">
      <c r="A18" s="36" t="str">
        <f t="shared" si="23"/>
        <v xml:space="preserve">II </v>
      </c>
      <c r="B18" s="37" t="str">
        <f>EnvImpact_adsorbents!B9</f>
        <v xml:space="preserve">Eutrophication, marine </v>
      </c>
      <c r="C18" s="37" t="str">
        <f>EnvImpact_adsorbents!C9</f>
        <v xml:space="preserve">10^−05 kg N equiv. </v>
      </c>
      <c r="D18" s="37" t="str">
        <f t="shared" si="5"/>
        <v>Production</v>
      </c>
      <c r="E18" s="122">
        <f>A7_eutrophMarine!B3</f>
        <v>50.505660377358403</v>
      </c>
      <c r="F18" s="122">
        <f>A7_eutrophMarine!B2</f>
        <v>26.124528301886699</v>
      </c>
      <c r="G18" s="122">
        <f>A7_eutrophMarine!B4</f>
        <v>45.4339622641509</v>
      </c>
      <c r="H18" s="122">
        <f>A7_eutrophMarine!B7</f>
        <v>41.630188679245201</v>
      </c>
      <c r="I18" s="107"/>
      <c r="J18" s="107"/>
      <c r="K18" s="107"/>
      <c r="L18" s="107"/>
      <c r="M18" s="117"/>
      <c r="N18" s="117"/>
      <c r="O18" s="117"/>
      <c r="P18" s="117"/>
      <c r="Q18" s="107"/>
      <c r="R18" s="107"/>
      <c r="S18" s="107"/>
      <c r="T18" s="107"/>
      <c r="U18" s="130"/>
      <c r="V18" s="130"/>
      <c r="W18" s="130"/>
      <c r="X18" s="130"/>
      <c r="Y18" s="89"/>
      <c r="Z18" s="89"/>
      <c r="AA18" s="89"/>
      <c r="AB18" s="89"/>
    </row>
    <row r="19" spans="1:28">
      <c r="A19" s="36" t="str">
        <f t="shared" si="23"/>
        <v xml:space="preserve">II </v>
      </c>
      <c r="B19" s="37" t="str">
        <f>B18</f>
        <v xml:space="preserve">Eutrophication, marine </v>
      </c>
      <c r="C19" s="37" t="str">
        <f>C18</f>
        <v xml:space="preserve">10^−05 kg N equiv. </v>
      </c>
      <c r="D19" s="37" t="str">
        <f t="shared" si="5"/>
        <v>End of Life</v>
      </c>
      <c r="E19" s="122">
        <f>A7_eutrophMarine!C3</f>
        <v>2.2716981132075986</v>
      </c>
      <c r="F19" s="122">
        <f>A7_eutrophMarine!C2</f>
        <v>1.373584905660401</v>
      </c>
      <c r="G19" s="122">
        <f>A7_eutrophMarine!C4</f>
        <v>6.471698113207502</v>
      </c>
      <c r="H19" s="122">
        <f>A7_eutrophMarine!C7</f>
        <v>6.6301886792453004</v>
      </c>
      <c r="I19" s="107"/>
      <c r="J19" s="107"/>
      <c r="K19" s="107"/>
      <c r="L19" s="107"/>
      <c r="M19" s="117"/>
      <c r="N19" s="117"/>
      <c r="O19" s="117"/>
      <c r="P19" s="117"/>
      <c r="Q19" s="107"/>
      <c r="R19" s="107"/>
      <c r="S19" s="107"/>
      <c r="T19" s="107"/>
      <c r="U19" s="130"/>
      <c r="V19" s="130"/>
      <c r="W19" s="130"/>
      <c r="X19" s="130"/>
      <c r="Y19" s="89"/>
      <c r="Z19" s="89"/>
      <c r="AA19" s="89"/>
      <c r="AB19" s="89"/>
    </row>
    <row r="20" spans="1:28">
      <c r="A20" s="36" t="str">
        <f t="shared" si="23"/>
        <v xml:space="preserve">II </v>
      </c>
      <c r="B20" s="95" t="str">
        <f>B19</f>
        <v xml:space="preserve">Eutrophication, marine </v>
      </c>
      <c r="C20" s="95" t="str">
        <f>C19</f>
        <v xml:space="preserve">10^−05 kg N equiv. </v>
      </c>
      <c r="D20" s="95" t="str">
        <f t="shared" si="5"/>
        <v>Total carbon footprint</v>
      </c>
      <c r="E20" s="113">
        <f>E18+E19</f>
        <v>52.777358490566002</v>
      </c>
      <c r="F20" s="113">
        <f t="shared" ref="F20:H20" si="44">F18+F19</f>
        <v>27.4981132075471</v>
      </c>
      <c r="G20" s="113">
        <f t="shared" si="44"/>
        <v>51.905660377358402</v>
      </c>
      <c r="H20" s="113">
        <f t="shared" si="44"/>
        <v>48.260377358490501</v>
      </c>
      <c r="I20" s="108">
        <f>J20</f>
        <v>0.1</v>
      </c>
      <c r="J20" s="108">
        <f>K20</f>
        <v>0.1</v>
      </c>
      <c r="K20" s="108">
        <f>L20</f>
        <v>0.1</v>
      </c>
      <c r="L20" s="108">
        <f>1/10</f>
        <v>0.1</v>
      </c>
      <c r="M20" s="118">
        <f>E20*I20</f>
        <v>5.2777358490566009</v>
      </c>
      <c r="N20" s="118">
        <f t="shared" ref="N20" si="45">F20*J20</f>
        <v>2.7498113207547101</v>
      </c>
      <c r="O20" s="118">
        <f t="shared" ref="O20" si="46">G20*K20</f>
        <v>5.1905660377358407</v>
      </c>
      <c r="P20" s="118">
        <f t="shared" ref="P20" si="47">H20*L20</f>
        <v>4.8260377358490505</v>
      </c>
      <c r="Q20" s="108">
        <v>1.86</v>
      </c>
      <c r="R20" s="108">
        <v>1.83</v>
      </c>
      <c r="S20" s="108">
        <v>1.58</v>
      </c>
      <c r="T20" s="108">
        <v>4.08</v>
      </c>
      <c r="U20" s="118">
        <f>Q20*M20</f>
        <v>9.8165886792452781</v>
      </c>
      <c r="V20" s="118">
        <f t="shared" ref="V20" si="48">R20*N20</f>
        <v>5.03215471698112</v>
      </c>
      <c r="W20" s="118">
        <f t="shared" ref="W20" si="49">S20*O20</f>
        <v>8.2010943396226281</v>
      </c>
      <c r="X20" s="118">
        <f t="shared" ref="X20" si="50">T20*P20</f>
        <v>19.690233962264127</v>
      </c>
      <c r="Y20" s="113">
        <f>U20/I20</f>
        <v>98.165886792452781</v>
      </c>
      <c r="Z20" s="113">
        <f t="shared" ref="Z20" si="51">V20/J20</f>
        <v>50.321547169811197</v>
      </c>
      <c r="AA20" s="113">
        <f t="shared" ref="AA20" si="52">W20/K20</f>
        <v>82.010943396226281</v>
      </c>
      <c r="AB20" s="113">
        <f t="shared" ref="AB20" si="53">X20/L20</f>
        <v>196.90233962264125</v>
      </c>
    </row>
    <row r="21" spans="1:28">
      <c r="A21" s="36" t="str">
        <f t="shared" si="23"/>
        <v xml:space="preserve">II </v>
      </c>
      <c r="B21" s="37" t="str">
        <f>EnvImpact_adsorbents!B10</f>
        <v xml:space="preserve">Eutrophication, terrestrial </v>
      </c>
      <c r="C21" s="37" t="str">
        <f>EnvImpact_adsorbents!C10</f>
        <v xml:space="preserve">10^−04 mole N equiv. </v>
      </c>
      <c r="D21" s="37" t="str">
        <f t="shared" si="5"/>
        <v>Production</v>
      </c>
      <c r="E21" s="89">
        <f>A6_eutrophTerrest!B3</f>
        <v>172.32</v>
      </c>
      <c r="F21" s="89">
        <f>A6_eutrophTerrest!B2</f>
        <v>93.36</v>
      </c>
      <c r="G21" s="89">
        <f>A6_eutrophTerrest!B4</f>
        <v>235.56</v>
      </c>
      <c r="H21" s="89">
        <f>A6_eutrophTerrest!B7</f>
        <v>174.96</v>
      </c>
      <c r="I21" s="107"/>
      <c r="J21" s="107"/>
      <c r="K21" s="107"/>
      <c r="L21" s="107"/>
      <c r="M21" s="117"/>
      <c r="N21" s="117"/>
      <c r="O21" s="117"/>
      <c r="P21" s="117"/>
      <c r="Q21" s="107"/>
      <c r="R21" s="107"/>
      <c r="S21" s="107"/>
      <c r="T21" s="107"/>
      <c r="U21" s="130"/>
      <c r="V21" s="130"/>
      <c r="W21" s="130"/>
      <c r="X21" s="130"/>
      <c r="Y21" s="89"/>
      <c r="Z21" s="89"/>
      <c r="AA21" s="89"/>
      <c r="AB21" s="89"/>
    </row>
    <row r="22" spans="1:28">
      <c r="A22" s="36" t="str">
        <f t="shared" si="23"/>
        <v xml:space="preserve">II </v>
      </c>
      <c r="B22" s="37" t="str">
        <f>B21</f>
        <v xml:space="preserve">Eutrophication, terrestrial </v>
      </c>
      <c r="C22" s="37" t="str">
        <f>C21</f>
        <v xml:space="preserve">10^−04 mole N equiv. </v>
      </c>
      <c r="D22" s="37" t="str">
        <f t="shared" si="5"/>
        <v>End of Life</v>
      </c>
      <c r="E22" s="89">
        <f>A6_eutrophTerrest!C3</f>
        <v>16.680000000000007</v>
      </c>
      <c r="F22" s="89">
        <f>A6_eutrophTerrest!C2</f>
        <v>10.079999999999998</v>
      </c>
      <c r="G22" s="89">
        <f>A6_eutrophTerrest!C4</f>
        <v>45.71999999999997</v>
      </c>
      <c r="H22" s="89">
        <f>A6_eutrophTerrest!C7</f>
        <v>45.599999999999994</v>
      </c>
      <c r="I22" s="107"/>
      <c r="J22" s="107"/>
      <c r="K22" s="107"/>
      <c r="L22" s="107"/>
      <c r="M22" s="117"/>
      <c r="N22" s="117"/>
      <c r="O22" s="117"/>
      <c r="P22" s="117"/>
      <c r="Q22" s="107"/>
      <c r="R22" s="107"/>
      <c r="S22" s="107"/>
      <c r="T22" s="107"/>
      <c r="U22" s="130"/>
      <c r="V22" s="130"/>
      <c r="W22" s="130"/>
      <c r="X22" s="130"/>
      <c r="Y22" s="89"/>
      <c r="Z22" s="89"/>
      <c r="AA22" s="89"/>
      <c r="AB22" s="89"/>
    </row>
    <row r="23" spans="1:28">
      <c r="A23" s="36" t="str">
        <f t="shared" si="23"/>
        <v xml:space="preserve">II </v>
      </c>
      <c r="B23" s="95" t="str">
        <f>B22</f>
        <v xml:space="preserve">Eutrophication, terrestrial </v>
      </c>
      <c r="C23" s="95" t="str">
        <f>C22</f>
        <v xml:space="preserve">10^−04 mole N equiv. </v>
      </c>
      <c r="D23" s="95" t="str">
        <f t="shared" si="5"/>
        <v>Total carbon footprint</v>
      </c>
      <c r="E23" s="113">
        <f>E21+E22</f>
        <v>189</v>
      </c>
      <c r="F23" s="113">
        <f t="shared" ref="F23:H23" si="54">F21+F22</f>
        <v>103.44</v>
      </c>
      <c r="G23" s="113">
        <f t="shared" si="54"/>
        <v>281.27999999999997</v>
      </c>
      <c r="H23" s="113">
        <f t="shared" si="54"/>
        <v>220.56</v>
      </c>
      <c r="I23" s="108">
        <f>J23</f>
        <v>0.01</v>
      </c>
      <c r="J23" s="108">
        <f>K23</f>
        <v>0.01</v>
      </c>
      <c r="K23" s="108">
        <f>L23</f>
        <v>0.01</v>
      </c>
      <c r="L23" s="108">
        <f>1/100</f>
        <v>0.01</v>
      </c>
      <c r="M23" s="118">
        <f>E23*I23</f>
        <v>1.8900000000000001</v>
      </c>
      <c r="N23" s="118">
        <f t="shared" ref="N23" si="55">F23*J23</f>
        <v>1.0344</v>
      </c>
      <c r="O23" s="118">
        <f t="shared" ref="O23" si="56">G23*K23</f>
        <v>2.8127999999999997</v>
      </c>
      <c r="P23" s="118">
        <f t="shared" ref="P23" si="57">H23*L23</f>
        <v>2.2056</v>
      </c>
      <c r="Q23" s="108">
        <v>2.09</v>
      </c>
      <c r="R23" s="108">
        <v>2</v>
      </c>
      <c r="S23" s="108">
        <v>1.49</v>
      </c>
      <c r="T23" s="108">
        <v>3.82</v>
      </c>
      <c r="U23" s="118">
        <f>Q23*M23</f>
        <v>3.9500999999999999</v>
      </c>
      <c r="V23" s="118">
        <f t="shared" ref="V23" si="58">R23*N23</f>
        <v>2.0688</v>
      </c>
      <c r="W23" s="118">
        <f t="shared" ref="W23" si="59">S23*O23</f>
        <v>4.1910719999999992</v>
      </c>
      <c r="X23" s="118">
        <f t="shared" ref="X23" si="60">T23*P23</f>
        <v>8.4253920000000004</v>
      </c>
      <c r="Y23" s="113">
        <f>U23/I23</f>
        <v>395.01</v>
      </c>
      <c r="Z23" s="113">
        <f t="shared" ref="Z23" si="61">V23/J23</f>
        <v>206.88</v>
      </c>
      <c r="AA23" s="113">
        <f t="shared" ref="AA23" si="62">W23/K23</f>
        <v>419.10719999999992</v>
      </c>
      <c r="AB23" s="113">
        <f t="shared" ref="AB23" si="63">X23/L23</f>
        <v>842.53920000000005</v>
      </c>
    </row>
    <row r="24" spans="1:28">
      <c r="A24" s="36" t="str">
        <f t="shared" si="23"/>
        <v xml:space="preserve">II </v>
      </c>
      <c r="B24" s="37" t="str">
        <f>EnvImpact_adsorbents!B11</f>
        <v xml:space="preserve">Ionizing radiation </v>
      </c>
      <c r="C24" s="37" t="str">
        <f>EnvImpact_adsorbents!C11</f>
        <v xml:space="preserve">10^−03 kbq 235U equiv. </v>
      </c>
      <c r="D24" s="37" t="str">
        <f t="shared" si="5"/>
        <v>Production</v>
      </c>
      <c r="E24" s="122">
        <f>A8_ionizingRadiation!B3</f>
        <v>2.4795567439999999</v>
      </c>
      <c r="F24" s="122">
        <f>A8_ionizingRadiation!B2</f>
        <v>1.4558654950000001</v>
      </c>
      <c r="G24" s="122">
        <f>A8_ionizingRadiation!B4</f>
        <v>2.108139091</v>
      </c>
      <c r="H24" s="122">
        <f>A8_ionizingRadiation!B7</f>
        <v>0.97325181500000002</v>
      </c>
      <c r="I24" s="107"/>
      <c r="J24" s="107"/>
      <c r="K24" s="107"/>
      <c r="L24" s="107"/>
      <c r="M24" s="117"/>
      <c r="N24" s="117"/>
      <c r="O24" s="117"/>
      <c r="P24" s="117"/>
      <c r="Q24" s="107"/>
      <c r="R24" s="107"/>
      <c r="S24" s="107"/>
      <c r="T24" s="107"/>
      <c r="U24" s="130"/>
      <c r="V24" s="130"/>
      <c r="W24" s="130"/>
      <c r="X24" s="130"/>
      <c r="Y24" s="89"/>
      <c r="Z24" s="89"/>
      <c r="AA24" s="89"/>
      <c r="AB24" s="89"/>
    </row>
    <row r="25" spans="1:28">
      <c r="A25" s="36" t="str">
        <f t="shared" si="23"/>
        <v xml:space="preserve">II </v>
      </c>
      <c r="B25" s="37" t="str">
        <f>B24</f>
        <v xml:space="preserve">Ionizing radiation </v>
      </c>
      <c r="C25" s="37" t="str">
        <f>C24</f>
        <v xml:space="preserve">10^−03 kbq 235U equiv. </v>
      </c>
      <c r="D25" s="37" t="str">
        <f t="shared" si="5"/>
        <v>End of Life</v>
      </c>
      <c r="E25" s="122">
        <f>A8_ionizingRadiation!C3</f>
        <v>4.0122278000000122E-2</v>
      </c>
      <c r="F25" s="122">
        <f>A8_ionizingRadiation!C2</f>
        <v>3.3244172999999932E-2</v>
      </c>
      <c r="G25" s="122">
        <f>A8_ionizingRadiation!C5</f>
        <v>1.3756208999999964E-2</v>
      </c>
      <c r="H25" s="122">
        <f>A8_ionizingRadiation!C7</f>
        <v>2.1780664999999977E-2</v>
      </c>
      <c r="I25" s="107"/>
      <c r="J25" s="107"/>
      <c r="K25" s="107"/>
      <c r="L25" s="107"/>
      <c r="M25" s="117"/>
      <c r="N25" s="117"/>
      <c r="O25" s="117"/>
      <c r="P25" s="117"/>
      <c r="Q25" s="107"/>
      <c r="R25" s="107"/>
      <c r="S25" s="107"/>
      <c r="T25" s="107"/>
      <c r="U25" s="130"/>
      <c r="V25" s="130"/>
      <c r="W25" s="130"/>
      <c r="X25" s="130"/>
      <c r="Y25" s="89"/>
      <c r="Z25" s="89"/>
      <c r="AA25" s="89"/>
      <c r="AB25" s="89"/>
    </row>
    <row r="26" spans="1:28">
      <c r="A26" s="36" t="str">
        <f t="shared" si="23"/>
        <v xml:space="preserve">II </v>
      </c>
      <c r="B26" s="95" t="str">
        <f>B25</f>
        <v xml:space="preserve">Ionizing radiation </v>
      </c>
      <c r="C26" s="95" t="str">
        <f>C25</f>
        <v xml:space="preserve">10^−03 kbq 235U equiv. </v>
      </c>
      <c r="D26" s="95" t="str">
        <f t="shared" si="5"/>
        <v>Total carbon footprint</v>
      </c>
      <c r="E26" s="113">
        <f>E24+E25</f>
        <v>2.519679022</v>
      </c>
      <c r="F26" s="113">
        <f t="shared" ref="F26:H26" si="64">F24+F25</f>
        <v>1.489109668</v>
      </c>
      <c r="G26" s="113">
        <f t="shared" si="64"/>
        <v>2.1218952999999998</v>
      </c>
      <c r="H26" s="113">
        <f t="shared" si="64"/>
        <v>0.99503248</v>
      </c>
      <c r="I26" s="108">
        <f>J26</f>
        <v>1</v>
      </c>
      <c r="J26" s="108">
        <f>K26</f>
        <v>1</v>
      </c>
      <c r="K26" s="108">
        <f>L26</f>
        <v>1</v>
      </c>
      <c r="L26" s="108">
        <v>1</v>
      </c>
      <c r="M26" s="118">
        <f>E26*I26</f>
        <v>2.519679022</v>
      </c>
      <c r="N26" s="118">
        <f t="shared" ref="N26" si="65">F26*J26</f>
        <v>1.489109668</v>
      </c>
      <c r="O26" s="118">
        <f t="shared" ref="O26" si="66">G26*K26</f>
        <v>2.1218952999999998</v>
      </c>
      <c r="P26" s="118">
        <f t="shared" ref="P26" si="67">H26*L26</f>
        <v>0.99503248</v>
      </c>
      <c r="Q26" s="108">
        <v>1.68</v>
      </c>
      <c r="R26" s="108">
        <v>1.58</v>
      </c>
      <c r="S26" s="108">
        <v>1.54</v>
      </c>
      <c r="T26" s="108">
        <v>4.4800000000000004</v>
      </c>
      <c r="U26" s="118">
        <f>Q26*M26</f>
        <v>4.2330607569599996</v>
      </c>
      <c r="V26" s="118">
        <f t="shared" ref="V26" si="68">R26*N26</f>
        <v>2.3527932754400003</v>
      </c>
      <c r="W26" s="118">
        <f t="shared" ref="W26" si="69">S26*O26</f>
        <v>3.2677187619999999</v>
      </c>
      <c r="X26" s="118">
        <f t="shared" ref="X26" si="70">T26*P26</f>
        <v>4.4577455104000006</v>
      </c>
      <c r="Y26" s="113">
        <f>U26/I26</f>
        <v>4.2330607569599996</v>
      </c>
      <c r="Z26" s="113">
        <f t="shared" ref="Z26" si="71">V26/J26</f>
        <v>2.3527932754400003</v>
      </c>
      <c r="AA26" s="113">
        <f t="shared" ref="AA26" si="72">W26/K26</f>
        <v>3.2677187619999999</v>
      </c>
      <c r="AB26" s="113">
        <f t="shared" ref="AB26" si="73">X26/L26</f>
        <v>4.4577455104000006</v>
      </c>
    </row>
    <row r="27" spans="1:28">
      <c r="A27" s="36" t="str">
        <f t="shared" si="23"/>
        <v xml:space="preserve">II </v>
      </c>
      <c r="B27" s="37" t="str">
        <f>EnvImpact_adsorbents!B12</f>
        <v xml:space="preserve">Photochemical ozone formation </v>
      </c>
      <c r="C27" s="37" t="str">
        <f>EnvImpact_adsorbents!C12</f>
        <v xml:space="preserve">10^−05 kg NMVOC equiv. </v>
      </c>
      <c r="D27" s="37" t="str">
        <f t="shared" si="5"/>
        <v>Production</v>
      </c>
      <c r="E27" s="122">
        <f>A9_photochemicalOzone!B3</f>
        <v>49.368058220000002</v>
      </c>
      <c r="F27" s="122">
        <f>A9_photochemicalOzone!B2</f>
        <v>27.11604749</v>
      </c>
      <c r="G27" s="122">
        <f>A9_photochemicalOzone!B4</f>
        <v>65.147453080000005</v>
      </c>
      <c r="H27" s="122">
        <f>A9_photochemicalOzone!B7</f>
        <v>57.487552659999999</v>
      </c>
      <c r="I27" s="107"/>
      <c r="J27" s="107"/>
      <c r="K27" s="107"/>
      <c r="L27" s="107"/>
      <c r="M27" s="117"/>
      <c r="N27" s="117"/>
      <c r="O27" s="117"/>
      <c r="P27" s="117"/>
      <c r="Q27" s="107"/>
      <c r="R27" s="107"/>
      <c r="S27" s="107"/>
      <c r="T27" s="107"/>
      <c r="U27" s="130"/>
      <c r="V27" s="130"/>
      <c r="W27" s="130"/>
      <c r="X27" s="130"/>
      <c r="Y27" s="89"/>
      <c r="Z27" s="89"/>
      <c r="AA27" s="89"/>
      <c r="AB27" s="89"/>
    </row>
    <row r="28" spans="1:28">
      <c r="A28" s="100" t="str">
        <f t="shared" si="23"/>
        <v xml:space="preserve">II </v>
      </c>
      <c r="B28" s="101" t="str">
        <f>B27</f>
        <v xml:space="preserve">Photochemical ozone formation </v>
      </c>
      <c r="C28" s="101" t="str">
        <f>C27</f>
        <v xml:space="preserve">10^−05 kg NMVOC equiv. </v>
      </c>
      <c r="D28" s="101" t="str">
        <f t="shared" si="5"/>
        <v>End of Life</v>
      </c>
      <c r="E28" s="116">
        <f>A9_photochemicalOzone!C3</f>
        <v>3.8682497100000006</v>
      </c>
      <c r="F28" s="116">
        <f>A9_photochemicalOzone!C2</f>
        <v>2.1447721199999989</v>
      </c>
      <c r="G28" s="116">
        <f>A9_photochemicalOzone!C4</f>
        <v>11.145155119999998</v>
      </c>
      <c r="H28" s="116">
        <f>A9_photochemicalOzone!C7</f>
        <v>11.145155109999997</v>
      </c>
      <c r="I28" s="112"/>
      <c r="J28" s="112"/>
      <c r="K28" s="112"/>
      <c r="L28" s="112"/>
      <c r="M28" s="117"/>
      <c r="N28" s="117"/>
      <c r="O28" s="117"/>
      <c r="P28" s="117"/>
      <c r="Q28" s="112"/>
      <c r="R28" s="112"/>
      <c r="S28" s="112"/>
      <c r="T28" s="112"/>
      <c r="U28" s="117"/>
      <c r="V28" s="117"/>
      <c r="W28" s="117"/>
      <c r="X28" s="117"/>
      <c r="Y28" s="89"/>
      <c r="Z28" s="89"/>
      <c r="AA28" s="89"/>
      <c r="AB28" s="89"/>
    </row>
    <row r="29" spans="1:28" ht="14" thickBot="1">
      <c r="A29" s="98" t="str">
        <f>A28</f>
        <v xml:space="preserve">II </v>
      </c>
      <c r="B29" s="99" t="str">
        <f>B28</f>
        <v xml:space="preserve">Photochemical ozone formation </v>
      </c>
      <c r="C29" s="99" t="str">
        <f>C28</f>
        <v xml:space="preserve">10^−05 kg NMVOC equiv. </v>
      </c>
      <c r="D29" s="99" t="str">
        <f t="shared" si="5"/>
        <v>Total carbon footprint</v>
      </c>
      <c r="E29" s="115">
        <f>E27+E28</f>
        <v>53.236307930000002</v>
      </c>
      <c r="F29" s="115">
        <f t="shared" ref="F29:H29" si="74">F27+F28</f>
        <v>29.260819609999999</v>
      </c>
      <c r="G29" s="115">
        <f t="shared" si="74"/>
        <v>76.292608200000004</v>
      </c>
      <c r="H29" s="115">
        <f t="shared" si="74"/>
        <v>68.632707769999996</v>
      </c>
      <c r="I29" s="111">
        <f>J29</f>
        <v>0.1</v>
      </c>
      <c r="J29" s="111">
        <f>K29</f>
        <v>0.1</v>
      </c>
      <c r="K29" s="111">
        <f>L29</f>
        <v>0.1</v>
      </c>
      <c r="L29" s="111">
        <f>1/10</f>
        <v>0.1</v>
      </c>
      <c r="M29" s="121">
        <f>E29*I29</f>
        <v>5.3236307930000004</v>
      </c>
      <c r="N29" s="121">
        <f t="shared" ref="N29" si="75">F29*J29</f>
        <v>2.926081961</v>
      </c>
      <c r="O29" s="121">
        <f t="shared" ref="O29" si="76">G29*K29</f>
        <v>7.6292608200000007</v>
      </c>
      <c r="P29" s="121">
        <f t="shared" ref="P29" si="77">H29*L29</f>
        <v>6.8632707770000003</v>
      </c>
      <c r="Q29" s="111">
        <v>2.0499999999999998</v>
      </c>
      <c r="R29" s="111">
        <v>1.95</v>
      </c>
      <c r="S29" s="111">
        <v>1.49</v>
      </c>
      <c r="T29" s="111">
        <v>3.99</v>
      </c>
      <c r="U29" s="121">
        <f>Q29*M29</f>
        <v>10.91344312565</v>
      </c>
      <c r="V29" s="121">
        <f t="shared" ref="V29" si="78">R29*N29</f>
        <v>5.70585982395</v>
      </c>
      <c r="W29" s="121">
        <f t="shared" ref="W29" si="79">S29*O29</f>
        <v>11.367598621800001</v>
      </c>
      <c r="X29" s="121">
        <f t="shared" ref="X29" si="80">T29*P29</f>
        <v>27.384450400230001</v>
      </c>
      <c r="Y29" s="115">
        <f>U29/I29</f>
        <v>109.13443125649999</v>
      </c>
      <c r="Z29" s="115">
        <f t="shared" ref="Z29" si="81">V29/J29</f>
        <v>57.0585982395</v>
      </c>
      <c r="AA29" s="115">
        <f t="shared" ref="AA29" si="82">W29/K29</f>
        <v>113.67598621800001</v>
      </c>
      <c r="AB29" s="115">
        <f t="shared" ref="AB29" si="83">X29/L29</f>
        <v>273.84450400229997</v>
      </c>
    </row>
    <row r="30" spans="1:28">
      <c r="A30" s="36" t="str">
        <f>EnvImpact_adsorbents!A13</f>
        <v xml:space="preserve">II/III </v>
      </c>
      <c r="B30" s="37" t="str">
        <f>EnvImpact_adsorbents!B13</f>
        <v xml:space="preserve">Human toxicity, cancer </v>
      </c>
      <c r="C30" s="37" t="str">
        <f>EnvImpact_adsorbents!C13</f>
        <v xml:space="preserve">10^−10 CTUh </v>
      </c>
      <c r="D30" s="37" t="str">
        <f>D27</f>
        <v>Production</v>
      </c>
      <c r="E30" s="124">
        <f>A10_HumanToxCancer!B3</f>
        <v>0.13358984199999999</v>
      </c>
      <c r="F30" s="124">
        <f>A10_HumanToxCancer!B2</f>
        <v>0.19621008100000001</v>
      </c>
      <c r="G30" s="124">
        <f>A10_HumanToxCancer!B4</f>
        <v>0.12914582499999999</v>
      </c>
      <c r="H30" s="124">
        <f>A10_HumanToxCancer!B7</f>
        <v>0.32858791799999998</v>
      </c>
      <c r="I30" s="107"/>
      <c r="J30" s="107"/>
      <c r="K30" s="107"/>
      <c r="L30" s="107"/>
      <c r="M30" s="117"/>
      <c r="N30" s="117"/>
      <c r="O30" s="117"/>
      <c r="P30" s="117"/>
      <c r="Q30" s="107"/>
      <c r="R30" s="107"/>
      <c r="S30" s="107"/>
      <c r="T30" s="107"/>
      <c r="U30" s="130"/>
      <c r="V30" s="130"/>
      <c r="W30" s="130"/>
      <c r="X30" s="130"/>
      <c r="Y30" s="89"/>
      <c r="Z30" s="89"/>
      <c r="AA30" s="89"/>
      <c r="AB30" s="89"/>
    </row>
    <row r="31" spans="1:28">
      <c r="A31" s="36" t="str">
        <f>A30</f>
        <v xml:space="preserve">II/III </v>
      </c>
      <c r="B31" s="37" t="str">
        <f>B30</f>
        <v xml:space="preserve">Human toxicity, cancer </v>
      </c>
      <c r="C31" s="37" t="str">
        <f>C30</f>
        <v xml:space="preserve">10^−10 CTUh </v>
      </c>
      <c r="D31" s="37" t="str">
        <f t="shared" si="5"/>
        <v>End of Life</v>
      </c>
      <c r="E31" s="124">
        <f>A10_HumanToxCancer!C3</f>
        <v>5.5213550000000056E-3</v>
      </c>
      <c r="F31" s="124">
        <f>A10_HumanToxCancer!C2</f>
        <v>4.5786839999999995E-3</v>
      </c>
      <c r="G31" s="124">
        <f>A10_HumanToxCancer!C4</f>
        <v>1.2120045999999995E-2</v>
      </c>
      <c r="H31" s="124">
        <f>A10_HumanToxCancer!C7</f>
        <v>1.1985379000000018E-2</v>
      </c>
      <c r="I31" s="107"/>
      <c r="J31" s="107"/>
      <c r="K31" s="107"/>
      <c r="L31" s="107"/>
      <c r="M31" s="117"/>
      <c r="N31" s="117"/>
      <c r="O31" s="117"/>
      <c r="P31" s="117"/>
      <c r="Q31" s="107"/>
      <c r="R31" s="107"/>
      <c r="S31" s="107"/>
      <c r="T31" s="107"/>
      <c r="U31" s="130"/>
      <c r="V31" s="130"/>
      <c r="W31" s="130"/>
      <c r="X31" s="130"/>
      <c r="Y31" s="89"/>
      <c r="Z31" s="89"/>
      <c r="AA31" s="89"/>
      <c r="AB31" s="89"/>
    </row>
    <row r="32" spans="1:28">
      <c r="A32" s="36" t="str">
        <f t="shared" ref="A32:A37" si="84">A31</f>
        <v xml:space="preserve">II/III </v>
      </c>
      <c r="B32" s="95" t="str">
        <f>B30</f>
        <v xml:space="preserve">Human toxicity, cancer </v>
      </c>
      <c r="C32" s="95" t="str">
        <f>C31</f>
        <v xml:space="preserve">10^−10 CTUh </v>
      </c>
      <c r="D32" s="95" t="str">
        <f t="shared" si="5"/>
        <v>Total carbon footprint</v>
      </c>
      <c r="E32" s="125">
        <f>E30+E31</f>
        <v>0.13911119699999999</v>
      </c>
      <c r="F32" s="125">
        <f t="shared" ref="F32:H32" si="85">F30+F31</f>
        <v>0.20078876500000001</v>
      </c>
      <c r="G32" s="125">
        <f t="shared" si="85"/>
        <v>0.14126587099999999</v>
      </c>
      <c r="H32" s="125">
        <f t="shared" si="85"/>
        <v>0.340573297</v>
      </c>
      <c r="I32" s="108">
        <f>J32</f>
        <v>10</v>
      </c>
      <c r="J32" s="108">
        <f>K32</f>
        <v>10</v>
      </c>
      <c r="K32" s="108">
        <f>L32</f>
        <v>10</v>
      </c>
      <c r="L32" s="108">
        <v>10</v>
      </c>
      <c r="M32" s="118">
        <f>E32*I32</f>
        <v>1.3911119699999999</v>
      </c>
      <c r="N32" s="118">
        <f t="shared" ref="N32" si="86">F32*J32</f>
        <v>2.0078876500000002</v>
      </c>
      <c r="O32" s="118">
        <f t="shared" ref="O32" si="87">G32*K32</f>
        <v>1.4126587099999999</v>
      </c>
      <c r="P32" s="118">
        <f t="shared" ref="P32" si="88">H32*L32</f>
        <v>3.4057329699999999</v>
      </c>
      <c r="Q32" s="108">
        <v>2.79</v>
      </c>
      <c r="R32" s="108">
        <v>1.62</v>
      </c>
      <c r="S32" s="108">
        <v>2.1800000000000002</v>
      </c>
      <c r="T32" s="108">
        <v>4.4400000000000004</v>
      </c>
      <c r="U32" s="118">
        <f>Q32*M32</f>
        <v>3.8812023962999995</v>
      </c>
      <c r="V32" s="118">
        <f t="shared" ref="V32" si="89">R32*N32</f>
        <v>3.2527779930000005</v>
      </c>
      <c r="W32" s="118">
        <f t="shared" ref="W32" si="90">S32*O32</f>
        <v>3.0795959877999999</v>
      </c>
      <c r="X32" s="118">
        <f t="shared" ref="X32" si="91">T32*P32</f>
        <v>15.1214543868</v>
      </c>
      <c r="Y32" s="113">
        <f>U32/I32</f>
        <v>0.38812023962999997</v>
      </c>
      <c r="Z32" s="113">
        <f t="shared" ref="Z32" si="92">V32/J32</f>
        <v>0.32527779930000006</v>
      </c>
      <c r="AA32" s="113">
        <f t="shared" ref="AA32" si="93">W32/K32</f>
        <v>0.30795959878000001</v>
      </c>
      <c r="AB32" s="113">
        <f t="shared" ref="AB32" si="94">X32/L32</f>
        <v>1.51214543868</v>
      </c>
    </row>
    <row r="33" spans="1:28">
      <c r="A33" s="36" t="str">
        <f t="shared" si="84"/>
        <v xml:space="preserve">II/III </v>
      </c>
      <c r="B33" s="37" t="str">
        <f>EnvImpact_adsorbents!B14</f>
        <v xml:space="preserve">Human toxicity, non-cancer </v>
      </c>
      <c r="C33" s="37" t="str">
        <f>EnvImpact_adsorbents!C14</f>
        <v xml:space="preserve">10^−10 CTUh </v>
      </c>
      <c r="D33" s="37" t="str">
        <f t="shared" si="5"/>
        <v>Production</v>
      </c>
      <c r="E33" s="122">
        <f>A11_HumanToxNCancer!B3</f>
        <v>0.878742515</v>
      </c>
      <c r="F33" s="122">
        <f>A11_HumanToxNCancer!B2</f>
        <v>0.71856287399999996</v>
      </c>
      <c r="G33" s="122">
        <f>A11_HumanToxNCancer!B4</f>
        <v>0.996257485</v>
      </c>
      <c r="H33" s="122">
        <f>A11_HumanToxNCancer!B7</f>
        <v>1.7110778440000001</v>
      </c>
      <c r="I33" s="107"/>
      <c r="J33" s="107"/>
      <c r="K33" s="107"/>
      <c r="L33" s="107"/>
      <c r="M33" s="117"/>
      <c r="N33" s="117"/>
      <c r="O33" s="117"/>
      <c r="P33" s="117"/>
      <c r="Q33" s="107"/>
      <c r="R33" s="107"/>
      <c r="S33" s="107"/>
      <c r="T33" s="107"/>
      <c r="U33" s="130"/>
      <c r="V33" s="130"/>
      <c r="W33" s="130"/>
      <c r="X33" s="130"/>
      <c r="Y33" s="89"/>
      <c r="Z33" s="89"/>
      <c r="AA33" s="89"/>
      <c r="AB33" s="89"/>
    </row>
    <row r="34" spans="1:28">
      <c r="A34" s="36" t="str">
        <f t="shared" si="84"/>
        <v xml:space="preserve">II/III </v>
      </c>
      <c r="B34" s="37" t="str">
        <f>B33</f>
        <v xml:space="preserve">Human toxicity, non-cancer </v>
      </c>
      <c r="C34" s="37" t="str">
        <f>C33</f>
        <v xml:space="preserve">10^−10 CTUh </v>
      </c>
      <c r="D34" s="37" t="str">
        <f t="shared" si="5"/>
        <v>End of Life</v>
      </c>
      <c r="E34" s="122">
        <f>A11_HumanToxNCancer!C3</f>
        <v>3.5179641000000039E-2</v>
      </c>
      <c r="F34" s="122">
        <f>A11_HumanToxNCancer!C2</f>
        <v>2.5449102000000057E-2</v>
      </c>
      <c r="G34" s="122">
        <f>A11_HumanToxNCancer!C4</f>
        <v>5.6886228000000094E-2</v>
      </c>
      <c r="H34" s="122">
        <f>A11_HumanToxNCancer!C7</f>
        <v>5.4640719000000004E-2</v>
      </c>
      <c r="I34" s="107"/>
      <c r="J34" s="107"/>
      <c r="K34" s="107"/>
      <c r="L34" s="107"/>
      <c r="M34" s="117"/>
      <c r="N34" s="117"/>
      <c r="O34" s="117"/>
      <c r="P34" s="117"/>
      <c r="Q34" s="107"/>
      <c r="R34" s="107"/>
      <c r="S34" s="107"/>
      <c r="T34" s="107"/>
      <c r="U34" s="130"/>
      <c r="V34" s="130"/>
      <c r="W34" s="130"/>
      <c r="X34" s="130"/>
      <c r="Y34" s="89"/>
      <c r="Z34" s="89"/>
      <c r="AA34" s="89"/>
      <c r="AB34" s="89"/>
    </row>
    <row r="35" spans="1:28">
      <c r="A35" s="36" t="str">
        <f t="shared" si="84"/>
        <v xml:space="preserve">II/III </v>
      </c>
      <c r="B35" s="95" t="str">
        <f>B34</f>
        <v xml:space="preserve">Human toxicity, non-cancer </v>
      </c>
      <c r="C35" s="95" t="str">
        <f>C33</f>
        <v xml:space="preserve">10^−10 CTUh </v>
      </c>
      <c r="D35" s="95" t="str">
        <f t="shared" si="5"/>
        <v>Total carbon footprint</v>
      </c>
      <c r="E35" s="113">
        <f>E33+E34</f>
        <v>0.91392215600000004</v>
      </c>
      <c r="F35" s="113">
        <f t="shared" ref="F35:H35" si="95">F33+F34</f>
        <v>0.74401197600000002</v>
      </c>
      <c r="G35" s="113">
        <f t="shared" si="95"/>
        <v>1.0531437130000001</v>
      </c>
      <c r="H35" s="113">
        <f t="shared" si="95"/>
        <v>1.7657185630000001</v>
      </c>
      <c r="I35" s="108">
        <f>J35</f>
        <v>10</v>
      </c>
      <c r="J35" s="108">
        <f>K35</f>
        <v>10</v>
      </c>
      <c r="K35" s="108">
        <f>L35</f>
        <v>10</v>
      </c>
      <c r="L35" s="108">
        <v>10</v>
      </c>
      <c r="M35" s="118">
        <f>E35*I35</f>
        <v>9.1392215600000011</v>
      </c>
      <c r="N35" s="118">
        <f t="shared" ref="N35" si="96">F35*J35</f>
        <v>7.44011976</v>
      </c>
      <c r="O35" s="118">
        <f t="shared" ref="O35" si="97">G35*K35</f>
        <v>10.53143713</v>
      </c>
      <c r="P35" s="118">
        <f t="shared" ref="P35" si="98">H35*L35</f>
        <v>17.657185630000001</v>
      </c>
      <c r="Q35" s="108">
        <v>2.15</v>
      </c>
      <c r="R35" s="108">
        <v>1.71</v>
      </c>
      <c r="S35" s="108">
        <v>1.67</v>
      </c>
      <c r="T35" s="108">
        <v>4.45</v>
      </c>
      <c r="U35" s="118">
        <f>Q35*M35</f>
        <v>19.649326354000003</v>
      </c>
      <c r="V35" s="118">
        <f t="shared" ref="V35" si="99">R35*N35</f>
        <v>12.7226047896</v>
      </c>
      <c r="W35" s="118">
        <f t="shared" ref="W35" si="100">S35*O35</f>
        <v>17.587500007100001</v>
      </c>
      <c r="X35" s="118">
        <f t="shared" ref="X35" si="101">T35*P35</f>
        <v>78.574476053500007</v>
      </c>
      <c r="Y35" s="113">
        <f>U35/I35</f>
        <v>1.9649326354000003</v>
      </c>
      <c r="Z35" s="113">
        <f t="shared" ref="Z35" si="102">V35/J35</f>
        <v>1.2722604789600001</v>
      </c>
      <c r="AA35" s="113">
        <f t="shared" ref="AA35" si="103">W35/K35</f>
        <v>1.7587500007100001</v>
      </c>
      <c r="AB35" s="113">
        <f t="shared" ref="AB35" si="104">X35/L35</f>
        <v>7.8574476053500009</v>
      </c>
    </row>
    <row r="36" spans="1:28">
      <c r="A36" s="36" t="str">
        <f t="shared" si="84"/>
        <v xml:space="preserve">II/III </v>
      </c>
      <c r="B36" s="37" t="str">
        <f>EnvImpact_adsorbents!B15</f>
        <v xml:space="preserve">Ecotoxicity, freshwater </v>
      </c>
      <c r="C36" s="37" t="str">
        <f>EnvImpact_adsorbents!C15</f>
        <v xml:space="preserve">10^−03 CTUe </v>
      </c>
      <c r="D36" s="37" t="str">
        <f t="shared" si="5"/>
        <v>Production</v>
      </c>
      <c r="E36" s="122">
        <f>A12_EcotoxFreshwater!B3</f>
        <v>5.5014836799999998</v>
      </c>
      <c r="F36" s="122">
        <f>A12_EcotoxFreshwater!B2</f>
        <v>4.2729970330000002</v>
      </c>
      <c r="G36" s="122">
        <f>A12_EcotoxFreshwater!B4</f>
        <v>4.7626112760000003</v>
      </c>
      <c r="H36" s="122">
        <f>A12_EcotoxFreshwater!B7</f>
        <v>10.424332339999999</v>
      </c>
      <c r="I36" s="107"/>
      <c r="J36" s="107"/>
      <c r="K36" s="107"/>
      <c r="L36" s="107"/>
      <c r="M36" s="117"/>
      <c r="N36" s="117"/>
      <c r="O36" s="117"/>
      <c r="P36" s="117"/>
      <c r="Q36" s="107"/>
      <c r="R36" s="107"/>
      <c r="S36" s="107"/>
      <c r="T36" s="107"/>
      <c r="U36" s="130"/>
      <c r="V36" s="130"/>
      <c r="W36" s="130"/>
      <c r="X36" s="130"/>
      <c r="Y36" s="89"/>
      <c r="Z36" s="89"/>
      <c r="AA36" s="89"/>
      <c r="AB36" s="89"/>
    </row>
    <row r="37" spans="1:28">
      <c r="A37" s="100" t="str">
        <f t="shared" si="84"/>
        <v xml:space="preserve">II/III </v>
      </c>
      <c r="B37" s="101" t="str">
        <f>B36</f>
        <v xml:space="preserve">Ecotoxicity, freshwater </v>
      </c>
      <c r="C37" s="101" t="str">
        <f>C36</f>
        <v xml:space="preserve">10^−03 CTUe </v>
      </c>
      <c r="D37" s="101" t="str">
        <f t="shared" si="5"/>
        <v>End of Life</v>
      </c>
      <c r="E37" s="116">
        <f>A12_EcotoxFreshwater!C3</f>
        <v>0.15133531100000042</v>
      </c>
      <c r="F37" s="116">
        <f>A12_EcotoxFreshwater!C2</f>
        <v>0.10237388699999972</v>
      </c>
      <c r="G37" s="116">
        <f>A12_EcotoxFreshwater!C4</f>
        <v>0.30712166199999924</v>
      </c>
      <c r="H37" s="116">
        <f>A12_EcotoxFreshwater!C7</f>
        <v>0.3204747800000014</v>
      </c>
      <c r="I37" s="112"/>
      <c r="J37" s="112"/>
      <c r="K37" s="112"/>
      <c r="L37" s="112"/>
      <c r="M37" s="117"/>
      <c r="N37" s="117"/>
      <c r="O37" s="117"/>
      <c r="P37" s="117"/>
      <c r="Q37" s="112"/>
      <c r="R37" s="112"/>
      <c r="S37" s="112"/>
      <c r="T37" s="112"/>
      <c r="U37" s="117"/>
      <c r="V37" s="117"/>
      <c r="W37" s="117"/>
      <c r="X37" s="117"/>
      <c r="Y37" s="89"/>
      <c r="Z37" s="89"/>
      <c r="AA37" s="89"/>
      <c r="AB37" s="89"/>
    </row>
    <row r="38" spans="1:28" ht="14" thickBot="1">
      <c r="A38" s="98" t="str">
        <f>A37</f>
        <v xml:space="preserve">II/III </v>
      </c>
      <c r="B38" s="99" t="str">
        <f>B37</f>
        <v xml:space="preserve">Ecotoxicity, freshwater </v>
      </c>
      <c r="C38" s="99" t="str">
        <f>C36</f>
        <v xml:space="preserve">10^−03 CTUe </v>
      </c>
      <c r="D38" s="99" t="str">
        <f t="shared" si="5"/>
        <v>Total carbon footprint</v>
      </c>
      <c r="E38" s="115">
        <f>E36+E37</f>
        <v>5.6528189910000002</v>
      </c>
      <c r="F38" s="115">
        <f t="shared" ref="F38:H38" si="105">F36+F37</f>
        <v>4.3753709199999999</v>
      </c>
      <c r="G38" s="115">
        <f t="shared" si="105"/>
        <v>5.0697329379999996</v>
      </c>
      <c r="H38" s="115">
        <f t="shared" si="105"/>
        <v>10.744807120000001</v>
      </c>
      <c r="I38" s="111">
        <f>J38</f>
        <v>1</v>
      </c>
      <c r="J38" s="111">
        <f>K38</f>
        <v>1</v>
      </c>
      <c r="K38" s="111">
        <f>L38</f>
        <v>1</v>
      </c>
      <c r="L38" s="111">
        <v>1</v>
      </c>
      <c r="M38" s="121">
        <f>E38*I38</f>
        <v>5.6528189910000002</v>
      </c>
      <c r="N38" s="121">
        <f t="shared" ref="N38" si="106">F38*J38</f>
        <v>4.3753709199999999</v>
      </c>
      <c r="O38" s="121">
        <f t="shared" ref="O38" si="107">G38*K38</f>
        <v>5.0697329379999996</v>
      </c>
      <c r="P38" s="121">
        <f t="shared" ref="P38" si="108">H38*L38</f>
        <v>10.744807120000001</v>
      </c>
      <c r="Q38" s="111">
        <v>2.2599999999999998</v>
      </c>
      <c r="R38" s="111">
        <v>1.81</v>
      </c>
      <c r="S38" s="111">
        <v>1.94</v>
      </c>
      <c r="T38" s="111">
        <v>4.46</v>
      </c>
      <c r="U38" s="121">
        <f>Q38*M38</f>
        <v>12.775370919659998</v>
      </c>
      <c r="V38" s="121">
        <f t="shared" ref="V38" si="109">R38*N38</f>
        <v>7.9194213651999998</v>
      </c>
      <c r="W38" s="121">
        <f t="shared" ref="W38" si="110">S38*O38</f>
        <v>9.8352818997199982</v>
      </c>
      <c r="X38" s="121">
        <f t="shared" ref="X38" si="111">T38*P38</f>
        <v>47.921839755200004</v>
      </c>
      <c r="Y38" s="115">
        <f>U38/I38</f>
        <v>12.775370919659998</v>
      </c>
      <c r="Z38" s="115">
        <f t="shared" ref="Z38" si="112">V38/J38</f>
        <v>7.9194213651999998</v>
      </c>
      <c r="AA38" s="115">
        <f t="shared" ref="AA38" si="113">W38/K38</f>
        <v>9.8352818997199982</v>
      </c>
      <c r="AB38" s="115">
        <f t="shared" ref="AB38" si="114">X38/L38</f>
        <v>47.921839755200004</v>
      </c>
    </row>
    <row r="39" spans="1:28">
      <c r="A39" s="36" t="str">
        <f>EnvImpact_adsorbents!A16</f>
        <v xml:space="preserve">III </v>
      </c>
      <c r="B39" s="37" t="str">
        <f>EnvImpact_adsorbents!B16</f>
        <v xml:space="preserve">Land use </v>
      </c>
      <c r="C39" s="37" t="str">
        <f>EnvImpact_adsorbents!C16</f>
        <v xml:space="preserve">10^−01 Pt </v>
      </c>
      <c r="D39" s="37" t="str">
        <f t="shared" si="5"/>
        <v>Production</v>
      </c>
      <c r="E39" s="124">
        <f>A13_LandUse!B3</f>
        <v>0.12456331900000001</v>
      </c>
      <c r="F39" s="124">
        <f>A13_LandUse!B2</f>
        <v>7.5327511E-2</v>
      </c>
      <c r="G39" s="122">
        <f>A13_LandUse!B4</f>
        <v>1.5992452829999999</v>
      </c>
      <c r="H39" s="124">
        <f>A13_LandUse!B7</f>
        <v>6.8558952000000006E-2</v>
      </c>
      <c r="I39" s="107"/>
      <c r="J39" s="107"/>
      <c r="K39" s="107"/>
      <c r="L39" s="107"/>
      <c r="M39" s="117"/>
      <c r="N39" s="117"/>
      <c r="O39" s="117"/>
      <c r="P39" s="117"/>
      <c r="Q39" s="107"/>
      <c r="R39" s="107"/>
      <c r="S39" s="107"/>
      <c r="T39" s="107"/>
      <c r="U39" s="130"/>
      <c r="V39" s="130"/>
      <c r="W39" s="130"/>
      <c r="X39" s="130"/>
      <c r="Y39" s="89"/>
      <c r="Z39" s="89"/>
      <c r="AA39" s="89"/>
      <c r="AB39" s="89"/>
    </row>
    <row r="40" spans="1:28">
      <c r="A40" s="36" t="str">
        <f>A39</f>
        <v xml:space="preserve">III </v>
      </c>
      <c r="B40" s="37" t="str">
        <f>B39</f>
        <v xml:space="preserve">Land use </v>
      </c>
      <c r="C40" s="37" t="str">
        <f>C39</f>
        <v xml:space="preserve">10^−01 Pt </v>
      </c>
      <c r="D40" s="37" t="str">
        <f t="shared" si="5"/>
        <v>End of Life</v>
      </c>
      <c r="E40" s="124">
        <f>A13_LandUse!C3</f>
        <v>2.8384280000000039E-3</v>
      </c>
      <c r="F40" s="124">
        <f>A13_LandUse!C2</f>
        <v>2.2925760000000045E-3</v>
      </c>
      <c r="G40" s="122">
        <f>A13_LandUse!C4</f>
        <v>0</v>
      </c>
      <c r="H40" s="124">
        <f>A13_LandUse!C7</f>
        <v>2.1834059999999988E-3</v>
      </c>
      <c r="I40" s="107"/>
      <c r="J40" s="107"/>
      <c r="K40" s="107"/>
      <c r="L40" s="107"/>
      <c r="M40" s="117"/>
      <c r="N40" s="117"/>
      <c r="O40" s="117"/>
      <c r="P40" s="117"/>
      <c r="Q40" s="107"/>
      <c r="R40" s="107"/>
      <c r="S40" s="107"/>
      <c r="T40" s="107"/>
      <c r="U40" s="130"/>
      <c r="V40" s="130"/>
      <c r="W40" s="130"/>
      <c r="X40" s="130"/>
      <c r="Y40" s="89"/>
      <c r="Z40" s="89"/>
      <c r="AA40" s="89"/>
      <c r="AB40" s="89"/>
    </row>
    <row r="41" spans="1:28">
      <c r="A41" s="36" t="str">
        <f t="shared" ref="A41:A50" si="115">A40</f>
        <v xml:space="preserve">III </v>
      </c>
      <c r="B41" s="95" t="str">
        <f>B40</f>
        <v xml:space="preserve">Land use </v>
      </c>
      <c r="C41" s="95" t="str">
        <f>C40</f>
        <v xml:space="preserve">10^−01 Pt </v>
      </c>
      <c r="D41" s="95" t="str">
        <f t="shared" si="5"/>
        <v>Total carbon footprint</v>
      </c>
      <c r="E41" s="125">
        <f>E39+E40</f>
        <v>0.12740174700000001</v>
      </c>
      <c r="F41" s="125">
        <f t="shared" ref="F41:H41" si="116">F39+F40</f>
        <v>7.7620087000000004E-2</v>
      </c>
      <c r="G41" s="113">
        <f t="shared" si="116"/>
        <v>1.5992452829999999</v>
      </c>
      <c r="H41" s="125">
        <f t="shared" si="116"/>
        <v>7.0742358000000005E-2</v>
      </c>
      <c r="I41" s="108">
        <f>J41</f>
        <v>10</v>
      </c>
      <c r="J41" s="108">
        <f>K41</f>
        <v>10</v>
      </c>
      <c r="K41" s="108">
        <f>L41</f>
        <v>10</v>
      </c>
      <c r="L41" s="108">
        <v>10</v>
      </c>
      <c r="M41" s="118">
        <f>E41*I41</f>
        <v>1.27401747</v>
      </c>
      <c r="N41" s="118">
        <f t="shared" ref="N41" si="117">F41*J41</f>
        <v>0.77620087000000004</v>
      </c>
      <c r="O41" s="118">
        <f t="shared" ref="O41" si="118">G41*K41</f>
        <v>15.99245283</v>
      </c>
      <c r="P41" s="118">
        <f t="shared" ref="P41" si="119">H41*L41</f>
        <v>0.70742358000000005</v>
      </c>
      <c r="Q41" s="108">
        <v>1.53</v>
      </c>
      <c r="R41" s="108">
        <v>1.43</v>
      </c>
      <c r="S41" s="108">
        <v>1.02</v>
      </c>
      <c r="T41" s="108">
        <v>4.4400000000000004</v>
      </c>
      <c r="U41" s="118">
        <f>Q41*M41</f>
        <v>1.9492467291</v>
      </c>
      <c r="V41" s="118">
        <f t="shared" ref="V41" si="120">R41*N41</f>
        <v>1.1099672440999999</v>
      </c>
      <c r="W41" s="118">
        <f t="shared" ref="W41" si="121">S41*O41</f>
        <v>16.3123018866</v>
      </c>
      <c r="X41" s="118">
        <f t="shared" ref="X41" si="122">T41*P41</f>
        <v>3.1409606952000004</v>
      </c>
      <c r="Y41" s="113">
        <f>U41/I41</f>
        <v>0.19492467290999999</v>
      </c>
      <c r="Z41" s="113">
        <f t="shared" ref="Z41" si="123">V41/J41</f>
        <v>0.11099672441</v>
      </c>
      <c r="AA41" s="113">
        <f t="shared" ref="AA41" si="124">W41/K41</f>
        <v>1.63123018866</v>
      </c>
      <c r="AB41" s="113">
        <f t="shared" ref="AB41" si="125">X41/L41</f>
        <v>0.31409606952000002</v>
      </c>
    </row>
    <row r="42" spans="1:28">
      <c r="A42" s="36" t="str">
        <f t="shared" si="115"/>
        <v xml:space="preserve">III </v>
      </c>
      <c r="B42" s="37" t="str">
        <f>EnvImpact_adsorbents!B17</f>
        <v xml:space="preserve">Water scarcity </v>
      </c>
      <c r="C42" s="37" t="str">
        <f>EnvImpact_adsorbents!C17</f>
        <v xml:space="preserve">10^−03 m3 world equiv. </v>
      </c>
      <c r="D42" s="37" t="str">
        <f t="shared" si="5"/>
        <v>Production</v>
      </c>
      <c r="E42" s="122">
        <f>A14_WaterScarcity!B3</f>
        <v>9.5990957049999999</v>
      </c>
      <c r="F42" s="122">
        <f>A14_WaterScarcity!B2</f>
        <v>4.9238884699999996</v>
      </c>
      <c r="G42" s="122">
        <f>A14_WaterScarcity!B4</f>
        <v>16.83571967</v>
      </c>
      <c r="H42" s="122">
        <f>A14_WaterScarcity!B7</f>
        <v>11.33986436</v>
      </c>
      <c r="I42" s="107"/>
      <c r="J42" s="107"/>
      <c r="K42" s="107"/>
      <c r="L42" s="107"/>
      <c r="M42" s="117"/>
      <c r="N42" s="117"/>
      <c r="O42" s="117"/>
      <c r="P42" s="117"/>
      <c r="Q42" s="107"/>
      <c r="R42" s="107"/>
      <c r="S42" s="107"/>
      <c r="T42" s="107"/>
      <c r="U42" s="130"/>
      <c r="V42" s="130"/>
      <c r="W42" s="130"/>
      <c r="X42" s="130"/>
      <c r="Y42" s="89"/>
      <c r="Z42" s="89"/>
      <c r="AA42" s="89"/>
      <c r="AB42" s="89"/>
    </row>
    <row r="43" spans="1:28">
      <c r="A43" s="36" t="str">
        <f t="shared" si="115"/>
        <v xml:space="preserve">III </v>
      </c>
      <c r="B43" s="37" t="str">
        <f>B42</f>
        <v xml:space="preserve">Water scarcity </v>
      </c>
      <c r="C43" s="37" t="str">
        <f>C42</f>
        <v xml:space="preserve">10^−03 m3 world equiv. </v>
      </c>
      <c r="D43" s="37" t="str">
        <f t="shared" si="5"/>
        <v>End of Life</v>
      </c>
      <c r="E43" s="122">
        <f>A14_WaterScarcity!C3</f>
        <v>0.33986435499999956</v>
      </c>
      <c r="F43" s="122">
        <f>A14_WaterScarcity!C2</f>
        <v>0.19894498900000013</v>
      </c>
      <c r="G43" s="122">
        <f>A14_WaterScarcity!C4</f>
        <v>0.88696307000000019</v>
      </c>
      <c r="H43" s="122">
        <f>A14_WaterScarcity!C7</f>
        <v>0.87038431999999943</v>
      </c>
      <c r="I43" s="107"/>
      <c r="J43" s="107"/>
      <c r="K43" s="107"/>
      <c r="L43" s="107"/>
      <c r="M43" s="117"/>
      <c r="N43" s="117"/>
      <c r="O43" s="117"/>
      <c r="P43" s="117"/>
      <c r="Q43" s="107"/>
      <c r="R43" s="107"/>
      <c r="S43" s="107"/>
      <c r="T43" s="107"/>
      <c r="U43" s="130"/>
      <c r="V43" s="130"/>
      <c r="W43" s="130"/>
      <c r="X43" s="130"/>
      <c r="Y43" s="89"/>
      <c r="Z43" s="89"/>
      <c r="AA43" s="89"/>
      <c r="AB43" s="89"/>
    </row>
    <row r="44" spans="1:28">
      <c r="A44" s="36" t="str">
        <f t="shared" si="115"/>
        <v xml:space="preserve">III </v>
      </c>
      <c r="B44" s="95" t="str">
        <f>B43</f>
        <v xml:space="preserve">Water scarcity </v>
      </c>
      <c r="C44" s="95" t="str">
        <f>C43</f>
        <v xml:space="preserve">10^−03 m3 world equiv. </v>
      </c>
      <c r="D44" s="95" t="str">
        <f t="shared" si="5"/>
        <v>Total carbon footprint</v>
      </c>
      <c r="E44" s="113">
        <f>E42+E43</f>
        <v>9.9389600599999994</v>
      </c>
      <c r="F44" s="113">
        <f t="shared" ref="F44:H44" si="126">F42+F43</f>
        <v>5.1228334589999998</v>
      </c>
      <c r="G44" s="113">
        <f t="shared" si="126"/>
        <v>17.72268274</v>
      </c>
      <c r="H44" s="113">
        <f t="shared" si="126"/>
        <v>12.210248679999999</v>
      </c>
      <c r="I44" s="108">
        <f>J44</f>
        <v>1</v>
      </c>
      <c r="J44" s="108">
        <f>K44</f>
        <v>1</v>
      </c>
      <c r="K44" s="108">
        <f>L44</f>
        <v>1</v>
      </c>
      <c r="L44" s="108">
        <v>1</v>
      </c>
      <c r="M44" s="118">
        <f>E44*I44</f>
        <v>9.9389600599999994</v>
      </c>
      <c r="N44" s="118">
        <f t="shared" ref="N44" si="127">F44*J44</f>
        <v>5.1228334589999998</v>
      </c>
      <c r="O44" s="118">
        <f t="shared" ref="O44" si="128">G44*K44</f>
        <v>17.72268274</v>
      </c>
      <c r="P44" s="118">
        <f t="shared" ref="P44" si="129">H44*L44</f>
        <v>12.210248679999999</v>
      </c>
      <c r="Q44" s="108">
        <v>1.71</v>
      </c>
      <c r="R44" s="108">
        <v>1.7</v>
      </c>
      <c r="S44" s="108">
        <v>1.27</v>
      </c>
      <c r="T44" s="108">
        <v>4.3099999999999996</v>
      </c>
      <c r="U44" s="118">
        <f>Q44*M44</f>
        <v>16.995621702599998</v>
      </c>
      <c r="V44" s="118">
        <f t="shared" ref="V44" si="130">R44*N44</f>
        <v>8.7088168802999988</v>
      </c>
      <c r="W44" s="118">
        <f t="shared" ref="W44" si="131">S44*O44</f>
        <v>22.507807079799999</v>
      </c>
      <c r="X44" s="118">
        <f t="shared" ref="X44" si="132">T44*P44</f>
        <v>52.626171810799995</v>
      </c>
      <c r="Y44" s="113">
        <f>U44/I44</f>
        <v>16.995621702599998</v>
      </c>
      <c r="Z44" s="113">
        <f t="shared" ref="Z44" si="133">V44/J44</f>
        <v>8.7088168802999988</v>
      </c>
      <c r="AA44" s="113">
        <f t="shared" ref="AA44" si="134">W44/K44</f>
        <v>22.507807079799999</v>
      </c>
      <c r="AB44" s="113">
        <f t="shared" ref="AB44" si="135">X44/L44</f>
        <v>52.626171810799995</v>
      </c>
    </row>
    <row r="45" spans="1:28">
      <c r="A45" s="36" t="str">
        <f t="shared" si="115"/>
        <v xml:space="preserve">III </v>
      </c>
      <c r="B45" s="37" t="str">
        <f>EnvImpact_adsorbents!B18</f>
        <v xml:space="preserve">Resource depletion, energy </v>
      </c>
      <c r="C45" s="37" t="str">
        <f>EnvImpact_adsorbents!C18</f>
        <v xml:space="preserve">10^−01 MJ </v>
      </c>
      <c r="D45" s="37" t="str">
        <f t="shared" si="5"/>
        <v>Production</v>
      </c>
      <c r="E45" s="124">
        <f>A15_ResourceDeplEnergy!B3</f>
        <v>0.43102817399999999</v>
      </c>
      <c r="F45" s="124">
        <f>A15_ResourceDeplEnergy!B2</f>
        <v>0.23271130600000001</v>
      </c>
      <c r="G45" s="124">
        <f>A15_ResourceDeplEnergy!B4</f>
        <v>0.661544091</v>
      </c>
      <c r="H45" s="124">
        <f>A15_ResourceDeplEnergy!B7</f>
        <v>0.43175997100000002</v>
      </c>
      <c r="I45" s="107"/>
      <c r="J45" s="107"/>
      <c r="K45" s="107"/>
      <c r="L45" s="107"/>
      <c r="M45" s="117"/>
      <c r="N45" s="117"/>
      <c r="O45" s="117"/>
      <c r="P45" s="117"/>
      <c r="Q45" s="107"/>
      <c r="R45" s="107"/>
      <c r="S45" s="107"/>
      <c r="T45" s="107"/>
      <c r="U45" s="130"/>
      <c r="V45" s="130"/>
      <c r="W45" s="130"/>
      <c r="X45" s="130"/>
      <c r="Y45" s="89"/>
      <c r="Z45" s="89"/>
      <c r="AA45" s="89"/>
      <c r="AB45" s="89"/>
    </row>
    <row r="46" spans="1:28">
      <c r="A46" s="36" t="str">
        <f t="shared" si="115"/>
        <v xml:space="preserve">III </v>
      </c>
      <c r="B46" s="37" t="str">
        <f>B45</f>
        <v xml:space="preserve">Resource depletion, energy </v>
      </c>
      <c r="C46" s="37" t="str">
        <f>C45</f>
        <v xml:space="preserve">10^−01 MJ </v>
      </c>
      <c r="D46" s="37" t="str">
        <f t="shared" si="5"/>
        <v>End of Life</v>
      </c>
      <c r="E46" s="124">
        <f>A15_ResourceDeplEnergy!C3</f>
        <v>4.3907800000000385E-3</v>
      </c>
      <c r="F46" s="124">
        <f>A15_ResourceDeplEnergy!C2</f>
        <v>7.3179700000000625E-4</v>
      </c>
      <c r="G46" s="124">
        <f>A15_ResourceDeplEnergy!C4</f>
        <v>7.6838639999999847E-3</v>
      </c>
      <c r="H46" s="124">
        <f>A15_ResourceDeplEnergy!C7</f>
        <v>8.0497619999999603E-3</v>
      </c>
      <c r="I46" s="107"/>
      <c r="J46" s="107"/>
      <c r="K46" s="107"/>
      <c r="L46" s="107"/>
      <c r="M46" s="117"/>
      <c r="N46" s="117"/>
      <c r="O46" s="117"/>
      <c r="P46" s="117"/>
      <c r="Q46" s="107"/>
      <c r="R46" s="107"/>
      <c r="S46" s="107"/>
      <c r="T46" s="107"/>
      <c r="U46" s="130"/>
      <c r="V46" s="130"/>
      <c r="W46" s="130"/>
      <c r="X46" s="130"/>
      <c r="Y46" s="89"/>
      <c r="Z46" s="89"/>
      <c r="AA46" s="89"/>
      <c r="AB46" s="89"/>
    </row>
    <row r="47" spans="1:28">
      <c r="A47" s="36" t="str">
        <f t="shared" si="115"/>
        <v xml:space="preserve">III </v>
      </c>
      <c r="B47" s="95" t="str">
        <f>B46</f>
        <v xml:space="preserve">Resource depletion, energy </v>
      </c>
      <c r="C47" s="95" t="str">
        <f>C46</f>
        <v xml:space="preserve">10^−01 MJ </v>
      </c>
      <c r="D47" s="95" t="str">
        <f t="shared" si="5"/>
        <v>Total carbon footprint</v>
      </c>
      <c r="E47" s="125">
        <f>E45+E46</f>
        <v>0.43541895400000002</v>
      </c>
      <c r="F47" s="125">
        <f t="shared" ref="F47:H47" si="136">F45+F46</f>
        <v>0.23344310300000001</v>
      </c>
      <c r="G47" s="125">
        <f t="shared" si="136"/>
        <v>0.66922795499999999</v>
      </c>
      <c r="H47" s="125">
        <f t="shared" si="136"/>
        <v>0.43980973299999998</v>
      </c>
      <c r="I47" s="108">
        <f>J47</f>
        <v>10</v>
      </c>
      <c r="J47" s="108">
        <f>K47</f>
        <v>10</v>
      </c>
      <c r="K47" s="108">
        <f>L47</f>
        <v>10</v>
      </c>
      <c r="L47" s="108">
        <v>10</v>
      </c>
      <c r="M47" s="118">
        <f>E47*I47</f>
        <v>4.3541895400000001</v>
      </c>
      <c r="N47" s="118">
        <f t="shared" ref="N47" si="137">F47*J47</f>
        <v>2.3344310300000002</v>
      </c>
      <c r="O47" s="118">
        <f t="shared" ref="O47" si="138">G47*K47</f>
        <v>6.6922795500000003</v>
      </c>
      <c r="P47" s="118">
        <f t="shared" ref="P47" si="139">H47*L47</f>
        <v>4.3980973299999997</v>
      </c>
      <c r="Q47" s="108">
        <v>2.5099999999999998</v>
      </c>
      <c r="R47" s="108">
        <v>2.4</v>
      </c>
      <c r="S47" s="108">
        <v>1.66</v>
      </c>
      <c r="T47" s="108">
        <v>4.5</v>
      </c>
      <c r="U47" s="118">
        <f>Q47*M47</f>
        <v>10.929015745399999</v>
      </c>
      <c r="V47" s="118">
        <f t="shared" ref="V47" si="140">R47*N47</f>
        <v>5.6026344720000001</v>
      </c>
      <c r="W47" s="118">
        <f t="shared" ref="W47" si="141">S47*O47</f>
        <v>11.109184053</v>
      </c>
      <c r="X47" s="118">
        <f t="shared" ref="X47" si="142">T47*P47</f>
        <v>19.791437984999998</v>
      </c>
      <c r="Y47" s="113">
        <f>U47/I47</f>
        <v>1.0929015745399999</v>
      </c>
      <c r="Z47" s="113">
        <f t="shared" ref="Z47" si="143">V47/J47</f>
        <v>0.56026344719999999</v>
      </c>
      <c r="AA47" s="113">
        <f t="shared" ref="AA47" si="144">W47/K47</f>
        <v>1.1109184053000001</v>
      </c>
      <c r="AB47" s="113">
        <f t="shared" ref="AB47" si="145">X47/L47</f>
        <v>1.9791437984999998</v>
      </c>
    </row>
    <row r="48" spans="1:28">
      <c r="A48" s="36" t="str">
        <f t="shared" si="115"/>
        <v xml:space="preserve">III </v>
      </c>
      <c r="B48" s="37" t="str">
        <f>EnvImpact_adsorbents!B19</f>
        <v xml:space="preserve">Resource depletion, mineral and metals </v>
      </c>
      <c r="C48" s="37" t="str">
        <f>EnvImpact_adsorbents!C19</f>
        <v xml:space="preserve">10^−08 kg Sb equiv. </v>
      </c>
      <c r="D48" s="37" t="str">
        <f t="shared" si="5"/>
        <v>Production</v>
      </c>
      <c r="E48" s="124">
        <f>A16_ResourceDeplMinMet!B3</f>
        <v>3.7787300000000003E-2</v>
      </c>
      <c r="F48" s="124">
        <f>A16_ResourceDeplMinMet!B2</f>
        <v>1.7647059E-2</v>
      </c>
      <c r="G48" s="124">
        <f>A16_ResourceDeplMinMet!B4</f>
        <v>1.9594858E-2</v>
      </c>
      <c r="H48" s="124">
        <f>A16_ResourceDeplMinMet!B7</f>
        <v>8.0288274000000007E-2</v>
      </c>
      <c r="I48" s="107"/>
      <c r="J48" s="107"/>
      <c r="K48" s="107"/>
      <c r="L48" s="107"/>
      <c r="M48" s="117"/>
      <c r="N48" s="117"/>
      <c r="O48" s="117"/>
      <c r="P48" s="117"/>
      <c r="Q48" s="107"/>
      <c r="R48" s="107"/>
      <c r="S48" s="107"/>
      <c r="T48" s="107"/>
      <c r="U48" s="130"/>
      <c r="V48" s="130"/>
      <c r="W48" s="130"/>
      <c r="X48" s="130"/>
      <c r="Y48" s="89"/>
      <c r="Z48" s="89"/>
      <c r="AA48" s="89"/>
      <c r="AB48" s="89"/>
    </row>
    <row r="49" spans="1:28">
      <c r="A49" s="36" t="str">
        <f t="shared" si="115"/>
        <v xml:space="preserve">III </v>
      </c>
      <c r="B49" s="37" t="str">
        <f>B48</f>
        <v xml:space="preserve">Resource depletion, mineral and metals </v>
      </c>
      <c r="C49" s="37" t="str">
        <f>C48</f>
        <v xml:space="preserve">10^−08 kg Sb equiv. </v>
      </c>
      <c r="D49" s="37" t="str">
        <f t="shared" si="5"/>
        <v>End of Life</v>
      </c>
      <c r="E49" s="124">
        <f>A16_ResourceDeplMinMet!C3</f>
        <v>1.5192839999999957E-3</v>
      </c>
      <c r="F49" s="124">
        <f>A16_ResourceDeplMinMet!C2</f>
        <v>1.3634590000000009E-3</v>
      </c>
      <c r="G49" s="124">
        <f>A16_ResourceDeplMinMet!C4</f>
        <v>9.7389900000000029E-4</v>
      </c>
      <c r="H49" s="124">
        <f>A16_ResourceDeplMinMet!C7</f>
        <v>9.3494399999999311E-4</v>
      </c>
      <c r="I49" s="107"/>
      <c r="J49" s="107"/>
      <c r="K49" s="107"/>
      <c r="L49" s="107"/>
      <c r="M49" s="117"/>
      <c r="N49" s="117"/>
      <c r="O49" s="117"/>
      <c r="P49" s="117"/>
      <c r="Q49" s="107"/>
      <c r="R49" s="107"/>
      <c r="S49" s="107"/>
      <c r="T49" s="107"/>
      <c r="U49" s="130"/>
      <c r="V49" s="130"/>
      <c r="W49" s="130"/>
      <c r="X49" s="130"/>
      <c r="Y49" s="89"/>
      <c r="Z49" s="89"/>
      <c r="AA49" s="89"/>
      <c r="AB49" s="89"/>
    </row>
    <row r="50" spans="1:28">
      <c r="A50" s="36" t="str">
        <f t="shared" si="115"/>
        <v xml:space="preserve">III </v>
      </c>
      <c r="B50" s="37" t="str">
        <f>B49</f>
        <v xml:space="preserve">Resource depletion, mineral and metals </v>
      </c>
      <c r="C50" s="37" t="str">
        <f>C49</f>
        <v xml:space="preserve">10^−08 kg Sb equiv. </v>
      </c>
      <c r="D50" s="37" t="str">
        <f t="shared" si="5"/>
        <v>Total carbon footprint</v>
      </c>
      <c r="E50" s="124">
        <f>E48+E49</f>
        <v>3.9306583999999999E-2</v>
      </c>
      <c r="F50" s="124">
        <f t="shared" ref="F50:H50" si="146">F48+F49</f>
        <v>1.9010518000000001E-2</v>
      </c>
      <c r="G50" s="124">
        <f t="shared" si="146"/>
        <v>2.0568757E-2</v>
      </c>
      <c r="H50" s="124">
        <f t="shared" si="146"/>
        <v>8.1223218E-2</v>
      </c>
      <c r="I50" s="107">
        <f>J50</f>
        <v>100</v>
      </c>
      <c r="J50" s="107">
        <f>K50</f>
        <v>100</v>
      </c>
      <c r="K50" s="107">
        <f>L50</f>
        <v>100</v>
      </c>
      <c r="L50" s="107">
        <v>100</v>
      </c>
      <c r="M50" s="117">
        <f>E50*I50</f>
        <v>3.9306584</v>
      </c>
      <c r="N50" s="117">
        <f t="shared" ref="N50" si="147">F50*J50</f>
        <v>1.9010518000000001</v>
      </c>
      <c r="O50" s="117">
        <f t="shared" ref="O50" si="148">G50*K50</f>
        <v>2.0568757</v>
      </c>
      <c r="P50" s="117">
        <f t="shared" ref="P50" si="149">H50*L50</f>
        <v>8.1223217999999999</v>
      </c>
      <c r="Q50" s="107">
        <v>1.46</v>
      </c>
      <c r="R50" s="107">
        <v>1.48</v>
      </c>
      <c r="S50" s="107">
        <v>1.59</v>
      </c>
      <c r="T50" s="107">
        <v>4.5199999999999996</v>
      </c>
      <c r="U50" s="117">
        <f>Q50*M50</f>
        <v>5.7387612639999999</v>
      </c>
      <c r="V50" s="117">
        <f t="shared" ref="V50" si="150">R50*N50</f>
        <v>2.813556664</v>
      </c>
      <c r="W50" s="117">
        <f t="shared" ref="W50" si="151">S50*O50</f>
        <v>3.2704323630000003</v>
      </c>
      <c r="X50" s="117">
        <f t="shared" ref="X50" si="152">T50*P50</f>
        <v>36.712894535999993</v>
      </c>
      <c r="Y50" s="116">
        <f>U50/I50</f>
        <v>5.7387612640000002E-2</v>
      </c>
      <c r="Z50" s="116">
        <f t="shared" ref="Z50" si="153">V50/J50</f>
        <v>2.8135566640000002E-2</v>
      </c>
      <c r="AA50" s="116">
        <f t="shared" ref="AA50" si="154">W50/K50</f>
        <v>3.2704323630000004E-2</v>
      </c>
      <c r="AB50" s="116">
        <f t="shared" ref="AB50" si="155">X50/L50</f>
        <v>0.36712894535999996</v>
      </c>
    </row>
    <row r="51" spans="1:28">
      <c r="U51" s="131"/>
      <c r="V51" s="131"/>
      <c r="W51" s="131"/>
      <c r="X51" s="131"/>
    </row>
    <row r="70" spans="1:24">
      <c r="A70" s="1" t="s">
        <v>124</v>
      </c>
    </row>
    <row r="71" spans="1:24">
      <c r="A71" s="91" t="s">
        <v>239</v>
      </c>
      <c r="B71" s="91" t="s">
        <v>107</v>
      </c>
      <c r="C71" s="91" t="s">
        <v>108</v>
      </c>
      <c r="D71" s="91" t="s">
        <v>160</v>
      </c>
      <c r="E71" s="92" t="s">
        <v>234</v>
      </c>
      <c r="F71" s="92"/>
      <c r="G71" s="92"/>
      <c r="H71" s="92"/>
      <c r="I71" s="104" t="s">
        <v>238</v>
      </c>
      <c r="J71" s="104"/>
      <c r="K71" s="104"/>
      <c r="L71" s="104"/>
      <c r="M71" s="93" t="s">
        <v>233</v>
      </c>
      <c r="N71" s="93"/>
      <c r="O71" s="93"/>
      <c r="P71" s="93"/>
      <c r="Q71" s="132"/>
      <c r="R71" s="132"/>
      <c r="S71" s="132"/>
      <c r="T71" s="132"/>
      <c r="U71" s="133"/>
      <c r="V71" s="133"/>
      <c r="W71" s="133"/>
      <c r="X71" s="133"/>
    </row>
    <row r="72" spans="1:24" ht="28">
      <c r="A72" s="91"/>
      <c r="B72" s="91"/>
      <c r="C72" s="91"/>
      <c r="D72" s="91"/>
      <c r="E72" s="30" t="s">
        <v>1</v>
      </c>
      <c r="F72" s="30" t="s">
        <v>2</v>
      </c>
      <c r="G72" s="30" t="s">
        <v>3</v>
      </c>
      <c r="H72" s="30" t="s">
        <v>5</v>
      </c>
      <c r="I72" s="105" t="s">
        <v>1</v>
      </c>
      <c r="J72" s="105" t="s">
        <v>2</v>
      </c>
      <c r="K72" s="105" t="s">
        <v>3</v>
      </c>
      <c r="L72" s="105" t="s">
        <v>5</v>
      </c>
      <c r="M72" s="94" t="str">
        <f>E72</f>
        <v xml:space="preserve">Amine on silica </v>
      </c>
      <c r="N72" s="94" t="str">
        <f t="shared" ref="N72:P72" si="156">F72</f>
        <v xml:space="preserve">Amine on alumina </v>
      </c>
      <c r="O72" s="94" t="str">
        <f t="shared" si="156"/>
        <v xml:space="preserve">Amine on cellulose </v>
      </c>
      <c r="P72" s="94" t="str">
        <f t="shared" si="156"/>
        <v xml:space="preserve">Anionic resin </v>
      </c>
      <c r="Q72" s="134"/>
      <c r="R72" s="134"/>
      <c r="S72" s="134"/>
      <c r="T72" s="134"/>
      <c r="U72" s="135"/>
      <c r="V72" s="135"/>
      <c r="W72" s="135"/>
      <c r="X72" s="135"/>
    </row>
    <row r="73" spans="1:24">
      <c r="A73" s="36">
        <v>0</v>
      </c>
      <c r="B73" s="137" t="str">
        <f t="shared" ref="B73:D73" si="157">B5</f>
        <v xml:space="preserve">Climate change </v>
      </c>
      <c r="C73" s="137" t="str">
        <f t="shared" si="157"/>
        <v xml:space="preserve">10^-02 kg CO2e </v>
      </c>
      <c r="D73" s="137" t="str">
        <f t="shared" si="157"/>
        <v>Total carbon footprint</v>
      </c>
      <c r="E73" s="127">
        <f>M5/MAX($M5:$P5,$U5:$X5)</f>
        <v>0.24569937016151397</v>
      </c>
      <c r="F73" s="127">
        <f t="shared" ref="F73:P73" si="158">F5/MAX($E5:$H5,$Y5:$AB5)</f>
        <v>0.13523264826148609</v>
      </c>
      <c r="G73" s="127">
        <f t="shared" si="158"/>
        <v>0.47981755173673496</v>
      </c>
      <c r="H73" s="127">
        <f t="shared" si="158"/>
        <v>0.28169014084507044</v>
      </c>
      <c r="I73" s="127">
        <f t="shared" si="158"/>
        <v>1.0387435301244586E-3</v>
      </c>
      <c r="J73" s="127">
        <f t="shared" si="158"/>
        <v>1.0387435301244586E-3</v>
      </c>
      <c r="K73" s="127">
        <f t="shared" si="158"/>
        <v>1.0387435301244586E-3</v>
      </c>
      <c r="L73" s="127">
        <f t="shared" si="158"/>
        <v>1.0387435301244586E-3</v>
      </c>
      <c r="M73" s="127">
        <f>Y5/MAX($E5:$H5,$Y5:$AB5)</f>
        <v>0.60933443800055465</v>
      </c>
      <c r="N73" s="127">
        <f t="shared" ref="N73:P73" si="159">Z5/MAX($E5:$H5,$Y5:$AB5)</f>
        <v>0.31779672341449233</v>
      </c>
      <c r="O73" s="127">
        <f t="shared" si="159"/>
        <v>0.72452450312246974</v>
      </c>
      <c r="P73" s="127">
        <f t="shared" si="159"/>
        <v>1</v>
      </c>
      <c r="Q73" s="96"/>
      <c r="R73" s="96"/>
      <c r="S73" s="96"/>
      <c r="T73" s="96"/>
      <c r="U73" s="97"/>
      <c r="V73" s="97"/>
      <c r="W73" s="97"/>
      <c r="X73" s="97"/>
    </row>
    <row r="74" spans="1:24">
      <c r="A74" s="36">
        <v>1</v>
      </c>
      <c r="B74" s="137" t="str">
        <f t="shared" ref="B74:D74" si="160">B8</f>
        <v xml:space="preserve">Ozone depletion </v>
      </c>
      <c r="C74" s="137" t="str">
        <f t="shared" si="160"/>
        <v xml:space="preserve">10^−10 kg CFC- 11 equiv. </v>
      </c>
      <c r="D74" s="137" t="str">
        <f t="shared" si="160"/>
        <v>Total carbon footprint</v>
      </c>
      <c r="E74" s="127">
        <f>E8/MAX($E8:$H8,$Y8:$AB8)</f>
        <v>0.48543689320388339</v>
      </c>
      <c r="F74" s="127">
        <f t="shared" ref="F74:P74" si="161">F8/MAX($E8:$H8,$Y8:$AB8)</f>
        <v>0.25634242480357661</v>
      </c>
      <c r="G74" s="127">
        <f t="shared" si="161"/>
        <v>0.47935239808470631</v>
      </c>
      <c r="H74" s="142" t="s">
        <v>145</v>
      </c>
      <c r="I74" s="127">
        <f t="shared" si="161"/>
        <v>7.002460252374278</v>
      </c>
      <c r="J74" s="127">
        <f t="shared" si="161"/>
        <v>7.002460252374278</v>
      </c>
      <c r="K74" s="127">
        <f t="shared" si="161"/>
        <v>7.002460252374278</v>
      </c>
      <c r="L74" s="127">
        <f t="shared" si="161"/>
        <v>7.002460252374278</v>
      </c>
      <c r="M74" s="127">
        <f>Y8/MAX($E8:$H8,$Y8:$AB8)</f>
        <v>1</v>
      </c>
      <c r="N74" s="127">
        <f t="shared" ref="N74:P74" si="162">Z8/MAX($E8:$H8,$Y8:$AB8)</f>
        <v>0.51268484960715321</v>
      </c>
      <c r="O74" s="127">
        <f t="shared" si="162"/>
        <v>0.82448612470569493</v>
      </c>
      <c r="P74" s="142" t="s">
        <v>145</v>
      </c>
      <c r="Q74" s="96"/>
      <c r="R74" s="96"/>
      <c r="S74" s="96"/>
      <c r="T74" s="136"/>
      <c r="U74" s="97"/>
      <c r="V74" s="97"/>
      <c r="W74" s="97"/>
      <c r="X74" s="106"/>
    </row>
    <row r="75" spans="1:24" ht="14" thickBot="1">
      <c r="A75" s="98">
        <v>2</v>
      </c>
      <c r="B75" s="138" t="str">
        <f t="shared" ref="B75:D75" si="163">B11</f>
        <v xml:space="preserve">Particulate matter </v>
      </c>
      <c r="C75" s="138" t="str">
        <f t="shared" si="163"/>
        <v xml:space="preserve">10^−10 disease incidences </v>
      </c>
      <c r="D75" s="138" t="str">
        <f t="shared" si="163"/>
        <v>Total carbon footprint</v>
      </c>
      <c r="E75" s="126">
        <f>E11/MAX($E11:$H11,$Y11:$AB11)</f>
        <v>0.26041102478887623</v>
      </c>
      <c r="F75" s="126">
        <f t="shared" ref="F75:P75" si="164">F11/MAX($E11:$H11,$Y11:$AB11)</f>
        <v>0.14298775071602177</v>
      </c>
      <c r="G75" s="126">
        <f t="shared" si="164"/>
        <v>0.34208736118272448</v>
      </c>
      <c r="H75" s="126">
        <f t="shared" si="164"/>
        <v>0.23094688221709006</v>
      </c>
      <c r="I75" s="126">
        <f t="shared" si="164"/>
        <v>2.8445896468202552</v>
      </c>
      <c r="J75" s="126">
        <f t="shared" si="164"/>
        <v>2.8445896468202552</v>
      </c>
      <c r="K75" s="126">
        <f t="shared" si="164"/>
        <v>2.8445896468202552</v>
      </c>
      <c r="L75" s="126">
        <f t="shared" si="164"/>
        <v>2.8445896468202552</v>
      </c>
      <c r="M75" s="126">
        <f>Y11/MAX($E11:$H11,$Y11:$AB11)</f>
        <v>0.49738505734675359</v>
      </c>
      <c r="N75" s="126">
        <f t="shared" ref="N75:P75" si="165">Z11/MAX($E11:$H11,$Y11:$AB11)</f>
        <v>0.26166758381031979</v>
      </c>
      <c r="O75" s="126">
        <f t="shared" si="165"/>
        <v>0.49944754732677776</v>
      </c>
      <c r="P75" s="126">
        <f t="shared" si="165"/>
        <v>1</v>
      </c>
      <c r="Q75" s="96"/>
      <c r="R75" s="96"/>
      <c r="S75" s="96"/>
      <c r="T75" s="96"/>
      <c r="U75" s="97"/>
      <c r="V75" s="97"/>
      <c r="W75" s="97"/>
      <c r="X75" s="97"/>
    </row>
    <row r="76" spans="1:24">
      <c r="A76" s="36">
        <v>3</v>
      </c>
      <c r="B76" s="137" t="str">
        <f t="shared" ref="B76:D76" si="166">B14</f>
        <v xml:space="preserve">Acidification, terrestrial and freshwater </v>
      </c>
      <c r="C76" s="137" t="str">
        <f t="shared" si="166"/>
        <v xml:space="preserve">10^−04 mole H + equiv. </v>
      </c>
      <c r="D76" s="137" t="str">
        <f t="shared" si="166"/>
        <v>Total carbon footprint</v>
      </c>
      <c r="E76" s="127">
        <f>E14/MAX($E14:$H14,$Y14:$AB14)</f>
        <v>0.25302165708123825</v>
      </c>
      <c r="F76" s="127">
        <f t="shared" ref="F76:P76" si="167">F14/MAX($E14:$H14,$Y14:$AB14)</f>
        <v>0.13662046189791624</v>
      </c>
      <c r="G76" s="127">
        <f t="shared" si="167"/>
        <v>0.25597030014378236</v>
      </c>
      <c r="H76" s="127">
        <f t="shared" si="167"/>
        <v>0.24038461538461539</v>
      </c>
      <c r="I76" s="127">
        <f t="shared" si="167"/>
        <v>2.3538997509500063E-5</v>
      </c>
      <c r="J76" s="127">
        <f t="shared" si="167"/>
        <v>2.3538997509500063E-5</v>
      </c>
      <c r="K76" s="127">
        <f t="shared" si="167"/>
        <v>2.3538997509500063E-5</v>
      </c>
      <c r="L76" s="127">
        <f t="shared" si="167"/>
        <v>2.3538997509500063E-5</v>
      </c>
      <c r="M76" s="127">
        <f>Y14/MAX($E14:$H14,$Y14:$AB14)</f>
        <v>0.48833179816678973</v>
      </c>
      <c r="N76" s="127">
        <f t="shared" ref="N76:P76" si="168">Z14/MAX($E14:$H14,$Y14:$AB14)</f>
        <v>0.25411405913012425</v>
      </c>
      <c r="O76" s="127">
        <f t="shared" si="168"/>
        <v>0.41211218323148963</v>
      </c>
      <c r="P76" s="127">
        <f t="shared" si="168"/>
        <v>1</v>
      </c>
      <c r="Q76" s="96"/>
      <c r="R76" s="96"/>
      <c r="S76" s="96"/>
      <c r="T76" s="96"/>
      <c r="U76" s="97"/>
      <c r="V76" s="97"/>
      <c r="W76" s="97"/>
      <c r="X76" s="97"/>
    </row>
    <row r="77" spans="1:24">
      <c r="A77" s="36">
        <v>4</v>
      </c>
      <c r="B77" s="137" t="str">
        <f t="shared" ref="B77:D77" si="169">B17</f>
        <v xml:space="preserve">Eutrophication, freshwater </v>
      </c>
      <c r="C77" s="137" t="str">
        <f t="shared" si="169"/>
        <v xml:space="preserve">10^−06 kg P equiv. </v>
      </c>
      <c r="D77" s="137" t="str">
        <f t="shared" si="169"/>
        <v>Total carbon footprint</v>
      </c>
      <c r="E77" s="127">
        <f>E17/MAX($E17:$H17,$Y17:$AB17)</f>
        <v>9.5277207392197028E-2</v>
      </c>
      <c r="F77" s="127">
        <f t="shared" ref="F77:P77" si="170">F17/MAX($E17:$H17,$Y17:$AB17)</f>
        <v>5.2475473420031844E-2</v>
      </c>
      <c r="G77" s="127">
        <f t="shared" si="170"/>
        <v>7.0727812000912493E-2</v>
      </c>
      <c r="H77" s="127">
        <f t="shared" si="170"/>
        <v>0.22222222222222224</v>
      </c>
      <c r="I77" s="127">
        <f t="shared" si="170"/>
        <v>3.9348999923948642E-2</v>
      </c>
      <c r="J77" s="127">
        <f t="shared" si="170"/>
        <v>3.9348999923948642E-2</v>
      </c>
      <c r="K77" s="127">
        <f t="shared" si="170"/>
        <v>3.9348999923948642E-2</v>
      </c>
      <c r="L77" s="127">
        <f t="shared" si="170"/>
        <v>3.9348999923948642E-2</v>
      </c>
      <c r="M77" s="127">
        <f>Y17/MAX($E17:$H17,$Y17:$AB17)</f>
        <v>0.20770431211498952</v>
      </c>
      <c r="N77" s="127">
        <f t="shared" ref="N77:P77" si="171">Z17/MAX($E17:$H17,$Y17:$AB17)</f>
        <v>0.10914898471366624</v>
      </c>
      <c r="O77" s="127">
        <f t="shared" si="171"/>
        <v>0.14569929272187976</v>
      </c>
      <c r="P77" s="127">
        <f t="shared" si="171"/>
        <v>1</v>
      </c>
      <c r="Q77" s="96"/>
      <c r="R77" s="96"/>
      <c r="S77" s="96"/>
      <c r="T77" s="96"/>
      <c r="U77" s="97"/>
      <c r="V77" s="97"/>
      <c r="W77" s="97"/>
      <c r="X77" s="97"/>
    </row>
    <row r="78" spans="1:24">
      <c r="A78" s="36">
        <v>5</v>
      </c>
      <c r="B78" s="137" t="str">
        <f t="shared" ref="B78:D78" si="172">B20</f>
        <v xml:space="preserve">Eutrophication, marine </v>
      </c>
      <c r="C78" s="137" t="str">
        <f t="shared" si="172"/>
        <v xml:space="preserve">10^−05 kg N equiv. </v>
      </c>
      <c r="D78" s="137" t="str">
        <f t="shared" si="172"/>
        <v>Total carbon footprint</v>
      </c>
      <c r="E78" s="127">
        <f>E20/MAX($E20:$H20,$Y20:$AB20)</f>
        <v>0.26803824978267188</v>
      </c>
      <c r="F78" s="127">
        <f t="shared" ref="F78:P78" si="173">F20/MAX($E20:$H20,$Y20:$AB20)</f>
        <v>0.13965356257445491</v>
      </c>
      <c r="G78" s="127">
        <f t="shared" si="173"/>
        <v>0.26361119160307789</v>
      </c>
      <c r="H78" s="127">
        <f t="shared" si="173"/>
        <v>0.24509803921568626</v>
      </c>
      <c r="I78" s="127">
        <f t="shared" si="173"/>
        <v>5.0786598164169949E-4</v>
      </c>
      <c r="J78" s="127">
        <f t="shared" si="173"/>
        <v>5.0786598164169949E-4</v>
      </c>
      <c r="K78" s="127">
        <f t="shared" si="173"/>
        <v>5.0786598164169949E-4</v>
      </c>
      <c r="L78" s="127">
        <f t="shared" si="173"/>
        <v>5.0786598164169949E-4</v>
      </c>
      <c r="M78" s="127">
        <f>Y20/MAX($E20:$H20,$Y20:$AB20)</f>
        <v>0.49855114459576977</v>
      </c>
      <c r="N78" s="127">
        <f t="shared" ref="N78:P78" si="174">Z20/MAX($E20:$H20,$Y20:$AB20)</f>
        <v>0.25556601951125246</v>
      </c>
      <c r="O78" s="127">
        <f t="shared" si="174"/>
        <v>0.41650568273286315</v>
      </c>
      <c r="P78" s="127">
        <f t="shared" si="174"/>
        <v>1</v>
      </c>
      <c r="Q78" s="96"/>
      <c r="R78" s="96"/>
      <c r="S78" s="96"/>
      <c r="T78" s="96"/>
      <c r="U78" s="97"/>
      <c r="V78" s="97"/>
      <c r="W78" s="97"/>
      <c r="X78" s="97"/>
    </row>
    <row r="79" spans="1:24">
      <c r="A79" s="36">
        <v>6</v>
      </c>
      <c r="B79" s="137" t="str">
        <f t="shared" ref="B79:D79" si="175">B23</f>
        <v xml:space="preserve">Eutrophication, terrestrial </v>
      </c>
      <c r="C79" s="137" t="str">
        <f t="shared" si="175"/>
        <v xml:space="preserve">10^−04 mole N equiv. </v>
      </c>
      <c r="D79" s="137" t="str">
        <f t="shared" si="175"/>
        <v>Total carbon footprint</v>
      </c>
      <c r="E79" s="127">
        <f>E23/MAX($E23:$H23,$Y23:$AB23)</f>
        <v>0.22432190692136342</v>
      </c>
      <c r="F79" s="127">
        <f t="shared" ref="F79:P79" si="176">F23/MAX($E23:$H23,$Y23:$AB23)</f>
        <v>0.12277173572458111</v>
      </c>
      <c r="G79" s="127">
        <f t="shared" si="176"/>
        <v>0.33384796814201639</v>
      </c>
      <c r="H79" s="127">
        <f t="shared" si="176"/>
        <v>0.26178010471204188</v>
      </c>
      <c r="I79" s="127">
        <f t="shared" si="176"/>
        <v>1.1868883964093303E-5</v>
      </c>
      <c r="J79" s="127">
        <f t="shared" si="176"/>
        <v>1.1868883964093303E-5</v>
      </c>
      <c r="K79" s="127">
        <f t="shared" si="176"/>
        <v>1.1868883964093303E-5</v>
      </c>
      <c r="L79" s="127">
        <f t="shared" si="176"/>
        <v>1.1868883964093303E-5</v>
      </c>
      <c r="M79" s="127">
        <f>Y23/MAX($E23:$H23,$Y23:$AB23)</f>
        <v>0.46883278546564949</v>
      </c>
      <c r="N79" s="127">
        <f t="shared" ref="N79:P79" si="177">Z23/MAX($E23:$H23,$Y23:$AB23)</f>
        <v>0.24554347144916222</v>
      </c>
      <c r="O79" s="127">
        <f t="shared" si="177"/>
        <v>0.49743347253160436</v>
      </c>
      <c r="P79" s="127">
        <f t="shared" si="177"/>
        <v>1</v>
      </c>
      <c r="Q79" s="96"/>
      <c r="R79" s="96"/>
      <c r="S79" s="96"/>
      <c r="T79" s="96"/>
      <c r="U79" s="97"/>
      <c r="V79" s="97"/>
      <c r="W79" s="97"/>
      <c r="X79" s="97"/>
    </row>
    <row r="80" spans="1:24">
      <c r="A80" s="36">
        <v>7</v>
      </c>
      <c r="B80" s="137" t="str">
        <f t="shared" ref="B80:D80" si="178">B26</f>
        <v xml:space="preserve">Ionizing radiation </v>
      </c>
      <c r="C80" s="137" t="str">
        <f t="shared" si="178"/>
        <v xml:space="preserve">10^−03 kbq 235U equiv. </v>
      </c>
      <c r="D80" s="137" t="str">
        <f t="shared" si="178"/>
        <v>Total carbon footprint</v>
      </c>
      <c r="E80" s="127">
        <f>E26/MAX($E26:$H26,$Y26:$AB26)</f>
        <v>0.56523617512968016</v>
      </c>
      <c r="F80" s="127">
        <f t="shared" ref="F80:P80" si="179">F26/MAX($E26:$H26,$Y26:$AB26)</f>
        <v>0.33404995070397814</v>
      </c>
      <c r="G80" s="127">
        <f t="shared" si="179"/>
        <v>0.47600189267188536</v>
      </c>
      <c r="H80" s="127">
        <f t="shared" si="179"/>
        <v>0.2232142857142857</v>
      </c>
      <c r="I80" s="127">
        <f t="shared" si="179"/>
        <v>0.2243286427336379</v>
      </c>
      <c r="J80" s="127">
        <f t="shared" si="179"/>
        <v>0.2243286427336379</v>
      </c>
      <c r="K80" s="127">
        <f t="shared" si="179"/>
        <v>0.2243286427336379</v>
      </c>
      <c r="L80" s="127">
        <f t="shared" si="179"/>
        <v>0.2243286427336379</v>
      </c>
      <c r="M80" s="127">
        <f>Y26/MAX($E26:$H26,$Y26:$AB26)</f>
        <v>0.94959677421786248</v>
      </c>
      <c r="N80" s="127">
        <f t="shared" ref="N80:P80" si="180">Z26/MAX($E26:$H26,$Y26:$AB26)</f>
        <v>0.52779892211228552</v>
      </c>
      <c r="O80" s="127">
        <f t="shared" si="180"/>
        <v>0.73304291471470351</v>
      </c>
      <c r="P80" s="127">
        <f t="shared" si="180"/>
        <v>1</v>
      </c>
      <c r="Q80" s="96"/>
      <c r="R80" s="96"/>
      <c r="S80" s="96"/>
      <c r="T80" s="96"/>
      <c r="U80" s="97"/>
      <c r="V80" s="97"/>
      <c r="W80" s="97"/>
      <c r="X80" s="97"/>
    </row>
    <row r="81" spans="1:24" ht="14" thickBot="1">
      <c r="A81" s="98">
        <v>8</v>
      </c>
      <c r="B81" s="138" t="str">
        <f t="shared" ref="B81:D81" si="181">B29</f>
        <v xml:space="preserve">Photochemical ozone formation </v>
      </c>
      <c r="C81" s="138" t="str">
        <f t="shared" si="181"/>
        <v xml:space="preserve">10^−05 kg NMVOC equiv. </v>
      </c>
      <c r="D81" s="138" t="str">
        <f t="shared" si="181"/>
        <v>Total carbon footprint</v>
      </c>
      <c r="E81" s="126">
        <f>E29/MAX($E29:$H29,$Y29:$AB29)</f>
        <v>0.1944034192833495</v>
      </c>
      <c r="F81" s="126">
        <f t="shared" ref="F81:P81" si="182">F29/MAX($E29:$H29,$Y29:$AB29)</f>
        <v>0.1068519513167014</v>
      </c>
      <c r="G81" s="126">
        <f t="shared" si="182"/>
        <v>0.278598281451576</v>
      </c>
      <c r="H81" s="126">
        <f t="shared" si="182"/>
        <v>0.25062656641604009</v>
      </c>
      <c r="I81" s="126">
        <f t="shared" si="182"/>
        <v>3.6517073937390439E-4</v>
      </c>
      <c r="J81" s="126">
        <f t="shared" si="182"/>
        <v>3.6517073937390439E-4</v>
      </c>
      <c r="K81" s="126">
        <f t="shared" si="182"/>
        <v>3.6517073937390439E-4</v>
      </c>
      <c r="L81" s="126">
        <f t="shared" si="182"/>
        <v>3.6517073937390439E-4</v>
      </c>
      <c r="M81" s="126">
        <f>Y29/MAX($E29:$H29,$Y29:$AB29)</f>
        <v>0.39852700953086645</v>
      </c>
      <c r="N81" s="126">
        <f t="shared" ref="N81:P81" si="183">Z29/MAX($E29:$H29,$Y29:$AB29)</f>
        <v>0.20836130506756775</v>
      </c>
      <c r="O81" s="126">
        <f t="shared" si="183"/>
        <v>0.41511143936284828</v>
      </c>
      <c r="P81" s="126">
        <f t="shared" si="183"/>
        <v>1</v>
      </c>
      <c r="Q81" s="96"/>
      <c r="R81" s="96"/>
      <c r="S81" s="96"/>
      <c r="T81" s="96"/>
      <c r="U81" s="97"/>
      <c r="V81" s="97"/>
      <c r="W81" s="97"/>
      <c r="X81" s="97"/>
    </row>
    <row r="82" spans="1:24">
      <c r="A82" s="36">
        <v>9</v>
      </c>
      <c r="B82" s="137" t="str">
        <f t="shared" ref="B82:D82" si="184">B32</f>
        <v xml:space="preserve">Human toxicity, cancer </v>
      </c>
      <c r="C82" s="137" t="str">
        <f t="shared" si="184"/>
        <v xml:space="preserve">10^−10 CTUh </v>
      </c>
      <c r="D82" s="137" t="str">
        <f t="shared" si="184"/>
        <v>Total carbon footprint</v>
      </c>
      <c r="E82" s="127">
        <f>E32/MAX($E32:$H32,$Y32:$AB32)</f>
        <v>9.1995910870474595E-2</v>
      </c>
      <c r="F82" s="127">
        <f t="shared" ref="F82:P82" si="185">F32/MAX($E32:$H32,$Y32:$AB32)</f>
        <v>0.13278402980554233</v>
      </c>
      <c r="G82" s="127">
        <f t="shared" si="185"/>
        <v>9.3420822750565236E-2</v>
      </c>
      <c r="H82" s="127">
        <f t="shared" si="185"/>
        <v>0.22522522522522523</v>
      </c>
      <c r="I82" s="127">
        <f t="shared" si="185"/>
        <v>6.6131205003199423</v>
      </c>
      <c r="J82" s="127">
        <f t="shared" si="185"/>
        <v>6.6131205003199423</v>
      </c>
      <c r="K82" s="127">
        <f t="shared" si="185"/>
        <v>6.6131205003199423</v>
      </c>
      <c r="L82" s="127">
        <f t="shared" si="185"/>
        <v>6.6131205003199423</v>
      </c>
      <c r="M82" s="127">
        <f>Y32/MAX($E32:$H32,$Y32:$AB32)</f>
        <v>0.25666859132862413</v>
      </c>
      <c r="N82" s="127">
        <f t="shared" ref="N82:P82" si="186">Z32/MAX($E32:$H32,$Y32:$AB32)</f>
        <v>0.21511012828497861</v>
      </c>
      <c r="O82" s="127">
        <f t="shared" si="186"/>
        <v>0.20365739359623225</v>
      </c>
      <c r="P82" s="127">
        <f t="shared" si="186"/>
        <v>1</v>
      </c>
      <c r="Q82" s="96"/>
      <c r="R82" s="96"/>
      <c r="S82" s="96"/>
      <c r="T82" s="96"/>
      <c r="U82" s="97"/>
      <c r="V82" s="97"/>
      <c r="W82" s="97"/>
      <c r="X82" s="97"/>
    </row>
    <row r="83" spans="1:24">
      <c r="A83" s="36">
        <v>10</v>
      </c>
      <c r="B83" s="137" t="str">
        <f t="shared" ref="B83:D83" si="187">B35</f>
        <v xml:space="preserve">Human toxicity, non-cancer </v>
      </c>
      <c r="C83" s="137" t="str">
        <f t="shared" si="187"/>
        <v xml:space="preserve">10^−10 CTUh </v>
      </c>
      <c r="D83" s="137" t="str">
        <f t="shared" si="187"/>
        <v>Total carbon footprint</v>
      </c>
      <c r="E83" s="127">
        <f>E35/MAX($E35:$H35,$Y35:$AB35)</f>
        <v>0.11631285398298122</v>
      </c>
      <c r="F83" s="127">
        <f t="shared" ref="F83:P83" si="188">F35/MAX($E35:$H35,$Y35:$AB35)</f>
        <v>9.4688760697992452E-2</v>
      </c>
      <c r="G83" s="127">
        <f t="shared" si="188"/>
        <v>0.13403127400848752</v>
      </c>
      <c r="H83" s="127">
        <f t="shared" si="188"/>
        <v>0.2247191011235955</v>
      </c>
      <c r="I83" s="127">
        <f t="shared" si="188"/>
        <v>1.272677910469447</v>
      </c>
      <c r="J83" s="127">
        <f t="shared" si="188"/>
        <v>1.272677910469447</v>
      </c>
      <c r="K83" s="127">
        <f t="shared" si="188"/>
        <v>1.272677910469447</v>
      </c>
      <c r="L83" s="127">
        <f t="shared" si="188"/>
        <v>1.272677910469447</v>
      </c>
      <c r="M83" s="127">
        <f>Y35/MAX($E35:$H35,$Y35:$AB35)</f>
        <v>0.25007263606340963</v>
      </c>
      <c r="N83" s="127">
        <f t="shared" ref="N83:P83" si="189">Z35/MAX($E35:$H35,$Y35:$AB35)</f>
        <v>0.16191778079356708</v>
      </c>
      <c r="O83" s="127">
        <f t="shared" si="189"/>
        <v>0.22383222759417415</v>
      </c>
      <c r="P83" s="127">
        <f t="shared" si="189"/>
        <v>1</v>
      </c>
      <c r="Q83" s="96"/>
      <c r="R83" s="96"/>
      <c r="S83" s="96"/>
      <c r="T83" s="96"/>
      <c r="U83" s="97"/>
      <c r="V83" s="97"/>
      <c r="W83" s="97"/>
      <c r="X83" s="97"/>
    </row>
    <row r="84" spans="1:24" ht="14" thickBot="1">
      <c r="A84" s="98">
        <v>11</v>
      </c>
      <c r="B84" s="138" t="str">
        <f t="shared" ref="B84:D84" si="190">B38</f>
        <v xml:space="preserve">Ecotoxicity, freshwater </v>
      </c>
      <c r="C84" s="138" t="str">
        <f t="shared" si="190"/>
        <v xml:space="preserve">10^−03 CTUe </v>
      </c>
      <c r="D84" s="138" t="str">
        <f t="shared" si="190"/>
        <v>Total carbon footprint</v>
      </c>
      <c r="E84" s="126">
        <f>E38/MAX($E38:$H38,$Y38:$AB38)</f>
        <v>0.11795913971325803</v>
      </c>
      <c r="F84" s="126">
        <f t="shared" ref="F84:P84" si="191">F38/MAX($E38:$H38,$Y38:$AB38)</f>
        <v>9.1302231766367606E-2</v>
      </c>
      <c r="G84" s="126">
        <f t="shared" si="191"/>
        <v>0.10579170090083785</v>
      </c>
      <c r="H84" s="126">
        <f t="shared" si="191"/>
        <v>0.22421524663677131</v>
      </c>
      <c r="I84" s="126">
        <f t="shared" si="191"/>
        <v>2.086731238008219E-2</v>
      </c>
      <c r="J84" s="126">
        <f t="shared" si="191"/>
        <v>2.086731238008219E-2</v>
      </c>
      <c r="K84" s="126">
        <f t="shared" si="191"/>
        <v>2.086731238008219E-2</v>
      </c>
      <c r="L84" s="126">
        <f t="shared" si="191"/>
        <v>2.086731238008219E-2</v>
      </c>
      <c r="M84" s="126">
        <f>Y38/MAX($E38:$H38,$Y38:$AB38)</f>
        <v>0.26658765575196308</v>
      </c>
      <c r="N84" s="126">
        <f t="shared" ref="N84:P84" si="192">Z38/MAX($E38:$H38,$Y38:$AB38)</f>
        <v>0.16525703949712536</v>
      </c>
      <c r="O84" s="126">
        <f t="shared" si="192"/>
        <v>0.20523589974762541</v>
      </c>
      <c r="P84" s="126">
        <f t="shared" si="192"/>
        <v>1</v>
      </c>
      <c r="Q84" s="96"/>
      <c r="R84" s="96"/>
      <c r="S84" s="96"/>
      <c r="T84" s="96"/>
      <c r="U84" s="97"/>
      <c r="V84" s="97"/>
      <c r="W84" s="97"/>
      <c r="X84" s="97"/>
    </row>
    <row r="85" spans="1:24">
      <c r="A85" s="36">
        <v>12</v>
      </c>
      <c r="B85" s="137" t="str">
        <f t="shared" ref="B85:D85" si="193">B41</f>
        <v xml:space="preserve">Land use </v>
      </c>
      <c r="C85" s="137" t="str">
        <f t="shared" si="193"/>
        <v xml:space="preserve">10^−01 Pt </v>
      </c>
      <c r="D85" s="137" t="str">
        <f t="shared" si="193"/>
        <v>Total carbon footprint</v>
      </c>
      <c r="E85" s="127">
        <f>E41/MAX($E41:$H41,$Y41:$AB41)</f>
        <v>7.8101636351308706E-2</v>
      </c>
      <c r="F85" s="127">
        <f t="shared" ref="F85:P85" si="194">F41/MAX($E41:$H41,$Y41:$AB41)</f>
        <v>4.7583772995129683E-2</v>
      </c>
      <c r="G85" s="127">
        <f t="shared" si="194"/>
        <v>0.98039215686274506</v>
      </c>
      <c r="H85" s="127">
        <f t="shared" si="194"/>
        <v>4.3367489451695621E-2</v>
      </c>
      <c r="I85" s="127">
        <f t="shared" si="194"/>
        <v>6.1303426515264894</v>
      </c>
      <c r="J85" s="127">
        <f t="shared" si="194"/>
        <v>6.1303426515264894</v>
      </c>
      <c r="K85" s="127">
        <f t="shared" si="194"/>
        <v>6.1303426515264894</v>
      </c>
      <c r="L85" s="127">
        <f t="shared" si="194"/>
        <v>6.1303426515264894</v>
      </c>
      <c r="M85" s="127">
        <f>Y41/MAX($E41:$H41,$Y41:$AB41)</f>
        <v>0.1194955036175023</v>
      </c>
      <c r="N85" s="127">
        <f t="shared" ref="N85:P85" si="195">Z41/MAX($E41:$H41,$Y41:$AB41)</f>
        <v>6.8044795383035442E-2</v>
      </c>
      <c r="O85" s="127">
        <f t="shared" si="195"/>
        <v>1</v>
      </c>
      <c r="P85" s="127">
        <f t="shared" si="195"/>
        <v>0.19255165316552855</v>
      </c>
      <c r="Q85" s="96"/>
      <c r="R85" s="96"/>
      <c r="S85" s="96"/>
      <c r="T85" s="96"/>
      <c r="U85" s="97"/>
      <c r="V85" s="97"/>
      <c r="W85" s="97"/>
      <c r="X85" s="97"/>
    </row>
    <row r="86" spans="1:24">
      <c r="A86" s="36">
        <v>13</v>
      </c>
      <c r="B86" s="137" t="str">
        <f t="shared" ref="B86:D86" si="196">B44</f>
        <v xml:space="preserve">Water scarcity </v>
      </c>
      <c r="C86" s="137" t="str">
        <f t="shared" si="196"/>
        <v xml:space="preserve">10^−03 m3 world equiv. </v>
      </c>
      <c r="D86" s="137" t="str">
        <f t="shared" si="196"/>
        <v>Total carbon footprint</v>
      </c>
      <c r="E86" s="127">
        <f>E44/MAX($E44:$H44,$Y44:$AB44)</f>
        <v>0.18885964374783415</v>
      </c>
      <c r="F86" s="127">
        <f t="shared" ref="F86:P86" si="197">F44/MAX($E44:$H44,$Y44:$AB44)</f>
        <v>9.7343836397932454E-2</v>
      </c>
      <c r="G86" s="127">
        <f t="shared" si="197"/>
        <v>0.33676556987112888</v>
      </c>
      <c r="H86" s="127">
        <f t="shared" si="197"/>
        <v>0.23201856148491881</v>
      </c>
      <c r="I86" s="127">
        <f t="shared" si="197"/>
        <v>1.9001952176859252E-2</v>
      </c>
      <c r="J86" s="127">
        <f t="shared" si="197"/>
        <v>1.9001952176859252E-2</v>
      </c>
      <c r="K86" s="127">
        <f t="shared" si="197"/>
        <v>1.9001952176859252E-2</v>
      </c>
      <c r="L86" s="127">
        <f t="shared" si="197"/>
        <v>1.9001952176859252E-2</v>
      </c>
      <c r="M86" s="127">
        <f>Y44/MAX($E44:$H44,$Y44:$AB44)</f>
        <v>0.32294999080879638</v>
      </c>
      <c r="N86" s="127">
        <f t="shared" ref="N86:P86" si="198">Z44/MAX($E44:$H44,$Y44:$AB44)</f>
        <v>0.16548452187648516</v>
      </c>
      <c r="O86" s="127">
        <f t="shared" si="198"/>
        <v>0.42769227373633367</v>
      </c>
      <c r="P86" s="127">
        <f t="shared" si="198"/>
        <v>1</v>
      </c>
      <c r="Q86" s="96"/>
      <c r="R86" s="96"/>
      <c r="S86" s="96"/>
      <c r="T86" s="96"/>
      <c r="U86" s="97"/>
      <c r="V86" s="97"/>
      <c r="W86" s="97"/>
      <c r="X86" s="97"/>
    </row>
    <row r="87" spans="1:24">
      <c r="A87" s="36">
        <v>14</v>
      </c>
      <c r="B87" s="137" t="str">
        <f t="shared" ref="B87:D87" si="199">B47</f>
        <v xml:space="preserve">Resource depletion, energy </v>
      </c>
      <c r="C87" s="137" t="str">
        <f t="shared" si="199"/>
        <v xml:space="preserve">10^−01 MJ </v>
      </c>
      <c r="D87" s="137" t="str">
        <f t="shared" si="199"/>
        <v>Total carbon footprint</v>
      </c>
      <c r="E87" s="127">
        <f>E47/MAX($E47:$H47,$Y47:$AB47)</f>
        <v>0.2200036977252515</v>
      </c>
      <c r="F87" s="127">
        <f t="shared" ref="F87:P87" si="200">F47/MAX($E47:$H47,$Y47:$AB47)</f>
        <v>0.11795156227502387</v>
      </c>
      <c r="G87" s="127">
        <f t="shared" si="200"/>
        <v>0.33814013691537231</v>
      </c>
      <c r="H87" s="127">
        <f t="shared" si="200"/>
        <v>0.22222222222222224</v>
      </c>
      <c r="I87" s="127">
        <f t="shared" si="200"/>
        <v>5.0526899599609871</v>
      </c>
      <c r="J87" s="127">
        <f t="shared" si="200"/>
        <v>5.0526899599609871</v>
      </c>
      <c r="K87" s="127">
        <f t="shared" si="200"/>
        <v>5.0526899599609871</v>
      </c>
      <c r="L87" s="127">
        <f t="shared" si="200"/>
        <v>5.0526899599609871</v>
      </c>
      <c r="M87" s="127">
        <f>Y47/MAX($E47:$H47,$Y47:$AB47)</f>
        <v>0.55220928129038116</v>
      </c>
      <c r="N87" s="127">
        <f t="shared" ref="N87:P87" si="201">Z47/MAX($E47:$H47,$Y47:$AB47)</f>
        <v>0.28308374946005727</v>
      </c>
      <c r="O87" s="127">
        <f t="shared" si="201"/>
        <v>0.56131262727951814</v>
      </c>
      <c r="P87" s="127">
        <f t="shared" si="201"/>
        <v>1</v>
      </c>
      <c r="Q87" s="96"/>
      <c r="R87" s="96"/>
      <c r="S87" s="96"/>
      <c r="T87" s="96"/>
      <c r="U87" s="97"/>
      <c r="V87" s="97"/>
      <c r="W87" s="97"/>
      <c r="X87" s="97"/>
    </row>
    <row r="88" spans="1:24" ht="14" thickBot="1">
      <c r="A88" s="140">
        <v>15</v>
      </c>
      <c r="B88" s="141" t="str">
        <f t="shared" ref="B88:D88" si="202">B50</f>
        <v xml:space="preserve">Resource depletion, mineral and metals </v>
      </c>
      <c r="C88" s="141" t="str">
        <f t="shared" si="202"/>
        <v xml:space="preserve">10^−08 kg Sb equiv. </v>
      </c>
      <c r="D88" s="141" t="str">
        <f t="shared" si="202"/>
        <v>Total carbon footprint</v>
      </c>
      <c r="E88" s="143">
        <f>E50/MAX($E50:$H50,$Y50:$AB50)</f>
        <v>0.10706479153109728</v>
      </c>
      <c r="F88" s="143">
        <f t="shared" ref="F88:P88" si="203">F50/MAX($E50:$H50,$Y50:$AB50)</f>
        <v>5.1781583120226689E-2</v>
      </c>
      <c r="G88" s="143">
        <f t="shared" si="203"/>
        <v>5.602597468807765E-2</v>
      </c>
      <c r="H88" s="143">
        <f t="shared" si="203"/>
        <v>0.22123893805309736</v>
      </c>
      <c r="I88" s="143">
        <f t="shared" si="203"/>
        <v>272.38386202957059</v>
      </c>
      <c r="J88" s="143">
        <f t="shared" si="203"/>
        <v>272.38386202957059</v>
      </c>
      <c r="K88" s="143">
        <f t="shared" si="203"/>
        <v>272.38386202957059</v>
      </c>
      <c r="L88" s="143">
        <f t="shared" si="203"/>
        <v>272.38386202957059</v>
      </c>
      <c r="M88" s="143">
        <f>Y50/MAX($E50:$H50,$Y50:$AB50)</f>
        <v>0.15631459563540204</v>
      </c>
      <c r="N88" s="143">
        <f t="shared" ref="N88:P88" si="204">Z50/MAX($E50:$H50,$Y50:$AB50)</f>
        <v>7.6636743017935507E-2</v>
      </c>
      <c r="O88" s="143">
        <f t="shared" si="204"/>
        <v>8.9081299754043469E-2</v>
      </c>
      <c r="P88" s="143">
        <f t="shared" si="204"/>
        <v>1</v>
      </c>
      <c r="Q88" s="96"/>
      <c r="R88" s="96"/>
      <c r="S88" s="96"/>
      <c r="T88" s="96"/>
      <c r="U88" s="97"/>
      <c r="V88" s="97"/>
      <c r="W88" s="97"/>
      <c r="X88" s="97"/>
    </row>
    <row r="89" spans="1:24" ht="14" thickTop="1">
      <c r="A89" s="36">
        <f>A73</f>
        <v>0</v>
      </c>
      <c r="B89" s="137" t="str">
        <f t="shared" ref="B89:D89" si="205">B73</f>
        <v xml:space="preserve">Climate change </v>
      </c>
      <c r="C89" s="137" t="str">
        <f t="shared" si="205"/>
        <v xml:space="preserve">10^-02 kg CO2e </v>
      </c>
      <c r="D89" s="137" t="str">
        <f t="shared" si="205"/>
        <v>Total carbon footprint</v>
      </c>
      <c r="E89" s="116">
        <f>E73/MAX(E$73:E$88)</f>
        <v>0.43468443983639937</v>
      </c>
      <c r="F89" s="116">
        <f>F73/MAX(F$73:F$88)</f>
        <v>0.40482762525932514</v>
      </c>
      <c r="G89" s="116">
        <f t="shared" ref="F89:P89" si="206">G73/MAX(G$73:G$88)</f>
        <v>0.48941390277146968</v>
      </c>
      <c r="H89" s="116">
        <f t="shared" si="206"/>
        <v>1</v>
      </c>
      <c r="I89" s="116">
        <f t="shared" si="206"/>
        <v>3.8135281671411587E-6</v>
      </c>
      <c r="J89" s="116">
        <f t="shared" si="206"/>
        <v>3.8135281671411587E-6</v>
      </c>
      <c r="K89" s="116">
        <f t="shared" si="206"/>
        <v>3.8135281671411587E-6</v>
      </c>
      <c r="L89" s="116">
        <f t="shared" si="206"/>
        <v>3.8135281671411587E-6</v>
      </c>
      <c r="M89" s="116">
        <f t="shared" si="206"/>
        <v>0.60933443800055465</v>
      </c>
      <c r="N89" s="116">
        <f t="shared" si="206"/>
        <v>0.60211703756924939</v>
      </c>
      <c r="O89" s="116">
        <f t="shared" si="206"/>
        <v>0.72452450312246974</v>
      </c>
      <c r="P89" s="116">
        <f t="shared" si="206"/>
        <v>1</v>
      </c>
    </row>
    <row r="90" spans="1:24">
      <c r="A90" s="36">
        <f t="shared" ref="A90:D104" si="207">A74</f>
        <v>1</v>
      </c>
      <c r="B90" s="137" t="str">
        <f t="shared" si="207"/>
        <v xml:space="preserve">Ozone depletion </v>
      </c>
      <c r="C90" s="137" t="str">
        <f t="shared" si="207"/>
        <v xml:space="preserve">10^−10 kg CFC- 11 equiv. </v>
      </c>
      <c r="D90" s="137" t="str">
        <f t="shared" si="207"/>
        <v>Total carbon footprint</v>
      </c>
      <c r="E90" s="116">
        <f t="shared" ref="E90:P104" si="208">E74/MAX(E$73:E$88)</f>
        <v>0.85882134683349187</v>
      </c>
      <c r="F90" s="116">
        <f>F74/MAX(F$73:F$88)</f>
        <v>0.76737752621534472</v>
      </c>
      <c r="G90" s="116">
        <f t="shared" si="208"/>
        <v>0.48893944604640044</v>
      </c>
      <c r="H90" s="139" t="str">
        <f>H74</f>
        <v>NaN</v>
      </c>
      <c r="I90" s="116">
        <f t="shared" si="208"/>
        <v>2.5708058473794881E-2</v>
      </c>
      <c r="J90" s="116">
        <f t="shared" si="208"/>
        <v>2.5708058473794881E-2</v>
      </c>
      <c r="K90" s="116">
        <f t="shared" si="208"/>
        <v>2.5708058473794881E-2</v>
      </c>
      <c r="L90" s="116">
        <f t="shared" si="208"/>
        <v>2.5708058473794881E-2</v>
      </c>
      <c r="M90" s="116">
        <f t="shared" si="208"/>
        <v>1</v>
      </c>
      <c r="N90" s="116">
        <f t="shared" si="208"/>
        <v>0.97136395723461355</v>
      </c>
      <c r="O90" s="116">
        <f t="shared" si="208"/>
        <v>0.82448612470569493</v>
      </c>
      <c r="P90" s="139" t="str">
        <f>P74</f>
        <v>NaN</v>
      </c>
    </row>
    <row r="91" spans="1:24">
      <c r="A91" s="36">
        <f t="shared" si="207"/>
        <v>2</v>
      </c>
      <c r="B91" s="137" t="str">
        <f t="shared" si="207"/>
        <v xml:space="preserve">Particulate matter </v>
      </c>
      <c r="C91" s="137" t="str">
        <f t="shared" si="207"/>
        <v xml:space="preserve">10^−10 disease incidences </v>
      </c>
      <c r="D91" s="137" t="str">
        <f t="shared" si="207"/>
        <v>Total carbon footprint</v>
      </c>
      <c r="E91" s="116">
        <f t="shared" si="208"/>
        <v>0.46071188690131348</v>
      </c>
      <c r="F91" s="116">
        <f>F75/MAX(F$73:F$88)</f>
        <v>0.42804302295117491</v>
      </c>
      <c r="G91" s="116">
        <f t="shared" si="208"/>
        <v>0.34892910840637897</v>
      </c>
      <c r="H91" s="116">
        <f t="shared" si="208"/>
        <v>0.81986143187066962</v>
      </c>
      <c r="I91" s="116">
        <f t="shared" si="208"/>
        <v>1.0443311970190952E-2</v>
      </c>
      <c r="J91" s="116">
        <f t="shared" si="208"/>
        <v>1.0443311970190952E-2</v>
      </c>
      <c r="K91" s="116">
        <f t="shared" si="208"/>
        <v>1.0443311970190952E-2</v>
      </c>
      <c r="L91" s="116">
        <f t="shared" si="208"/>
        <v>1.0443311970190952E-2</v>
      </c>
      <c r="M91" s="116">
        <f t="shared" si="208"/>
        <v>0.49738505734675359</v>
      </c>
      <c r="N91" s="116">
        <f t="shared" si="208"/>
        <v>0.49577134936749995</v>
      </c>
      <c r="O91" s="116">
        <f t="shared" si="208"/>
        <v>0.49944754732677776</v>
      </c>
      <c r="P91" s="116">
        <f t="shared" si="208"/>
        <v>1</v>
      </c>
    </row>
    <row r="92" spans="1:24">
      <c r="A92" s="36">
        <f t="shared" si="207"/>
        <v>3</v>
      </c>
      <c r="B92" s="137" t="str">
        <f t="shared" si="207"/>
        <v xml:space="preserve">Acidification, terrestrial and freshwater </v>
      </c>
      <c r="C92" s="137" t="str">
        <f t="shared" si="207"/>
        <v xml:space="preserve">10^−04 mole H + equiv. </v>
      </c>
      <c r="D92" s="137" t="str">
        <f t="shared" si="207"/>
        <v>Total carbon footprint</v>
      </c>
      <c r="E92" s="116">
        <f t="shared" si="208"/>
        <v>0.44763882464385507</v>
      </c>
      <c r="F92" s="116">
        <f t="shared" si="208"/>
        <v>0.40898213458796134</v>
      </c>
      <c r="G92" s="116">
        <f t="shared" si="208"/>
        <v>0.261089706146658</v>
      </c>
      <c r="H92" s="116">
        <f t="shared" si="208"/>
        <v>0.85336538461538458</v>
      </c>
      <c r="I92" s="116">
        <f t="shared" si="208"/>
        <v>8.6418473304944244E-8</v>
      </c>
      <c r="J92" s="116">
        <f t="shared" si="208"/>
        <v>8.6418473304944244E-8</v>
      </c>
      <c r="K92" s="116">
        <f t="shared" si="208"/>
        <v>8.6418473304944244E-8</v>
      </c>
      <c r="L92" s="116">
        <f t="shared" si="208"/>
        <v>8.6418473304944244E-8</v>
      </c>
      <c r="M92" s="116">
        <f t="shared" si="208"/>
        <v>0.48833179816678973</v>
      </c>
      <c r="N92" s="116">
        <f t="shared" si="208"/>
        <v>0.48145998122380262</v>
      </c>
      <c r="O92" s="116">
        <f t="shared" si="208"/>
        <v>0.41211218323148963</v>
      </c>
      <c r="P92" s="116">
        <f t="shared" si="208"/>
        <v>1</v>
      </c>
    </row>
    <row r="93" spans="1:24">
      <c r="A93" s="36">
        <f t="shared" si="207"/>
        <v>4</v>
      </c>
      <c r="B93" s="137" t="str">
        <f t="shared" si="207"/>
        <v xml:space="preserve">Eutrophication, freshwater </v>
      </c>
      <c r="C93" s="137" t="str">
        <f t="shared" si="207"/>
        <v xml:space="preserve">10^−06 kg P equiv. </v>
      </c>
      <c r="D93" s="137" t="str">
        <f t="shared" si="207"/>
        <v>Total carbon footprint</v>
      </c>
      <c r="E93" s="116">
        <f t="shared" si="208"/>
        <v>0.16856176512470722</v>
      </c>
      <c r="F93" s="116">
        <f t="shared" si="208"/>
        <v>0.15708870278066148</v>
      </c>
      <c r="G93" s="116">
        <f t="shared" si="208"/>
        <v>7.2142368240930746E-2</v>
      </c>
      <c r="H93" s="116">
        <f t="shared" si="208"/>
        <v>0.78888888888888886</v>
      </c>
      <c r="I93" s="116">
        <f t="shared" si="208"/>
        <v>1.4446156843049985E-4</v>
      </c>
      <c r="J93" s="116">
        <f t="shared" si="208"/>
        <v>1.4446156843049985E-4</v>
      </c>
      <c r="K93" s="116">
        <f t="shared" si="208"/>
        <v>1.4446156843049985E-4</v>
      </c>
      <c r="L93" s="116">
        <f t="shared" si="208"/>
        <v>1.4446156843049985E-4</v>
      </c>
      <c r="M93" s="116">
        <f t="shared" si="208"/>
        <v>0.20770431211498952</v>
      </c>
      <c r="N93" s="116">
        <f t="shared" si="208"/>
        <v>0.20680031758466827</v>
      </c>
      <c r="O93" s="116">
        <f t="shared" si="208"/>
        <v>0.14569929272187976</v>
      </c>
      <c r="P93" s="116">
        <f t="shared" si="208"/>
        <v>1</v>
      </c>
    </row>
    <row r="94" spans="1:24">
      <c r="A94" s="36">
        <f t="shared" si="207"/>
        <v>5</v>
      </c>
      <c r="B94" s="137" t="str">
        <f t="shared" si="207"/>
        <v xml:space="preserve">Eutrophication, marine </v>
      </c>
      <c r="C94" s="137" t="str">
        <f t="shared" si="207"/>
        <v xml:space="preserve">10^−05 kg N equiv. </v>
      </c>
      <c r="D94" s="137" t="str">
        <f t="shared" si="207"/>
        <v>Total carbon footprint</v>
      </c>
      <c r="E94" s="116">
        <f t="shared" si="208"/>
        <v>0.47420575960336719</v>
      </c>
      <c r="F94" s="116">
        <f t="shared" si="208"/>
        <v>0.4180619164294096</v>
      </c>
      <c r="G94" s="116">
        <f t="shared" si="208"/>
        <v>0.26888341543513944</v>
      </c>
      <c r="H94" s="116">
        <f t="shared" si="208"/>
        <v>0.87009803921568618</v>
      </c>
      <c r="I94" s="116">
        <f t="shared" si="208"/>
        <v>1.8645230222433826E-6</v>
      </c>
      <c r="J94" s="116">
        <f t="shared" si="208"/>
        <v>1.8645230222433826E-6</v>
      </c>
      <c r="K94" s="116">
        <f t="shared" si="208"/>
        <v>1.8645230222433826E-6</v>
      </c>
      <c r="L94" s="116">
        <f t="shared" si="208"/>
        <v>1.8645230222433826E-6</v>
      </c>
      <c r="M94" s="116">
        <f t="shared" si="208"/>
        <v>0.49855114459576977</v>
      </c>
      <c r="N94" s="116">
        <f t="shared" si="208"/>
        <v>0.48421095383912621</v>
      </c>
      <c r="O94" s="116">
        <f t="shared" si="208"/>
        <v>0.41650568273286315</v>
      </c>
      <c r="P94" s="116">
        <f t="shared" si="208"/>
        <v>1</v>
      </c>
    </row>
    <row r="95" spans="1:24">
      <c r="A95" s="36">
        <f t="shared" si="207"/>
        <v>6</v>
      </c>
      <c r="B95" s="137" t="str">
        <f t="shared" si="207"/>
        <v xml:space="preserve">Eutrophication, terrestrial </v>
      </c>
      <c r="C95" s="137" t="str">
        <f t="shared" si="207"/>
        <v xml:space="preserve">10^−04 mole N equiv. </v>
      </c>
      <c r="D95" s="137" t="str">
        <f t="shared" si="207"/>
        <v>Total carbon footprint</v>
      </c>
      <c r="E95" s="116">
        <f t="shared" si="208"/>
        <v>0.39686403098651291</v>
      </c>
      <c r="F95" s="116">
        <f t="shared" si="208"/>
        <v>0.36752508259872957</v>
      </c>
      <c r="G95" s="116">
        <f t="shared" si="208"/>
        <v>0.34052492750485674</v>
      </c>
      <c r="H95" s="116">
        <f t="shared" si="208"/>
        <v>0.92931937172774859</v>
      </c>
      <c r="I95" s="116">
        <f t="shared" si="208"/>
        <v>4.3574108523377904E-8</v>
      </c>
      <c r="J95" s="116">
        <f t="shared" si="208"/>
        <v>4.3574108523377904E-8</v>
      </c>
      <c r="K95" s="116">
        <f t="shared" si="208"/>
        <v>4.3574108523377904E-8</v>
      </c>
      <c r="L95" s="116">
        <f t="shared" si="208"/>
        <v>4.3574108523377904E-8</v>
      </c>
      <c r="M95" s="116">
        <f t="shared" si="208"/>
        <v>0.46883278546564949</v>
      </c>
      <c r="N95" s="116">
        <f t="shared" si="208"/>
        <v>0.46522162354269564</v>
      </c>
      <c r="O95" s="116">
        <f t="shared" si="208"/>
        <v>0.49743347253160436</v>
      </c>
      <c r="P95" s="116">
        <f t="shared" si="208"/>
        <v>1</v>
      </c>
    </row>
    <row r="96" spans="1:24">
      <c r="A96" s="36">
        <f t="shared" si="207"/>
        <v>7</v>
      </c>
      <c r="B96" s="137" t="str">
        <f t="shared" si="207"/>
        <v xml:space="preserve">Ionizing radiation </v>
      </c>
      <c r="C96" s="137" t="str">
        <f t="shared" si="207"/>
        <v xml:space="preserve">10^−03 kbq 235U equiv. </v>
      </c>
      <c r="D96" s="137" t="str">
        <f t="shared" si="207"/>
        <v>Total carbon footprint</v>
      </c>
      <c r="E96" s="116">
        <f t="shared" si="208"/>
        <v>1</v>
      </c>
      <c r="F96" s="116">
        <f t="shared" si="208"/>
        <v>1</v>
      </c>
      <c r="G96" s="116">
        <f t="shared" si="208"/>
        <v>0.48552193052532311</v>
      </c>
      <c r="H96" s="116">
        <f t="shared" si="208"/>
        <v>0.79241071428571419</v>
      </c>
      <c r="I96" s="116">
        <f t="shared" si="208"/>
        <v>8.2357538020840708E-4</v>
      </c>
      <c r="J96" s="116">
        <f t="shared" si="208"/>
        <v>8.2357538020840708E-4</v>
      </c>
      <c r="K96" s="116">
        <f t="shared" si="208"/>
        <v>8.2357538020840708E-4</v>
      </c>
      <c r="L96" s="116">
        <f t="shared" si="208"/>
        <v>8.2357538020840708E-4</v>
      </c>
      <c r="M96" s="116">
        <f t="shared" si="208"/>
        <v>0.94959677421786248</v>
      </c>
      <c r="N96" s="116">
        <f t="shared" si="208"/>
        <v>1</v>
      </c>
      <c r="O96" s="116">
        <f t="shared" si="208"/>
        <v>0.73304291471470351</v>
      </c>
      <c r="P96" s="116">
        <f t="shared" si="208"/>
        <v>1</v>
      </c>
    </row>
    <row r="97" spans="1:16">
      <c r="A97" s="36">
        <f t="shared" si="207"/>
        <v>8</v>
      </c>
      <c r="B97" s="137" t="str">
        <f t="shared" si="207"/>
        <v xml:space="preserve">Photochemical ozone formation </v>
      </c>
      <c r="C97" s="137" t="str">
        <f t="shared" si="207"/>
        <v xml:space="preserve">10^−05 kg NMVOC equiv. </v>
      </c>
      <c r="D97" s="137" t="str">
        <f t="shared" si="207"/>
        <v>Total carbon footprint</v>
      </c>
      <c r="E97" s="116">
        <f t="shared" si="208"/>
        <v>0.34393308113860227</v>
      </c>
      <c r="F97" s="116">
        <f t="shared" si="208"/>
        <v>0.31986818465777705</v>
      </c>
      <c r="G97" s="116">
        <f t="shared" si="208"/>
        <v>0.28417024708060751</v>
      </c>
      <c r="H97" s="116">
        <f t="shared" si="208"/>
        <v>0.88972431077694225</v>
      </c>
      <c r="I97" s="116">
        <f t="shared" si="208"/>
        <v>1.3406474842267293E-6</v>
      </c>
      <c r="J97" s="116">
        <f t="shared" si="208"/>
        <v>1.3406474842267293E-6</v>
      </c>
      <c r="K97" s="116">
        <f t="shared" si="208"/>
        <v>1.3406474842267293E-6</v>
      </c>
      <c r="L97" s="116">
        <f t="shared" si="208"/>
        <v>1.3406474842267293E-6</v>
      </c>
      <c r="M97" s="116">
        <f t="shared" si="208"/>
        <v>0.39852700953086645</v>
      </c>
      <c r="N97" s="116">
        <f t="shared" si="208"/>
        <v>0.39477402536877548</v>
      </c>
      <c r="O97" s="116">
        <f t="shared" si="208"/>
        <v>0.41511143936284828</v>
      </c>
      <c r="P97" s="116">
        <f t="shared" si="208"/>
        <v>1</v>
      </c>
    </row>
    <row r="98" spans="1:16">
      <c r="A98" s="36">
        <f t="shared" si="207"/>
        <v>9</v>
      </c>
      <c r="B98" s="137" t="str">
        <f t="shared" si="207"/>
        <v xml:space="preserve">Human toxicity, cancer </v>
      </c>
      <c r="C98" s="137" t="str">
        <f t="shared" si="207"/>
        <v xml:space="preserve">10^−10 CTUh </v>
      </c>
      <c r="D98" s="137" t="str">
        <f t="shared" si="207"/>
        <v>Total carbon footprint</v>
      </c>
      <c r="E98" s="116">
        <f t="shared" si="208"/>
        <v>0.16275658727852707</v>
      </c>
      <c r="F98" s="116">
        <f t="shared" si="208"/>
        <v>0.39749752851545933</v>
      </c>
      <c r="G98" s="116">
        <f t="shared" si="208"/>
        <v>9.528923920557654E-2</v>
      </c>
      <c r="H98" s="116">
        <f t="shared" si="208"/>
        <v>0.79954954954954949</v>
      </c>
      <c r="I98" s="116">
        <f t="shared" si="208"/>
        <v>2.4278679548210558E-2</v>
      </c>
      <c r="J98" s="116">
        <f t="shared" si="208"/>
        <v>2.4278679548210558E-2</v>
      </c>
      <c r="K98" s="116">
        <f t="shared" si="208"/>
        <v>2.4278679548210558E-2</v>
      </c>
      <c r="L98" s="116">
        <f t="shared" si="208"/>
        <v>2.4278679548210558E-2</v>
      </c>
      <c r="M98" s="116">
        <f t="shared" si="208"/>
        <v>0.25666859132862413</v>
      </c>
      <c r="N98" s="116">
        <f t="shared" si="208"/>
        <v>0.40756075708547096</v>
      </c>
      <c r="O98" s="116">
        <f t="shared" si="208"/>
        <v>0.20365739359623225</v>
      </c>
      <c r="P98" s="116">
        <f t="shared" si="208"/>
        <v>1</v>
      </c>
    </row>
    <row r="99" spans="1:16">
      <c r="A99" s="36">
        <f t="shared" si="207"/>
        <v>10</v>
      </c>
      <c r="B99" s="137" t="str">
        <f t="shared" si="207"/>
        <v xml:space="preserve">Human toxicity, non-cancer </v>
      </c>
      <c r="C99" s="137" t="str">
        <f t="shared" si="207"/>
        <v xml:space="preserve">10^−10 CTUh </v>
      </c>
      <c r="D99" s="137" t="str">
        <f t="shared" si="207"/>
        <v>Total carbon footprint</v>
      </c>
      <c r="E99" s="116">
        <f t="shared" si="208"/>
        <v>0.20577744153812513</v>
      </c>
      <c r="F99" s="116">
        <f t="shared" si="208"/>
        <v>0.28345689169672078</v>
      </c>
      <c r="G99" s="116">
        <f t="shared" si="208"/>
        <v>0.13671189948865728</v>
      </c>
      <c r="H99" s="116">
        <f t="shared" si="208"/>
        <v>0.797752808988764</v>
      </c>
      <c r="I99" s="116">
        <f t="shared" si="208"/>
        <v>4.6723689905361658E-3</v>
      </c>
      <c r="J99" s="116">
        <f t="shared" si="208"/>
        <v>4.6723689905361658E-3</v>
      </c>
      <c r="K99" s="116">
        <f t="shared" si="208"/>
        <v>4.6723689905361658E-3</v>
      </c>
      <c r="L99" s="116">
        <f t="shared" si="208"/>
        <v>4.6723689905361658E-3</v>
      </c>
      <c r="M99" s="116">
        <f t="shared" si="208"/>
        <v>0.25007263606340963</v>
      </c>
      <c r="N99" s="116">
        <f t="shared" si="208"/>
        <v>0.30677929417809652</v>
      </c>
      <c r="O99" s="116">
        <f t="shared" si="208"/>
        <v>0.22383222759417415</v>
      </c>
      <c r="P99" s="116">
        <f t="shared" si="208"/>
        <v>1</v>
      </c>
    </row>
    <row r="100" spans="1:16">
      <c r="A100" s="36">
        <f t="shared" si="207"/>
        <v>11</v>
      </c>
      <c r="B100" s="137" t="str">
        <f t="shared" si="207"/>
        <v xml:space="preserve">Ecotoxicity, freshwater </v>
      </c>
      <c r="C100" s="137" t="str">
        <f t="shared" si="207"/>
        <v xml:space="preserve">10^−03 CTUe </v>
      </c>
      <c r="D100" s="137" t="str">
        <f t="shared" si="207"/>
        <v>Total carbon footprint</v>
      </c>
      <c r="E100" s="116">
        <f t="shared" si="208"/>
        <v>0.20869000411411226</v>
      </c>
      <c r="F100" s="116">
        <f>F84/MAX(F$73:F$88)</f>
        <v>0.27331909965547646</v>
      </c>
      <c r="G100" s="116">
        <f t="shared" si="208"/>
        <v>0.10790753491885462</v>
      </c>
      <c r="H100" s="116">
        <f t="shared" si="208"/>
        <v>0.79596412556053808</v>
      </c>
      <c r="I100" s="116">
        <f t="shared" si="208"/>
        <v>7.6609943865972466E-5</v>
      </c>
      <c r="J100" s="116">
        <f t="shared" si="208"/>
        <v>7.6609943865972466E-5</v>
      </c>
      <c r="K100" s="116">
        <f t="shared" si="208"/>
        <v>7.6609943865972466E-5</v>
      </c>
      <c r="L100" s="116">
        <f t="shared" si="208"/>
        <v>7.6609943865972466E-5</v>
      </c>
      <c r="M100" s="116">
        <f t="shared" si="208"/>
        <v>0.26658765575196308</v>
      </c>
      <c r="N100" s="116">
        <f t="shared" si="208"/>
        <v>0.31310605720026097</v>
      </c>
      <c r="O100" s="116">
        <f t="shared" si="208"/>
        <v>0.20523589974762541</v>
      </c>
      <c r="P100" s="116">
        <f t="shared" si="208"/>
        <v>1</v>
      </c>
    </row>
    <row r="101" spans="1:16">
      <c r="A101" s="36">
        <f t="shared" si="207"/>
        <v>12</v>
      </c>
      <c r="B101" s="137" t="str">
        <f t="shared" si="207"/>
        <v xml:space="preserve">Land use </v>
      </c>
      <c r="C101" s="137" t="str">
        <f t="shared" si="207"/>
        <v xml:space="preserve">10^−01 Pt </v>
      </c>
      <c r="D101" s="137" t="str">
        <f t="shared" si="207"/>
        <v>Total carbon footprint</v>
      </c>
      <c r="E101" s="116">
        <f t="shared" si="208"/>
        <v>0.13817522619352895</v>
      </c>
      <c r="F101" s="116">
        <f t="shared" si="208"/>
        <v>0.14244508312260326</v>
      </c>
      <c r="G101" s="116">
        <f t="shared" si="208"/>
        <v>1</v>
      </c>
      <c r="H101" s="116">
        <f t="shared" si="208"/>
        <v>0.15395458755351946</v>
      </c>
      <c r="I101" s="116">
        <f t="shared" si="208"/>
        <v>2.2506262323503459E-2</v>
      </c>
      <c r="J101" s="116">
        <f t="shared" si="208"/>
        <v>2.2506262323503459E-2</v>
      </c>
      <c r="K101" s="116">
        <f t="shared" si="208"/>
        <v>2.2506262323503459E-2</v>
      </c>
      <c r="L101" s="116">
        <f t="shared" si="208"/>
        <v>2.2506262323503459E-2</v>
      </c>
      <c r="M101" s="116">
        <f t="shared" si="208"/>
        <v>0.1194955036175023</v>
      </c>
      <c r="N101" s="116">
        <f t="shared" si="208"/>
        <v>0.12892181573754596</v>
      </c>
      <c r="O101" s="116">
        <f t="shared" si="208"/>
        <v>1</v>
      </c>
      <c r="P101" s="116">
        <f t="shared" si="208"/>
        <v>0.19255165316552855</v>
      </c>
    </row>
    <row r="102" spans="1:16">
      <c r="A102" s="36">
        <f t="shared" si="207"/>
        <v>13</v>
      </c>
      <c r="B102" s="137" t="str">
        <f t="shared" si="207"/>
        <v xml:space="preserve">Water scarcity </v>
      </c>
      <c r="C102" s="137" t="str">
        <f t="shared" si="207"/>
        <v xml:space="preserve">10^−03 m3 world equiv. </v>
      </c>
      <c r="D102" s="137" t="str">
        <f t="shared" si="207"/>
        <v>Total carbon footprint</v>
      </c>
      <c r="E102" s="116">
        <f t="shared" si="208"/>
        <v>0.33412518882837733</v>
      </c>
      <c r="F102" s="116">
        <f t="shared" si="208"/>
        <v>0.29140503147146013</v>
      </c>
      <c r="G102" s="116">
        <f t="shared" si="208"/>
        <v>0.34350088126855149</v>
      </c>
      <c r="H102" s="116">
        <f t="shared" si="208"/>
        <v>0.82366589327146178</v>
      </c>
      <c r="I102" s="116">
        <f t="shared" si="208"/>
        <v>6.9761666624714927E-5</v>
      </c>
      <c r="J102" s="116">
        <f t="shared" si="208"/>
        <v>6.9761666624714927E-5</v>
      </c>
      <c r="K102" s="116">
        <f t="shared" si="208"/>
        <v>6.9761666624714927E-5</v>
      </c>
      <c r="L102" s="116">
        <f t="shared" si="208"/>
        <v>6.9761666624714927E-5</v>
      </c>
      <c r="M102" s="116">
        <f t="shared" si="208"/>
        <v>0.32294999080879638</v>
      </c>
      <c r="N102" s="116">
        <f t="shared" si="208"/>
        <v>0.31353705917815322</v>
      </c>
      <c r="O102" s="116">
        <f t="shared" si="208"/>
        <v>0.42769227373633367</v>
      </c>
      <c r="P102" s="116">
        <f t="shared" si="208"/>
        <v>1</v>
      </c>
    </row>
    <row r="103" spans="1:16">
      <c r="A103" s="36">
        <f t="shared" si="207"/>
        <v>14</v>
      </c>
      <c r="B103" s="137" t="str">
        <f t="shared" si="207"/>
        <v xml:space="preserve">Resource depletion, energy </v>
      </c>
      <c r="C103" s="137" t="str">
        <f t="shared" si="207"/>
        <v xml:space="preserve">10^−01 MJ </v>
      </c>
      <c r="D103" s="137" t="str">
        <f t="shared" si="207"/>
        <v>Total carbon footprint</v>
      </c>
      <c r="E103" s="116">
        <f t="shared" si="208"/>
        <v>0.38922437629682288</v>
      </c>
      <c r="F103" s="116">
        <f t="shared" si="208"/>
        <v>0.35309558353908543</v>
      </c>
      <c r="G103" s="116">
        <f t="shared" si="208"/>
        <v>0.3449029396536798</v>
      </c>
      <c r="H103" s="116">
        <f t="shared" si="208"/>
        <v>0.78888888888888886</v>
      </c>
      <c r="I103" s="116">
        <f t="shared" si="208"/>
        <v>1.8549887362315377E-2</v>
      </c>
      <c r="J103" s="116">
        <f t="shared" si="208"/>
        <v>1.8549887362315377E-2</v>
      </c>
      <c r="K103" s="116">
        <f t="shared" si="208"/>
        <v>1.8549887362315377E-2</v>
      </c>
      <c r="L103" s="116">
        <f t="shared" si="208"/>
        <v>1.8549887362315377E-2</v>
      </c>
      <c r="M103" s="116">
        <f t="shared" si="208"/>
        <v>0.55220928129038116</v>
      </c>
      <c r="N103" s="116">
        <f t="shared" si="208"/>
        <v>0.53634772183152202</v>
      </c>
      <c r="O103" s="116">
        <f t="shared" si="208"/>
        <v>0.56131262727951814</v>
      </c>
      <c r="P103" s="116">
        <f t="shared" si="208"/>
        <v>1</v>
      </c>
    </row>
    <row r="104" spans="1:16">
      <c r="A104" s="36">
        <f t="shared" si="207"/>
        <v>15</v>
      </c>
      <c r="B104" s="137" t="str">
        <f t="shared" si="207"/>
        <v xml:space="preserve">Resource depletion, mineral and metals </v>
      </c>
      <c r="C104" s="137" t="str">
        <f t="shared" si="207"/>
        <v xml:space="preserve">10^−08 kg Sb equiv. </v>
      </c>
      <c r="D104" s="137" t="str">
        <f t="shared" si="207"/>
        <v>Total carbon footprint</v>
      </c>
      <c r="E104" s="116">
        <f t="shared" si="208"/>
        <v>0.18941602863003909</v>
      </c>
      <c r="F104" s="116">
        <f t="shared" si="208"/>
        <v>0.15501149756526528</v>
      </c>
      <c r="G104" s="116">
        <f t="shared" si="208"/>
        <v>5.7146494181839202E-2</v>
      </c>
      <c r="H104" s="116">
        <f t="shared" si="208"/>
        <v>0.78539823008849563</v>
      </c>
      <c r="I104" s="116">
        <f t="shared" si="208"/>
        <v>1</v>
      </c>
      <c r="J104" s="116">
        <f t="shared" si="208"/>
        <v>1</v>
      </c>
      <c r="K104" s="116">
        <f t="shared" si="208"/>
        <v>1</v>
      </c>
      <c r="L104" s="116">
        <f t="shared" si="208"/>
        <v>1</v>
      </c>
      <c r="M104" s="116">
        <f t="shared" si="208"/>
        <v>0.15631459563540204</v>
      </c>
      <c r="N104" s="116">
        <f t="shared" si="208"/>
        <v>0.14520064328898266</v>
      </c>
      <c r="O104" s="116">
        <f t="shared" si="208"/>
        <v>8.9081299754043469E-2</v>
      </c>
      <c r="P104" s="116">
        <f t="shared" si="208"/>
        <v>1</v>
      </c>
    </row>
  </sheetData>
  <mergeCells count="19">
    <mergeCell ref="U71:X71"/>
    <mergeCell ref="M71:P71"/>
    <mergeCell ref="A71:A72"/>
    <mergeCell ref="B71:B72"/>
    <mergeCell ref="C71:C72"/>
    <mergeCell ref="D71:D72"/>
    <mergeCell ref="E71:H71"/>
    <mergeCell ref="I71:L71"/>
    <mergeCell ref="Q71:T71"/>
    <mergeCell ref="U1:X1"/>
    <mergeCell ref="Y1:AB1"/>
    <mergeCell ref="I1:L1"/>
    <mergeCell ref="A1:A2"/>
    <mergeCell ref="B1:B2"/>
    <mergeCell ref="C1:C2"/>
    <mergeCell ref="D1:D2"/>
    <mergeCell ref="E1:H1"/>
    <mergeCell ref="Q1:T1"/>
    <mergeCell ref="M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69B3-CA65-254F-BD02-BC7F37B4F728}">
  <sheetPr>
    <tabColor theme="6" tint="0.59999389629810485"/>
  </sheetPr>
  <dimension ref="A1:E16"/>
  <sheetViews>
    <sheetView zoomScale="130" zoomScaleNormal="130" workbookViewId="0">
      <selection activeCell="F3" sqref="F3"/>
    </sheetView>
  </sheetViews>
  <sheetFormatPr baseColWidth="10" defaultRowHeight="13"/>
  <cols>
    <col min="1" max="1" width="24.33203125" bestFit="1" customWidth="1"/>
    <col min="4" max="4" width="17.5" bestFit="1" customWidth="1"/>
    <col min="5" max="5" width="27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132</v>
      </c>
      <c r="E1" s="18" t="s">
        <v>133</v>
      </c>
    </row>
    <row r="2" spans="1:5">
      <c r="A2" t="s">
        <v>135</v>
      </c>
      <c r="B2" s="16">
        <v>10.909090909090899</v>
      </c>
      <c r="C2" s="16">
        <f>D2-B2</f>
        <v>2.1097770154374</v>
      </c>
      <c r="D2" s="16">
        <v>13.018867924528299</v>
      </c>
      <c r="E2" t="s">
        <v>134</v>
      </c>
    </row>
    <row r="3" spans="1:5">
      <c r="A3" t="s">
        <v>137</v>
      </c>
      <c r="B3" s="16">
        <v>20.188679245283002</v>
      </c>
      <c r="C3" s="16">
        <f t="shared" ref="C3:C7" si="0">D3-B3</f>
        <v>3.4648370497426981</v>
      </c>
      <c r="D3" s="16">
        <v>23.6535162950257</v>
      </c>
      <c r="E3" t="s">
        <v>134</v>
      </c>
    </row>
    <row r="4" spans="1:5">
      <c r="A4" t="s">
        <v>138</v>
      </c>
      <c r="B4" s="16">
        <v>35.8147512864494</v>
      </c>
      <c r="C4" s="16">
        <f t="shared" si="0"/>
        <v>10.377358490566003</v>
      </c>
      <c r="D4" s="16">
        <v>46.192109777015403</v>
      </c>
      <c r="E4" t="s">
        <v>134</v>
      </c>
    </row>
    <row r="5" spans="1:5">
      <c r="A5" t="s">
        <v>139</v>
      </c>
      <c r="B5" s="16">
        <v>8.7478559176672306</v>
      </c>
      <c r="C5" s="16">
        <f t="shared" si="0"/>
        <v>1.0634648370497501</v>
      </c>
      <c r="D5" s="16">
        <v>9.8113207547169807</v>
      </c>
      <c r="E5" t="s">
        <v>134</v>
      </c>
    </row>
    <row r="6" spans="1:5">
      <c r="A6" t="s">
        <v>140</v>
      </c>
      <c r="B6" s="16">
        <v>10.668953687821601</v>
      </c>
      <c r="C6" s="16">
        <f t="shared" si="0"/>
        <v>1.0120068610633997</v>
      </c>
      <c r="D6" s="16">
        <v>11.680960548885</v>
      </c>
      <c r="E6" t="s">
        <v>134</v>
      </c>
    </row>
    <row r="7" spans="1:5">
      <c r="A7" t="s">
        <v>141</v>
      </c>
      <c r="B7" s="16">
        <v>26.1063464837049</v>
      </c>
      <c r="C7" s="16">
        <f t="shared" si="0"/>
        <v>10.428816466552401</v>
      </c>
      <c r="D7" s="16">
        <v>36.535162950257302</v>
      </c>
      <c r="E7" t="s">
        <v>134</v>
      </c>
    </row>
    <row r="9" spans="1:5">
      <c r="A9" t="s">
        <v>142</v>
      </c>
    </row>
    <row r="10" spans="1:5">
      <c r="A10" s="18" t="s">
        <v>136</v>
      </c>
      <c r="B10" s="18" t="s">
        <v>130</v>
      </c>
      <c r="C10" s="18" t="s">
        <v>131</v>
      </c>
    </row>
    <row r="11" spans="1:5">
      <c r="A11" t="s">
        <v>135</v>
      </c>
      <c r="B11" s="17">
        <f>B2/$D2</f>
        <v>0.83794466403161993</v>
      </c>
      <c r="C11" s="17">
        <f>C2/$D2</f>
        <v>0.16205533596838004</v>
      </c>
      <c r="D11" s="16"/>
    </row>
    <row r="12" spans="1:5">
      <c r="A12" t="s">
        <v>137</v>
      </c>
      <c r="B12" s="17">
        <f t="shared" ref="B12:C12" si="1">B3/$D3</f>
        <v>0.85351704133430051</v>
      </c>
      <c r="C12" s="17">
        <f t="shared" si="1"/>
        <v>0.14648295866569946</v>
      </c>
      <c r="D12" s="16"/>
    </row>
    <row r="13" spans="1:5">
      <c r="A13" t="s">
        <v>138</v>
      </c>
      <c r="B13" s="17">
        <f t="shared" ref="B13:C13" si="2">B4/$D4</f>
        <v>0.7753434831043452</v>
      </c>
      <c r="C13" s="17">
        <f t="shared" si="2"/>
        <v>0.22465651689565483</v>
      </c>
      <c r="D13" s="16"/>
    </row>
    <row r="14" spans="1:5">
      <c r="A14" t="s">
        <v>139</v>
      </c>
      <c r="B14" s="17">
        <f t="shared" ref="B14:C14" si="3">B5/$D5</f>
        <v>0.89160839160839089</v>
      </c>
      <c r="C14" s="17">
        <f t="shared" si="3"/>
        <v>0.10839160839160915</v>
      </c>
      <c r="D14" s="16"/>
    </row>
    <row r="15" spans="1:5">
      <c r="A15" t="s">
        <v>140</v>
      </c>
      <c r="B15" s="17">
        <f t="shared" ref="B15:C15" si="4">B6/$D6</f>
        <v>0.9133627019089624</v>
      </c>
      <c r="C15" s="17">
        <f t="shared" si="4"/>
        <v>8.6637298091037568E-2</v>
      </c>
      <c r="D15" s="16"/>
    </row>
    <row r="16" spans="1:5">
      <c r="A16" t="s">
        <v>141</v>
      </c>
      <c r="B16" s="17">
        <f t="shared" ref="B16:C16" si="5">B7/$D7</f>
        <v>0.71455399061032643</v>
      </c>
      <c r="C16" s="17">
        <f t="shared" si="5"/>
        <v>0.28544600938967363</v>
      </c>
      <c r="D16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BD10-2536-2243-8946-F187BCBC3CD6}">
  <sheetPr>
    <tabColor theme="6" tint="0.59999389629810485"/>
  </sheetPr>
  <dimension ref="A1:E16"/>
  <sheetViews>
    <sheetView zoomScale="130" zoomScaleNormal="130" workbookViewId="0">
      <selection activeCell="E2" sqref="E2"/>
    </sheetView>
  </sheetViews>
  <sheetFormatPr baseColWidth="10" defaultRowHeight="13"/>
  <cols>
    <col min="1" max="1" width="24.33203125" bestFit="1" customWidth="1"/>
    <col min="5" max="5" width="34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t="s">
        <v>135</v>
      </c>
      <c r="B2" s="19">
        <v>0.34114091424253801</v>
      </c>
      <c r="C2" s="19">
        <f>D2-B2</f>
        <v>2.4933887419720968E-2</v>
      </c>
      <c r="D2" s="19">
        <v>0.36607480166225898</v>
      </c>
      <c r="E2" t="s">
        <v>144</v>
      </c>
    </row>
    <row r="3" spans="1:5">
      <c r="A3" t="s">
        <v>137</v>
      </c>
      <c r="B3" s="19">
        <v>0.65281450698904397</v>
      </c>
      <c r="C3" s="19">
        <f t="shared" ref="C3:C6" si="0">D3-B3</f>
        <v>4.0423120513789046E-2</v>
      </c>
      <c r="D3" s="19">
        <v>0.69323762750283302</v>
      </c>
      <c r="E3" t="s">
        <v>144</v>
      </c>
    </row>
    <row r="4" spans="1:5">
      <c r="A4" t="s">
        <v>138</v>
      </c>
      <c r="B4" s="19">
        <v>0.57876841707593496</v>
      </c>
      <c r="C4" s="19">
        <f t="shared" si="0"/>
        <v>0.10578012844729801</v>
      </c>
      <c r="D4" s="19">
        <v>0.68454854552323297</v>
      </c>
      <c r="E4" t="s">
        <v>144</v>
      </c>
    </row>
    <row r="5" spans="1:5">
      <c r="A5" t="s">
        <v>139</v>
      </c>
      <c r="B5" s="19">
        <v>0.54627880619569302</v>
      </c>
      <c r="C5" s="19">
        <f t="shared" si="0"/>
        <v>5.1378919531544942E-2</v>
      </c>
      <c r="D5" s="19">
        <v>0.59765772572723797</v>
      </c>
      <c r="E5" t="s">
        <v>144</v>
      </c>
    </row>
    <row r="6" spans="1:5">
      <c r="A6" t="s">
        <v>140</v>
      </c>
      <c r="B6" s="19">
        <v>0.50018889308651304</v>
      </c>
      <c r="C6" s="19">
        <f t="shared" si="0"/>
        <v>4.9867774839439938E-2</v>
      </c>
      <c r="D6" s="19">
        <v>0.55005666792595298</v>
      </c>
      <c r="E6" t="s">
        <v>144</v>
      </c>
    </row>
    <row r="7" spans="1:5">
      <c r="A7" t="s">
        <v>141</v>
      </c>
      <c r="B7" s="19" t="s">
        <v>145</v>
      </c>
      <c r="C7" s="19" t="s">
        <v>145</v>
      </c>
      <c r="D7" s="19" t="s">
        <v>145</v>
      </c>
      <c r="E7" t="s">
        <v>144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0.93188854489163941</v>
      </c>
      <c r="C11" s="22">
        <f>C2/D2</f>
        <v>6.8111455108360613E-2</v>
      </c>
    </row>
    <row r="12" spans="1:5">
      <c r="A12" s="20" t="s">
        <v>137</v>
      </c>
      <c r="B12" s="22">
        <f t="shared" ref="B12:B15" si="1">B3/D3</f>
        <v>0.94168937329700286</v>
      </c>
      <c r="C12" s="22">
        <f t="shared" ref="C12:C15" si="2">C3/D3</f>
        <v>5.8310626702997088E-2</v>
      </c>
    </row>
    <row r="13" spans="1:5">
      <c r="A13" s="20" t="s">
        <v>138</v>
      </c>
      <c r="B13" s="22">
        <f t="shared" si="1"/>
        <v>0.8454746136865352</v>
      </c>
      <c r="C13" s="22">
        <f t="shared" si="2"/>
        <v>0.15452538631346477</v>
      </c>
    </row>
    <row r="14" spans="1:5">
      <c r="A14" s="20" t="s">
        <v>139</v>
      </c>
      <c r="B14" s="22">
        <f t="shared" si="1"/>
        <v>0.91403286978508247</v>
      </c>
      <c r="C14" s="22">
        <f t="shared" si="2"/>
        <v>8.5967130214917545E-2</v>
      </c>
    </row>
    <row r="15" spans="1:5">
      <c r="A15" s="20" t="s">
        <v>140</v>
      </c>
      <c r="B15" s="22">
        <f t="shared" si="1"/>
        <v>0.90934065934066088</v>
      </c>
      <c r="C15" s="22">
        <f t="shared" si="2"/>
        <v>9.0659340659339102E-2</v>
      </c>
    </row>
    <row r="16" spans="1:5">
      <c r="A16" s="20" t="s">
        <v>141</v>
      </c>
      <c r="B16" s="23" t="s">
        <v>145</v>
      </c>
      <c r="C16" s="23" t="s">
        <v>145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6673-8C57-8C4A-A3D8-E330C516EF90}">
  <sheetPr>
    <tabColor theme="6" tint="0.59999389629810485"/>
  </sheetPr>
  <dimension ref="A1:E16"/>
  <sheetViews>
    <sheetView zoomScale="130" zoomScaleNormal="130" workbookViewId="0">
      <selection activeCell="E2" sqref="E2"/>
    </sheetView>
  </sheetViews>
  <sheetFormatPr baseColWidth="10" defaultRowHeight="13"/>
  <cols>
    <col min="1" max="1" width="24.3320312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16">
        <v>0.489718202589489</v>
      </c>
      <c r="C2" s="16">
        <f>D2-B2</f>
        <v>1.2947448591012989E-2</v>
      </c>
      <c r="D2" s="16">
        <v>0.50266565118050199</v>
      </c>
      <c r="E2" t="s">
        <v>146</v>
      </c>
    </row>
    <row r="3" spans="1:5">
      <c r="A3" s="20" t="s">
        <v>137</v>
      </c>
      <c r="B3" s="16">
        <v>0.89565879664889503</v>
      </c>
      <c r="C3" s="16">
        <f t="shared" ref="C3:C7" si="0">D3-B3</f>
        <v>1.9801980198019931E-2</v>
      </c>
      <c r="D3" s="16">
        <v>0.91546077684691496</v>
      </c>
      <c r="E3" t="s">
        <v>146</v>
      </c>
    </row>
    <row r="4" spans="1:5">
      <c r="A4" s="20" t="s">
        <v>138</v>
      </c>
      <c r="B4" s="16">
        <v>1.14851485148514</v>
      </c>
      <c r="C4" s="16">
        <f t="shared" si="0"/>
        <v>5.4074638233059913E-2</v>
      </c>
      <c r="D4" s="16">
        <v>1.2025894897181999</v>
      </c>
      <c r="E4" t="s">
        <v>146</v>
      </c>
    </row>
    <row r="5" spans="1:5">
      <c r="A5" s="20" t="s">
        <v>139</v>
      </c>
      <c r="B5" s="16">
        <v>0.396039603960396</v>
      </c>
      <c r="C5" s="16">
        <f t="shared" si="0"/>
        <v>4.6458492003044971E-2</v>
      </c>
      <c r="D5" s="16">
        <v>0.44249809596344097</v>
      </c>
      <c r="E5" t="s">
        <v>146</v>
      </c>
    </row>
    <row r="6" spans="1:5">
      <c r="A6" s="20" t="s">
        <v>140</v>
      </c>
      <c r="B6" s="16">
        <v>0.41584158415841499</v>
      </c>
      <c r="C6" s="16">
        <f t="shared" si="0"/>
        <v>4.7981721249048037E-2</v>
      </c>
      <c r="D6" s="16">
        <v>0.46382330540746303</v>
      </c>
      <c r="E6" t="s">
        <v>146</v>
      </c>
    </row>
    <row r="7" spans="1:5">
      <c r="A7" s="20" t="s">
        <v>141</v>
      </c>
      <c r="B7" s="16">
        <v>0.75932977913175903</v>
      </c>
      <c r="C7" s="16">
        <f t="shared" si="0"/>
        <v>5.2551408987053017E-2</v>
      </c>
      <c r="D7" s="16">
        <v>0.81188118811881205</v>
      </c>
      <c r="E7" t="s">
        <v>146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0.97424242424242413</v>
      </c>
      <c r="C11" s="22">
        <f>C2/D2</f>
        <v>2.5757575757575875E-2</v>
      </c>
    </row>
    <row r="12" spans="1:5">
      <c r="A12" s="20" t="s">
        <v>137</v>
      </c>
      <c r="B12" s="22">
        <f t="shared" ref="B12:B16" si="1">B3/D3</f>
        <v>0.9783693843594008</v>
      </c>
      <c r="C12" s="22">
        <f t="shared" ref="C12:C16" si="2">C3/D3</f>
        <v>2.1630615640599152E-2</v>
      </c>
    </row>
    <row r="13" spans="1:5">
      <c r="A13" s="20" t="s">
        <v>138</v>
      </c>
      <c r="B13" s="22">
        <f t="shared" si="1"/>
        <v>0.95503483217225593</v>
      </c>
      <c r="C13" s="22">
        <f t="shared" si="2"/>
        <v>4.4965167827744033E-2</v>
      </c>
    </row>
    <row r="14" spans="1:5">
      <c r="A14" s="20" t="s">
        <v>139</v>
      </c>
      <c r="B14" s="22">
        <f t="shared" si="1"/>
        <v>0.89500860585198239</v>
      </c>
      <c r="C14" s="22">
        <f t="shared" si="2"/>
        <v>0.10499139414801766</v>
      </c>
    </row>
    <row r="15" spans="1:5">
      <c r="A15" s="20" t="s">
        <v>140</v>
      </c>
      <c r="B15" s="22">
        <f t="shared" si="1"/>
        <v>0.89655172413793072</v>
      </c>
      <c r="C15" s="22">
        <f t="shared" si="2"/>
        <v>0.10344827586206927</v>
      </c>
    </row>
    <row r="16" spans="1:5">
      <c r="A16" s="20" t="s">
        <v>141</v>
      </c>
      <c r="B16" s="22">
        <f t="shared" si="1"/>
        <v>0.93527204502814199</v>
      </c>
      <c r="C16" s="22">
        <f t="shared" si="2"/>
        <v>6.4727954971857973E-2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EBB3-3B5C-5049-B43D-F578F2AEE9AD}">
  <sheetPr>
    <tabColor theme="6" tint="0.59999389629810485"/>
  </sheetPr>
  <dimension ref="A1:E16"/>
  <sheetViews>
    <sheetView topLeftCell="A21" zoomScale="130" zoomScaleNormal="130" workbookViewId="0">
      <selection activeCell="D57" sqref="D57:E57"/>
    </sheetView>
  </sheetViews>
  <sheetFormatPr baseColWidth="10" defaultRowHeight="13"/>
  <cols>
    <col min="1" max="1" width="24.33203125" bestFit="1" customWidth="1"/>
    <col min="5" max="5" width="30.3320312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16">
        <v>55.1171708564124</v>
      </c>
      <c r="C2" s="16">
        <f>D2-B2</f>
        <v>2.9228802726885021</v>
      </c>
      <c r="D2" s="16">
        <v>58.040051129100902</v>
      </c>
      <c r="E2" t="s">
        <v>147</v>
      </c>
    </row>
    <row r="3" spans="1:5">
      <c r="A3" s="20" t="s">
        <v>137</v>
      </c>
      <c r="B3" s="16">
        <v>103.016616957818</v>
      </c>
      <c r="C3" s="16">
        <f t="shared" ref="C3:C7" si="0">D3-B3</f>
        <v>4.4737963357479913</v>
      </c>
      <c r="D3" s="16">
        <v>107.49041329356599</v>
      </c>
      <c r="E3" t="s">
        <v>147</v>
      </c>
    </row>
    <row r="4" spans="1:5">
      <c r="A4" s="20" t="s">
        <v>138</v>
      </c>
      <c r="B4" s="16">
        <v>97.111205794631402</v>
      </c>
      <c r="C4" s="16">
        <f t="shared" si="0"/>
        <v>11.631870472943604</v>
      </c>
      <c r="D4" s="16">
        <v>108.74307626757501</v>
      </c>
      <c r="E4" t="s">
        <v>147</v>
      </c>
    </row>
    <row r="5" spans="1:5">
      <c r="A5" s="20" t="s">
        <v>139</v>
      </c>
      <c r="B5" s="16">
        <v>47.720494247976099</v>
      </c>
      <c r="C5" s="16">
        <f t="shared" si="0"/>
        <v>5.0703025138475013</v>
      </c>
      <c r="D5" s="16">
        <v>52.7907967618236</v>
      </c>
      <c r="E5" t="s">
        <v>147</v>
      </c>
    </row>
    <row r="6" spans="1:5">
      <c r="A6" s="20" t="s">
        <v>140</v>
      </c>
      <c r="B6" s="16">
        <v>55.236472092032301</v>
      </c>
      <c r="C6" s="16">
        <f t="shared" si="0"/>
        <v>4.8913506604176007</v>
      </c>
      <c r="D6" s="16">
        <v>60.127822752449902</v>
      </c>
      <c r="E6" t="s">
        <v>147</v>
      </c>
    </row>
    <row r="7" spans="1:5">
      <c r="A7" s="20" t="s">
        <v>141</v>
      </c>
      <c r="B7" s="16">
        <v>90.907541542394497</v>
      </c>
      <c r="C7" s="16">
        <f t="shared" si="0"/>
        <v>11.214316148273497</v>
      </c>
      <c r="D7" s="16">
        <v>102.12185769066799</v>
      </c>
      <c r="E7" t="s">
        <v>147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0.94964028776978471</v>
      </c>
      <c r="C11" s="22">
        <f>C2/D2</f>
        <v>5.0359712230215264E-2</v>
      </c>
    </row>
    <row r="12" spans="1:5">
      <c r="A12" s="20" t="s">
        <v>137</v>
      </c>
      <c r="B12" s="22">
        <f>B3/D3</f>
        <v>0.95837957824639064</v>
      </c>
      <c r="C12" s="22">
        <f t="shared" ref="C12:C16" si="1">C3/D3</f>
        <v>4.1620421753609325E-2</v>
      </c>
    </row>
    <row r="13" spans="1:5">
      <c r="A13" s="20" t="s">
        <v>138</v>
      </c>
      <c r="B13" s="22">
        <f t="shared" ref="B13:B16" si="2">B4/D4</f>
        <v>0.89303346132748684</v>
      </c>
      <c r="C13" s="22">
        <f t="shared" si="1"/>
        <v>0.1069665386725131</v>
      </c>
    </row>
    <row r="14" spans="1:5">
      <c r="A14" s="20" t="s">
        <v>139</v>
      </c>
      <c r="B14" s="22">
        <f t="shared" si="2"/>
        <v>0.90395480225988634</v>
      </c>
      <c r="C14" s="22">
        <f t="shared" si="1"/>
        <v>9.6045197740113691E-2</v>
      </c>
    </row>
    <row r="15" spans="1:5">
      <c r="A15" s="20" t="s">
        <v>140</v>
      </c>
      <c r="B15" s="22">
        <f t="shared" si="2"/>
        <v>0.91865079365079283</v>
      </c>
      <c r="C15" s="22">
        <f t="shared" si="1"/>
        <v>8.134920634920717E-2</v>
      </c>
    </row>
    <row r="16" spans="1:5">
      <c r="A16" s="20" t="s">
        <v>141</v>
      </c>
      <c r="B16" s="22">
        <f t="shared" si="2"/>
        <v>0.89018691588785825</v>
      </c>
      <c r="C16" s="22">
        <f t="shared" si="1"/>
        <v>0.10981308411214177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EBC6-1166-4E4B-896A-B352F1C5C8C2}">
  <sheetPr>
    <tabColor theme="6" tint="0.59999389629810485"/>
  </sheetPr>
  <dimension ref="A1:E16"/>
  <sheetViews>
    <sheetView zoomScale="130" zoomScaleNormal="130" workbookViewId="0">
      <selection activeCell="D57" sqref="D57:E57"/>
    </sheetView>
  </sheetViews>
  <sheetFormatPr baseColWidth="10" defaultRowHeight="13"/>
  <cols>
    <col min="1" max="1" width="24.33203125" bestFit="1" customWidth="1"/>
    <col min="5" max="5" width="29.1640625" bestFit="1" customWidth="1"/>
  </cols>
  <sheetData>
    <row r="1" spans="1:5">
      <c r="A1" s="18" t="s">
        <v>136</v>
      </c>
      <c r="B1" s="18" t="s">
        <v>130</v>
      </c>
      <c r="C1" s="18" t="s">
        <v>131</v>
      </c>
      <c r="D1" s="18" t="s">
        <v>143</v>
      </c>
      <c r="E1" s="18" t="s">
        <v>133</v>
      </c>
    </row>
    <row r="2" spans="1:5">
      <c r="A2" s="20" t="s">
        <v>135</v>
      </c>
      <c r="B2" s="16">
        <v>1.22690374951681</v>
      </c>
      <c r="C2" s="16">
        <f>D2-B2</f>
        <v>0.10668728256668003</v>
      </c>
      <c r="D2" s="16">
        <v>1.3335910320834901</v>
      </c>
      <c r="E2" t="s">
        <v>149</v>
      </c>
    </row>
    <row r="3" spans="1:5">
      <c r="A3" s="20" t="s">
        <v>137</v>
      </c>
      <c r="B3" s="16">
        <v>2.3100115964437502</v>
      </c>
      <c r="C3" s="16">
        <f t="shared" ref="C3:C7" si="0">D3-B3</f>
        <v>0.1113258600695799</v>
      </c>
      <c r="D3" s="16">
        <v>2.4213374565133301</v>
      </c>
      <c r="E3" t="s">
        <v>149</v>
      </c>
    </row>
    <row r="4" spans="1:5">
      <c r="A4" s="20" t="s">
        <v>138</v>
      </c>
      <c r="B4" s="16">
        <v>1.6954000773096201</v>
      </c>
      <c r="C4" s="16">
        <f t="shared" si="0"/>
        <v>0.10204870506377994</v>
      </c>
      <c r="D4" s="16">
        <v>1.7974487823734</v>
      </c>
      <c r="E4" t="s">
        <v>149</v>
      </c>
    </row>
    <row r="5" spans="1:5">
      <c r="A5" s="20" t="s">
        <v>139</v>
      </c>
      <c r="B5" s="16">
        <v>4.0170081175106302</v>
      </c>
      <c r="C5" s="16">
        <f t="shared" si="0"/>
        <v>0</v>
      </c>
      <c r="D5" s="16">
        <v>4.0170081175106302</v>
      </c>
      <c r="E5" t="s">
        <v>149</v>
      </c>
    </row>
    <row r="6" spans="1:5">
      <c r="A6" s="20" t="s">
        <v>140</v>
      </c>
      <c r="B6" s="16">
        <v>3.7317356010823302</v>
      </c>
      <c r="C6" s="16">
        <f t="shared" si="0"/>
        <v>0</v>
      </c>
      <c r="D6" s="16">
        <v>3.7317356010823302</v>
      </c>
      <c r="E6" t="s">
        <v>149</v>
      </c>
    </row>
    <row r="7" spans="1:5">
      <c r="A7" s="20" t="s">
        <v>141</v>
      </c>
      <c r="B7" s="16">
        <v>5.5315036722071902</v>
      </c>
      <c r="C7" s="16">
        <f t="shared" si="0"/>
        <v>0.11596443757246977</v>
      </c>
      <c r="D7" s="16">
        <v>5.64746810977966</v>
      </c>
      <c r="E7" t="s">
        <v>149</v>
      </c>
    </row>
    <row r="9" spans="1:5">
      <c r="A9" s="20" t="s">
        <v>142</v>
      </c>
      <c r="B9" s="20"/>
      <c r="C9" s="20"/>
    </row>
    <row r="10" spans="1:5">
      <c r="A10" s="21" t="s">
        <v>136</v>
      </c>
      <c r="B10" s="21" t="s">
        <v>130</v>
      </c>
      <c r="C10" s="21" t="s">
        <v>131</v>
      </c>
    </row>
    <row r="11" spans="1:5">
      <c r="A11" s="20" t="s">
        <v>135</v>
      </c>
      <c r="B11" s="22">
        <f>B2/D2</f>
        <v>0.91999999999999937</v>
      </c>
      <c r="C11" s="22">
        <f>C2/D2</f>
        <v>8.0000000000000626E-2</v>
      </c>
    </row>
    <row r="12" spans="1:5">
      <c r="A12" s="20" t="s">
        <v>137</v>
      </c>
      <c r="B12" s="22">
        <f>B3/D3</f>
        <v>0.95402298850574652</v>
      </c>
      <c r="C12" s="22">
        <f t="shared" ref="C12:C16" si="1">C3/D3</f>
        <v>4.597701149425349E-2</v>
      </c>
    </row>
    <row r="13" spans="1:5">
      <c r="A13" s="20" t="s">
        <v>138</v>
      </c>
      <c r="B13" s="22">
        <f t="shared" ref="B13:B16" si="2">B4/D4</f>
        <v>0.94322580645161302</v>
      </c>
      <c r="C13" s="22">
        <f t="shared" si="1"/>
        <v>5.6774193548386996E-2</v>
      </c>
    </row>
    <row r="14" spans="1:5">
      <c r="A14" s="20" t="s">
        <v>139</v>
      </c>
      <c r="B14" s="22">
        <f t="shared" si="2"/>
        <v>1</v>
      </c>
      <c r="C14" s="22">
        <f t="shared" si="1"/>
        <v>0</v>
      </c>
    </row>
    <row r="15" spans="1:5">
      <c r="A15" s="20" t="s">
        <v>140</v>
      </c>
      <c r="B15" s="22">
        <f t="shared" si="2"/>
        <v>1</v>
      </c>
      <c r="C15" s="22">
        <f t="shared" si="1"/>
        <v>0</v>
      </c>
    </row>
    <row r="16" spans="1:5">
      <c r="A16" s="20" t="s">
        <v>141</v>
      </c>
      <c r="B16" s="22">
        <f t="shared" si="2"/>
        <v>0.9794661190965106</v>
      </c>
      <c r="C16" s="22">
        <f t="shared" si="1"/>
        <v>2.0533880903489371E-2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overview</vt:lpstr>
      <vt:lpstr>EnvImpact_adsorbents</vt:lpstr>
      <vt:lpstr>EnvImpact_adsorbents2</vt:lpstr>
      <vt:lpstr>SensitivityStudy_adsorbent</vt:lpstr>
      <vt:lpstr>A1_CarbonFootprint</vt:lpstr>
      <vt:lpstr>A2_ozoneDepletion</vt:lpstr>
      <vt:lpstr>A3_particulateMatter</vt:lpstr>
      <vt:lpstr>A4_acidification</vt:lpstr>
      <vt:lpstr>A5_eutrophFreshwater</vt:lpstr>
      <vt:lpstr>A6_eutrophTerrest</vt:lpstr>
      <vt:lpstr>A7_eutrophMarine</vt:lpstr>
      <vt:lpstr>A8_ionizingRadiation</vt:lpstr>
      <vt:lpstr>A9_photochemicalOzone</vt:lpstr>
      <vt:lpstr>A10_HumanToxCancer</vt:lpstr>
      <vt:lpstr>A11_HumanToxNCancer</vt:lpstr>
      <vt:lpstr>A12_EcotoxFreshwater</vt:lpstr>
      <vt:lpstr>A13_LandUse</vt:lpstr>
      <vt:lpstr>A14_WaterScarcity</vt:lpstr>
      <vt:lpstr>A15_ResourceDeplEnergy</vt:lpstr>
      <vt:lpstr>A16_ResourceDeplMinMet</vt:lpstr>
      <vt:lpstr>DAC_plant</vt:lpstr>
      <vt:lpstr>B1_CarbonFootprint</vt:lpstr>
      <vt:lpstr>B2_ozoneDepletion</vt:lpstr>
      <vt:lpstr>B3_particulateMatter</vt:lpstr>
      <vt:lpstr>B4_acidification</vt:lpstr>
      <vt:lpstr>B5_eutrophFreshwater</vt:lpstr>
      <vt:lpstr>B6_eutrophTerrest</vt:lpstr>
      <vt:lpstr>B7_eutrophMarine</vt:lpstr>
      <vt:lpstr>B8_ionizingRadiation</vt:lpstr>
      <vt:lpstr>B9_photochemicalOzone</vt:lpstr>
      <vt:lpstr>B10_HumanToxCancer</vt:lpstr>
      <vt:lpstr>B11_HumanToxNCancer</vt:lpstr>
      <vt:lpstr>B12_EcotoxFreshwater</vt:lpstr>
      <vt:lpstr>B13_LandUse</vt:lpstr>
      <vt:lpstr>B14_WaterScarcity</vt:lpstr>
      <vt:lpstr>B15_ResourceDeplEnergy</vt:lpstr>
      <vt:lpstr>B16_ResourceDeplMinMet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Elisabeth Zieger</dc:creator>
  <cp:lastModifiedBy>Silvia Elisabeth Zieger</cp:lastModifiedBy>
  <dcterms:created xsi:type="dcterms:W3CDTF">2024-03-08T10:11:59Z</dcterms:created>
  <dcterms:modified xsi:type="dcterms:W3CDTF">2024-04-04T12:03:50Z</dcterms:modified>
</cp:coreProperties>
</file>