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a/Dropbox (Politecnico Di Torino Studenti)/Mac/Desktop/uni/tesi/progetto_tesi/tesi/M-S4EP/RISULTATI hurdle taxonomy 26 bps MATTINA/"/>
    </mc:Choice>
  </mc:AlternateContent>
  <xr:revisionPtr revIDLastSave="0" documentId="8_{895AE461-625B-CF4C-83FE-65DF998B7D9D}" xr6:coauthVersionLast="47" xr6:coauthVersionMax="47" xr10:uidLastSave="{00000000-0000-0000-0000-000000000000}"/>
  <bookViews>
    <workbookView xWindow="0" yWindow="0" windowWidth="28800" windowHeight="18000" activeTab="1" xr2:uid="{86024A61-E0EE-114B-B95C-52953F553B02}"/>
  </bookViews>
  <sheets>
    <sheet name="ELC" sheetId="1" r:id="rId1"/>
    <sheet name="TRA" sheetId="2" r:id="rId2"/>
  </sheets>
  <definedNames>
    <definedName name="_xlchart.v1.0" hidden="1">TRA!$C$4:$O$4</definedName>
    <definedName name="_xlchart.v1.1" hidden="1">TRA!$C$65:$O$65</definedName>
    <definedName name="_xlchart.v1.10" hidden="1">TRA!$C$65:$O$65</definedName>
    <definedName name="_xlchart.v1.11" hidden="1">TRA!$C$66:$O$66</definedName>
    <definedName name="_xlchart.v1.12" hidden="1">TRA!$C$67:$O$67</definedName>
    <definedName name="_xlchart.v1.13" hidden="1">TRA!$C$68:$O$68</definedName>
    <definedName name="_xlchart.v1.14" hidden="1">TRA!$C$69:$O$69</definedName>
    <definedName name="_xlchart.v1.15" hidden="1">TRA!$C$70:$O$70</definedName>
    <definedName name="_xlchart.v1.16" hidden="1">TRA!$C$71:$O$71</definedName>
    <definedName name="_xlchart.v1.17" hidden="1">TRA!$C$72:$O$72</definedName>
    <definedName name="_xlchart.v1.18" hidden="1">TRA!$C$4:$O$4</definedName>
    <definedName name="_xlchart.v1.19" hidden="1">TRA!$C$65:$O$65</definedName>
    <definedName name="_xlchart.v1.2" hidden="1">TRA!$C$66:$O$66</definedName>
    <definedName name="_xlchart.v1.20" hidden="1">TRA!$C$66:$O$66</definedName>
    <definedName name="_xlchart.v1.21" hidden="1">TRA!$C$67:$O$67</definedName>
    <definedName name="_xlchart.v1.22" hidden="1">TRA!$C$68:$O$68</definedName>
    <definedName name="_xlchart.v1.23" hidden="1">TRA!$C$69:$O$69</definedName>
    <definedName name="_xlchart.v1.24" hidden="1">TRA!$C$70:$O$70</definedName>
    <definedName name="_xlchart.v1.25" hidden="1">TRA!$C$71:$O$71</definedName>
    <definedName name="_xlchart.v1.26" hidden="1">TRA!$C$72:$O$72</definedName>
    <definedName name="_xlchart.v1.27" hidden="1">TRA!$C$4:$O$4</definedName>
    <definedName name="_xlchart.v1.28" hidden="1">TRA!$C$65:$O$65</definedName>
    <definedName name="_xlchart.v1.29" hidden="1">TRA!$C$66:$O$66</definedName>
    <definedName name="_xlchart.v1.3" hidden="1">TRA!$C$67:$O$67</definedName>
    <definedName name="_xlchart.v1.30" hidden="1">TRA!$C$67:$O$67</definedName>
    <definedName name="_xlchart.v1.31" hidden="1">TRA!$C$68:$O$68</definedName>
    <definedName name="_xlchart.v1.32" hidden="1">TRA!$C$69:$O$69</definedName>
    <definedName name="_xlchart.v1.33" hidden="1">TRA!$C$70:$O$70</definedName>
    <definedName name="_xlchart.v1.34" hidden="1">TRA!$C$71:$O$71</definedName>
    <definedName name="_xlchart.v1.35" hidden="1">TRA!$C$72:$O$72</definedName>
    <definedName name="_xlchart.v1.36" hidden="1">TRA!$C$4:$O$4</definedName>
    <definedName name="_xlchart.v1.37" hidden="1">TRA!$C$65:$O$65</definedName>
    <definedName name="_xlchart.v1.38" hidden="1">TRA!$C$66:$O$66</definedName>
    <definedName name="_xlchart.v1.39" hidden="1">TRA!$C$67:$O$67</definedName>
    <definedName name="_xlchart.v1.4" hidden="1">TRA!$C$68:$O$68</definedName>
    <definedName name="_xlchart.v1.40" hidden="1">TRA!$C$68:$O$68</definedName>
    <definedName name="_xlchart.v1.41" hidden="1">TRA!$C$69:$O$69</definedName>
    <definedName name="_xlchart.v1.42" hidden="1">TRA!$C$70:$O$70</definedName>
    <definedName name="_xlchart.v1.43" hidden="1">TRA!$C$71:$O$71</definedName>
    <definedName name="_xlchart.v1.44" hidden="1">TRA!$C$72:$O$72</definedName>
    <definedName name="_xlchart.v1.45" hidden="1">TRA!$C$4:$O$4</definedName>
    <definedName name="_xlchart.v1.46" hidden="1">TRA!$C$65:$O$65</definedName>
    <definedName name="_xlchart.v1.47" hidden="1">TRA!$C$66:$O$66</definedName>
    <definedName name="_xlchart.v1.48" hidden="1">TRA!$C$67:$O$67</definedName>
    <definedName name="_xlchart.v1.49" hidden="1">TRA!$C$68:$O$68</definedName>
    <definedName name="_xlchart.v1.5" hidden="1">TRA!$C$69:$O$69</definedName>
    <definedName name="_xlchart.v1.50" hidden="1">TRA!$C$69:$O$69</definedName>
    <definedName name="_xlchart.v1.51" hidden="1">TRA!$C$70:$O$70</definedName>
    <definedName name="_xlchart.v1.52" hidden="1">TRA!$C$71:$O$71</definedName>
    <definedName name="_xlchart.v1.53" hidden="1">TRA!$C$72:$O$72</definedName>
    <definedName name="_xlchart.v1.54" hidden="1">TRA!$C$4:$O$4</definedName>
    <definedName name="_xlchart.v1.55" hidden="1">TRA!$C$65:$O$65</definedName>
    <definedName name="_xlchart.v1.56" hidden="1">TRA!$C$66:$O$66</definedName>
    <definedName name="_xlchart.v1.57" hidden="1">TRA!$C$67:$O$67</definedName>
    <definedName name="_xlchart.v1.58" hidden="1">TRA!$C$68:$O$68</definedName>
    <definedName name="_xlchart.v1.59" hidden="1">TRA!$C$69:$O$69</definedName>
    <definedName name="_xlchart.v1.6" hidden="1">TRA!$C$70:$O$70</definedName>
    <definedName name="_xlchart.v1.60" hidden="1">TRA!$C$70:$O$70</definedName>
    <definedName name="_xlchart.v1.61" hidden="1">TRA!$C$71:$O$71</definedName>
    <definedName name="_xlchart.v1.62" hidden="1">TRA!$C$72:$O$72</definedName>
    <definedName name="_xlchart.v1.63" hidden="1">TRA!$C$4:$O$4</definedName>
    <definedName name="_xlchart.v1.64" hidden="1">TRA!$C$65:$O$65</definedName>
    <definedName name="_xlchart.v1.65" hidden="1">TRA!$C$66:$O$66</definedName>
    <definedName name="_xlchart.v1.66" hidden="1">TRA!$C$67:$O$67</definedName>
    <definedName name="_xlchart.v1.67" hidden="1">TRA!$C$68:$O$68</definedName>
    <definedName name="_xlchart.v1.68" hidden="1">TRA!$C$69:$O$69</definedName>
    <definedName name="_xlchart.v1.69" hidden="1">TRA!$C$70:$O$70</definedName>
    <definedName name="_xlchart.v1.7" hidden="1">TRA!$C$71:$O$71</definedName>
    <definedName name="_xlchart.v1.70" hidden="1">TRA!$C$71:$O$71</definedName>
    <definedName name="_xlchart.v1.71" hidden="1">TRA!$C$72:$O$72</definedName>
    <definedName name="_xlchart.v1.72" hidden="1">TRA!$C$65:$O$65</definedName>
    <definedName name="_xlchart.v1.8" hidden="1">TRA!$C$72:$O$72</definedName>
    <definedName name="_xlchart.v1.9" hidden="1">TRA!$C$4:$O$4</definedName>
    <definedName name="_xlchart.v2.73" hidden="1">TRA!$C$65:$O$65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72" i="2" l="1"/>
  <c r="V72" i="2"/>
  <c r="W72" i="2"/>
  <c r="X72" i="2"/>
  <c r="Y72" i="2"/>
  <c r="Z72" i="2"/>
  <c r="AA72" i="2"/>
  <c r="AB72" i="2"/>
  <c r="AC72" i="2"/>
  <c r="AD72" i="2"/>
  <c r="AE72" i="2"/>
  <c r="AF72" i="2"/>
  <c r="U71" i="2"/>
  <c r="V71" i="2"/>
  <c r="W71" i="2"/>
  <c r="X71" i="2"/>
  <c r="Y71" i="2"/>
  <c r="Z71" i="2"/>
  <c r="AA71" i="2"/>
  <c r="AB71" i="2"/>
  <c r="AC71" i="2"/>
  <c r="AD71" i="2"/>
  <c r="AE71" i="2"/>
  <c r="AF71" i="2"/>
  <c r="U70" i="2"/>
  <c r="V70" i="2"/>
  <c r="W70" i="2"/>
  <c r="X70" i="2"/>
  <c r="Y70" i="2"/>
  <c r="Z70" i="2"/>
  <c r="AA70" i="2"/>
  <c r="AB70" i="2"/>
  <c r="AC70" i="2"/>
  <c r="AD70" i="2"/>
  <c r="AE70" i="2"/>
  <c r="AF70" i="2"/>
  <c r="U69" i="2"/>
  <c r="V69" i="2"/>
  <c r="W69" i="2"/>
  <c r="X69" i="2"/>
  <c r="Y69" i="2"/>
  <c r="Z69" i="2"/>
  <c r="AA69" i="2"/>
  <c r="AB69" i="2"/>
  <c r="AC69" i="2"/>
  <c r="AD69" i="2"/>
  <c r="AE69" i="2"/>
  <c r="AF69" i="2"/>
  <c r="U68" i="2"/>
  <c r="V68" i="2"/>
  <c r="W68" i="2"/>
  <c r="X68" i="2"/>
  <c r="Y68" i="2"/>
  <c r="Z68" i="2"/>
  <c r="AA68" i="2"/>
  <c r="AB68" i="2"/>
  <c r="AC68" i="2"/>
  <c r="AD68" i="2"/>
  <c r="AE68" i="2"/>
  <c r="AF68" i="2"/>
  <c r="U67" i="2"/>
  <c r="V67" i="2"/>
  <c r="W67" i="2"/>
  <c r="X67" i="2"/>
  <c r="Y67" i="2"/>
  <c r="Z67" i="2"/>
  <c r="AA67" i="2"/>
  <c r="AB67" i="2"/>
  <c r="AC67" i="2"/>
  <c r="AD67" i="2"/>
  <c r="AE67" i="2"/>
  <c r="AF67" i="2"/>
  <c r="U66" i="2"/>
  <c r="V66" i="2"/>
  <c r="W66" i="2"/>
  <c r="X66" i="2"/>
  <c r="Y66" i="2"/>
  <c r="Z66" i="2"/>
  <c r="AA66" i="2"/>
  <c r="AB66" i="2"/>
  <c r="AC66" i="2"/>
  <c r="AD66" i="2"/>
  <c r="AE66" i="2"/>
  <c r="AF66" i="2"/>
  <c r="U65" i="2"/>
  <c r="V65" i="2"/>
  <c r="W65" i="2"/>
  <c r="X65" i="2"/>
  <c r="Y65" i="2"/>
  <c r="Z65" i="2"/>
  <c r="AA65" i="2"/>
  <c r="AB65" i="2"/>
  <c r="AC65" i="2"/>
  <c r="AD65" i="2"/>
  <c r="AE65" i="2"/>
  <c r="AF65" i="2"/>
  <c r="T72" i="2"/>
  <c r="C72" i="2"/>
  <c r="T71" i="2"/>
  <c r="C71" i="2"/>
  <c r="T70" i="2"/>
  <c r="C70" i="2"/>
  <c r="T69" i="2"/>
  <c r="C69" i="2"/>
  <c r="T68" i="2"/>
  <c r="C68" i="2"/>
  <c r="T67" i="2"/>
  <c r="C67" i="2"/>
  <c r="T66" i="2"/>
  <c r="C66" i="2"/>
  <c r="T65" i="2"/>
  <c r="C65" i="2"/>
  <c r="D72" i="2"/>
  <c r="E72" i="2"/>
  <c r="F72" i="2"/>
  <c r="G72" i="2"/>
  <c r="H72" i="2"/>
  <c r="I72" i="2"/>
  <c r="J72" i="2"/>
  <c r="K72" i="2"/>
  <c r="L72" i="2"/>
  <c r="M72" i="2"/>
  <c r="N72" i="2"/>
  <c r="O72" i="2"/>
  <c r="D71" i="2"/>
  <c r="E71" i="2"/>
  <c r="F71" i="2"/>
  <c r="G71" i="2"/>
  <c r="H71" i="2"/>
  <c r="I71" i="2"/>
  <c r="J71" i="2"/>
  <c r="K71" i="2"/>
  <c r="L71" i="2"/>
  <c r="M71" i="2"/>
  <c r="N71" i="2"/>
  <c r="O71" i="2"/>
  <c r="D70" i="2"/>
  <c r="E70" i="2"/>
  <c r="F70" i="2"/>
  <c r="G70" i="2"/>
  <c r="H70" i="2"/>
  <c r="I70" i="2"/>
  <c r="J70" i="2"/>
  <c r="K70" i="2"/>
  <c r="L70" i="2"/>
  <c r="M70" i="2"/>
  <c r="N70" i="2"/>
  <c r="O70" i="2"/>
  <c r="D69" i="2"/>
  <c r="E69" i="2"/>
  <c r="F69" i="2"/>
  <c r="G69" i="2"/>
  <c r="H69" i="2"/>
  <c r="I69" i="2"/>
  <c r="J69" i="2"/>
  <c r="K69" i="2"/>
  <c r="L69" i="2"/>
  <c r="M69" i="2"/>
  <c r="N69" i="2"/>
  <c r="O69" i="2"/>
  <c r="D68" i="2"/>
  <c r="E68" i="2"/>
  <c r="F68" i="2"/>
  <c r="G68" i="2"/>
  <c r="H68" i="2"/>
  <c r="I68" i="2"/>
  <c r="J68" i="2"/>
  <c r="K68" i="2"/>
  <c r="L68" i="2"/>
  <c r="M68" i="2"/>
  <c r="N68" i="2"/>
  <c r="O68" i="2"/>
  <c r="D67" i="2"/>
  <c r="E67" i="2"/>
  <c r="F67" i="2"/>
  <c r="G67" i="2"/>
  <c r="H67" i="2"/>
  <c r="I67" i="2"/>
  <c r="J67" i="2"/>
  <c r="K67" i="2"/>
  <c r="L67" i="2"/>
  <c r="M67" i="2"/>
  <c r="N67" i="2"/>
  <c r="O67" i="2"/>
  <c r="D66" i="2"/>
  <c r="E66" i="2"/>
  <c r="F66" i="2"/>
  <c r="G66" i="2"/>
  <c r="H66" i="2"/>
  <c r="I66" i="2"/>
  <c r="J66" i="2"/>
  <c r="K66" i="2"/>
  <c r="L66" i="2"/>
  <c r="M66" i="2"/>
  <c r="N66" i="2"/>
  <c r="O66" i="2"/>
  <c r="N65" i="2"/>
  <c r="O65" i="2"/>
  <c r="K65" i="2"/>
  <c r="L65" i="2"/>
  <c r="M65" i="2"/>
  <c r="D65" i="2"/>
  <c r="E65" i="2"/>
  <c r="F65" i="2"/>
  <c r="G65" i="2"/>
  <c r="H65" i="2"/>
  <c r="I65" i="2"/>
  <c r="J65" i="2"/>
  <c r="AF104" i="1"/>
  <c r="AF115" i="1" s="1"/>
  <c r="AG104" i="1"/>
  <c r="AG115" i="1" s="1"/>
  <c r="V104" i="1"/>
  <c r="V115" i="1" s="1"/>
  <c r="W104" i="1"/>
  <c r="W115" i="1" s="1"/>
  <c r="X104" i="1"/>
  <c r="X115" i="1" s="1"/>
  <c r="Y104" i="1"/>
  <c r="Y115" i="1" s="1"/>
  <c r="Z104" i="1"/>
  <c r="Z115" i="1" s="1"/>
  <c r="AA104" i="1"/>
  <c r="AA115" i="1" s="1"/>
  <c r="AB104" i="1"/>
  <c r="AB115" i="1" s="1"/>
  <c r="AC104" i="1"/>
  <c r="AC115" i="1" s="1"/>
  <c r="AD104" i="1"/>
  <c r="AD115" i="1" s="1"/>
  <c r="AE104" i="1"/>
  <c r="AE115" i="1" s="1"/>
  <c r="U104" i="1"/>
  <c r="U115" i="1" s="1"/>
  <c r="AF99" i="1"/>
  <c r="AF114" i="1" s="1"/>
  <c r="AG99" i="1"/>
  <c r="AG114" i="1" s="1"/>
  <c r="V99" i="1"/>
  <c r="V114" i="1" s="1"/>
  <c r="W99" i="1"/>
  <c r="W114" i="1" s="1"/>
  <c r="X99" i="1"/>
  <c r="X114" i="1" s="1"/>
  <c r="Y99" i="1"/>
  <c r="Y114" i="1" s="1"/>
  <c r="Z99" i="1"/>
  <c r="Z114" i="1" s="1"/>
  <c r="AA99" i="1"/>
  <c r="AA114" i="1" s="1"/>
  <c r="AB99" i="1"/>
  <c r="AB114" i="1" s="1"/>
  <c r="AC99" i="1"/>
  <c r="AC114" i="1" s="1"/>
  <c r="AD99" i="1"/>
  <c r="AD114" i="1" s="1"/>
  <c r="AE99" i="1"/>
  <c r="AE114" i="1" s="1"/>
  <c r="U99" i="1"/>
  <c r="U114" i="1" s="1"/>
  <c r="V89" i="1"/>
  <c r="V113" i="1" s="1"/>
  <c r="W89" i="1"/>
  <c r="W113" i="1" s="1"/>
  <c r="X89" i="1"/>
  <c r="X113" i="1" s="1"/>
  <c r="Y89" i="1"/>
  <c r="Y113" i="1" s="1"/>
  <c r="Z89" i="1"/>
  <c r="Z113" i="1" s="1"/>
  <c r="AA89" i="1"/>
  <c r="AA113" i="1" s="1"/>
  <c r="AB89" i="1"/>
  <c r="AB113" i="1" s="1"/>
  <c r="AC89" i="1"/>
  <c r="AC113" i="1" s="1"/>
  <c r="AD89" i="1"/>
  <c r="AD113" i="1" s="1"/>
  <c r="AE89" i="1"/>
  <c r="AE113" i="1" s="1"/>
  <c r="AF89" i="1"/>
  <c r="AF113" i="1" s="1"/>
  <c r="AG89" i="1"/>
  <c r="AG113" i="1" s="1"/>
  <c r="U89" i="1"/>
  <c r="U113" i="1" s="1"/>
  <c r="V70" i="1"/>
  <c r="V112" i="1" s="1"/>
  <c r="W70" i="1"/>
  <c r="W112" i="1" s="1"/>
  <c r="X70" i="1"/>
  <c r="X112" i="1" s="1"/>
  <c r="Y70" i="1"/>
  <c r="Y112" i="1" s="1"/>
  <c r="Z70" i="1"/>
  <c r="Z112" i="1" s="1"/>
  <c r="AA70" i="1"/>
  <c r="AA112" i="1" s="1"/>
  <c r="AB70" i="1"/>
  <c r="AB112" i="1" s="1"/>
  <c r="AC70" i="1"/>
  <c r="AC112" i="1" s="1"/>
  <c r="AD70" i="1"/>
  <c r="AD112" i="1" s="1"/>
  <c r="AE70" i="1"/>
  <c r="AE112" i="1" s="1"/>
  <c r="AF70" i="1"/>
  <c r="AF112" i="1" s="1"/>
  <c r="AG70" i="1"/>
  <c r="AG112" i="1" s="1"/>
  <c r="U70" i="1"/>
  <c r="U112" i="1" s="1"/>
  <c r="E70" i="1"/>
  <c r="AG62" i="1"/>
  <c r="AG111" i="1" s="1"/>
  <c r="V62" i="1"/>
  <c r="V111" i="1" s="1"/>
  <c r="W62" i="1"/>
  <c r="W111" i="1" s="1"/>
  <c r="X62" i="1"/>
  <c r="X111" i="1" s="1"/>
  <c r="Y62" i="1"/>
  <c r="Y111" i="1" s="1"/>
  <c r="Z62" i="1"/>
  <c r="Z111" i="1" s="1"/>
  <c r="AA62" i="1"/>
  <c r="AA111" i="1" s="1"/>
  <c r="AB62" i="1"/>
  <c r="AB111" i="1" s="1"/>
  <c r="AC62" i="1"/>
  <c r="AC111" i="1" s="1"/>
  <c r="AD62" i="1"/>
  <c r="AD111" i="1" s="1"/>
  <c r="AE62" i="1"/>
  <c r="AE111" i="1" s="1"/>
  <c r="AF62" i="1"/>
  <c r="AF111" i="1" s="1"/>
  <c r="U62" i="1"/>
  <c r="U111" i="1" s="1"/>
  <c r="AE40" i="1"/>
  <c r="AE109" i="1" s="1"/>
  <c r="AF40" i="1"/>
  <c r="AF109" i="1" s="1"/>
  <c r="AG40" i="1"/>
  <c r="AG109" i="1" s="1"/>
  <c r="V40" i="1"/>
  <c r="V109" i="1" s="1"/>
  <c r="W40" i="1"/>
  <c r="W109" i="1" s="1"/>
  <c r="X40" i="1"/>
  <c r="X109" i="1" s="1"/>
  <c r="Y40" i="1"/>
  <c r="Y109" i="1" s="1"/>
  <c r="Z40" i="1"/>
  <c r="Z109" i="1" s="1"/>
  <c r="AA40" i="1"/>
  <c r="AA109" i="1" s="1"/>
  <c r="AB40" i="1"/>
  <c r="AB109" i="1" s="1"/>
  <c r="AC40" i="1"/>
  <c r="AC109" i="1" s="1"/>
  <c r="AD40" i="1"/>
  <c r="AD109" i="1" s="1"/>
  <c r="U40" i="1"/>
  <c r="U109" i="1" s="1"/>
  <c r="AG18" i="1"/>
  <c r="AG108" i="1" s="1"/>
  <c r="V18" i="1"/>
  <c r="V108" i="1" s="1"/>
  <c r="W18" i="1"/>
  <c r="W108" i="1" s="1"/>
  <c r="X18" i="1"/>
  <c r="X108" i="1" s="1"/>
  <c r="Y18" i="1"/>
  <c r="Y108" i="1" s="1"/>
  <c r="Z18" i="1"/>
  <c r="Z108" i="1" s="1"/>
  <c r="AA18" i="1"/>
  <c r="AA108" i="1" s="1"/>
  <c r="AB18" i="1"/>
  <c r="AB108" i="1" s="1"/>
  <c r="AC18" i="1"/>
  <c r="AC108" i="1" s="1"/>
  <c r="AD18" i="1"/>
  <c r="AD108" i="1" s="1"/>
  <c r="AE18" i="1"/>
  <c r="AE108" i="1" s="1"/>
  <c r="AF18" i="1"/>
  <c r="AF108" i="1" s="1"/>
  <c r="U18" i="1"/>
  <c r="U108" i="1" s="1"/>
  <c r="F18" i="1"/>
  <c r="G18" i="1"/>
  <c r="H18" i="1"/>
  <c r="I18" i="1"/>
  <c r="J18" i="1"/>
  <c r="K18" i="1"/>
  <c r="L18" i="1"/>
  <c r="M18" i="1"/>
  <c r="N18" i="1"/>
  <c r="O18" i="1"/>
  <c r="P18" i="1"/>
  <c r="Q18" i="1"/>
  <c r="E18" i="1"/>
  <c r="N104" i="1"/>
  <c r="O104" i="1"/>
  <c r="P104" i="1"/>
  <c r="Q104" i="1"/>
  <c r="F104" i="1"/>
  <c r="G104" i="1"/>
  <c r="H104" i="1"/>
  <c r="I104" i="1"/>
  <c r="J104" i="1"/>
  <c r="K104" i="1"/>
  <c r="L104" i="1"/>
  <c r="M104" i="1"/>
  <c r="E104" i="1"/>
  <c r="F99" i="1"/>
  <c r="G99" i="1"/>
  <c r="H99" i="1"/>
  <c r="I99" i="1"/>
  <c r="J99" i="1"/>
  <c r="K99" i="1"/>
  <c r="L99" i="1"/>
  <c r="M99" i="1"/>
  <c r="N99" i="1"/>
  <c r="O99" i="1"/>
  <c r="P99" i="1"/>
  <c r="Q99" i="1"/>
  <c r="E99" i="1"/>
  <c r="F89" i="1"/>
  <c r="G89" i="1"/>
  <c r="H89" i="1"/>
  <c r="I89" i="1"/>
  <c r="J89" i="1"/>
  <c r="K89" i="1"/>
  <c r="L89" i="1"/>
  <c r="M89" i="1"/>
  <c r="N89" i="1"/>
  <c r="O89" i="1"/>
  <c r="P89" i="1"/>
  <c r="Q89" i="1"/>
  <c r="E89" i="1"/>
  <c r="Q70" i="1"/>
  <c r="F70" i="1"/>
  <c r="G70" i="1"/>
  <c r="H70" i="1"/>
  <c r="I70" i="1"/>
  <c r="J70" i="1"/>
  <c r="K70" i="1"/>
  <c r="L70" i="1"/>
  <c r="M70" i="1"/>
  <c r="N70" i="1"/>
  <c r="O70" i="1"/>
  <c r="P70" i="1"/>
  <c r="F62" i="1"/>
  <c r="G62" i="1"/>
  <c r="H62" i="1"/>
  <c r="I62" i="1"/>
  <c r="J62" i="1"/>
  <c r="K62" i="1"/>
  <c r="L62" i="1"/>
  <c r="M62" i="1"/>
  <c r="N62" i="1"/>
  <c r="O62" i="1"/>
  <c r="P62" i="1"/>
  <c r="Q62" i="1"/>
  <c r="E62" i="1"/>
  <c r="Q40" i="1"/>
  <c r="F40" i="1"/>
  <c r="G40" i="1"/>
  <c r="H40" i="1"/>
  <c r="I40" i="1"/>
  <c r="J40" i="1"/>
  <c r="K40" i="1"/>
  <c r="L40" i="1"/>
  <c r="M40" i="1"/>
  <c r="N40" i="1"/>
  <c r="O40" i="1"/>
  <c r="P40" i="1"/>
  <c r="E40" i="1"/>
  <c r="C42" i="1"/>
  <c r="X49" i="1" s="1"/>
  <c r="X110" i="1" s="1"/>
  <c r="C43" i="1"/>
  <c r="AD49" i="1" l="1"/>
  <c r="AD110" i="1" s="1"/>
  <c r="AE49" i="1"/>
  <c r="AE110" i="1" s="1"/>
  <c r="W49" i="1"/>
  <c r="W110" i="1" s="1"/>
  <c r="AC49" i="1"/>
  <c r="AC110" i="1" s="1"/>
  <c r="AB49" i="1"/>
  <c r="AB110" i="1" s="1"/>
  <c r="AA49" i="1"/>
  <c r="AA110" i="1" s="1"/>
  <c r="Z49" i="1"/>
  <c r="Z110" i="1" s="1"/>
  <c r="U49" i="1"/>
  <c r="U110" i="1" s="1"/>
  <c r="V49" i="1"/>
  <c r="V110" i="1" s="1"/>
  <c r="AG49" i="1"/>
  <c r="AG110" i="1" s="1"/>
  <c r="AF49" i="1"/>
  <c r="AF110" i="1" s="1"/>
  <c r="Y49" i="1"/>
  <c r="Y110" i="1" s="1"/>
  <c r="E49" i="1"/>
  <c r="F49" i="1"/>
  <c r="K49" i="1"/>
  <c r="I49" i="1"/>
  <c r="H49" i="1"/>
  <c r="G49" i="1"/>
  <c r="M49" i="1"/>
  <c r="L49" i="1"/>
  <c r="J49" i="1"/>
  <c r="Q49" i="1"/>
  <c r="P49" i="1"/>
  <c r="O49" i="1"/>
  <c r="N49" i="1"/>
</calcChain>
</file>

<file path=xl/sharedStrings.xml><?xml version="1.0" encoding="utf-8"?>
<sst xmlns="http://schemas.openxmlformats.org/spreadsheetml/2006/main" count="361" uniqueCount="176">
  <si>
    <t>Capacity</t>
  </si>
  <si>
    <t>Fossil- COAL</t>
  </si>
  <si>
    <t>ELC_COA_COND_E</t>
  </si>
  <si>
    <t>ELC_COA_OIL_E</t>
  </si>
  <si>
    <t>ELC_CHP_COA_IGCC_E</t>
  </si>
  <si>
    <t>ELC_COA_STM_P</t>
  </si>
  <si>
    <t>ELC_COA_STM_H500MW_N</t>
  </si>
  <si>
    <t>ELC_BIO_5C_COA_N</t>
  </si>
  <si>
    <t>ELC_BIO_12C_COA_N</t>
  </si>
  <si>
    <t>CCUS_ELC_IG_COA</t>
  </si>
  <si>
    <t>CCUS_ELC_OG_COA</t>
  </si>
  <si>
    <t>CCUS_ELC_OXY_COA</t>
  </si>
  <si>
    <t>CCUS_ELC_SOFC_COA</t>
  </si>
  <si>
    <t>CCUS_ELC_OXY_NGA</t>
  </si>
  <si>
    <t>Tot (GW)</t>
  </si>
  <si>
    <t>Fossil- NGA</t>
  </si>
  <si>
    <t>ELC_NGA_CC_E</t>
  </si>
  <si>
    <t>ELC_NGA_OIL_E</t>
  </si>
  <si>
    <t>ELC_NGA_STM_REP_E</t>
  </si>
  <si>
    <t>ELC_NGA_TURB_E</t>
  </si>
  <si>
    <t>ELC_NGA_MIN_E</t>
  </si>
  <si>
    <t>ELC_CHP_NGA_CC_E</t>
  </si>
  <si>
    <t>ELC_CHP_NGA_TURB_CEN_E</t>
  </si>
  <si>
    <t>ELC_CHP_NGA_TURB_DST_E</t>
  </si>
  <si>
    <t>ELC_CHP_NGA_STM_COND_E</t>
  </si>
  <si>
    <t>ELC_NGA_CC_P</t>
  </si>
  <si>
    <t>ELC_CHP_NGA_CC_P</t>
  </si>
  <si>
    <t>ELC_CHP_NGA_TURB_P</t>
  </si>
  <si>
    <t>ELC_NGA_TURB_L80MW_N</t>
  </si>
  <si>
    <t>ELC_NGA_TURB_L300MW_N</t>
  </si>
  <si>
    <t>ELC_NGA_CC_L3000MW_N</t>
  </si>
  <si>
    <t>ELC_CHP_NGA_TURB_N</t>
  </si>
  <si>
    <t>ELC_CHP_NGA_CC_N</t>
  </si>
  <si>
    <t>ELC_CHP_NGA_CP_N</t>
  </si>
  <si>
    <t>ELC_CHP_NGA_TAP_N</t>
  </si>
  <si>
    <t>Fossil- OIL</t>
  </si>
  <si>
    <t>ELC_OIL_STM_E</t>
  </si>
  <si>
    <t>ELC_CHP_OIL_STM_COND_CEN_E</t>
  </si>
  <si>
    <t>ELC_CHP_OIL_STM_COND_DST_E</t>
  </si>
  <si>
    <t>ELC_OIL_STM_L2500MW_N</t>
  </si>
  <si>
    <t>Renewables - BIO</t>
  </si>
  <si>
    <t>ELC_DST_TURB_E</t>
  </si>
  <si>
    <t>ELC_BIO_DST_E</t>
  </si>
  <si>
    <t>TechInputSplit</t>
  </si>
  <si>
    <t>ELC_CHP_GASDER_CC_E</t>
  </si>
  <si>
    <t>TIS Result</t>
  </si>
  <si>
    <t>ELC_BGS_E</t>
  </si>
  <si>
    <t>ELC_BIO_CEN_E</t>
  </si>
  <si>
    <t>ELC_CHP_HHC_CC_E</t>
  </si>
  <si>
    <t>ELC_CHP_BGS_COG_E</t>
  </si>
  <si>
    <t>ELC_BGS_AGR_N</t>
  </si>
  <si>
    <t>ELC_BGS_LAN_N</t>
  </si>
  <si>
    <t>ELC_CHP_BIO_CEN_E</t>
  </si>
  <si>
    <t>ELC_BIO_5C_N</t>
  </si>
  <si>
    <t>ELC_BIO_12C_N</t>
  </si>
  <si>
    <t>Renewables -HYDRO</t>
  </si>
  <si>
    <t>ELC_HYD_FLO_E</t>
  </si>
  <si>
    <t>ELC_HYD_FLO_L10MW_E</t>
  </si>
  <si>
    <t>ELC_HYD_RES_E</t>
  </si>
  <si>
    <t>ELC_HYD_PUM_E</t>
  </si>
  <si>
    <t>ELC_HYD_MICRO_N</t>
  </si>
  <si>
    <t>ELC_HYD_MINI_N</t>
  </si>
  <si>
    <t>Renewables -SOLAR</t>
  </si>
  <si>
    <t>ELC_SOL_E</t>
  </si>
  <si>
    <t>ELC_SOLTH_TYPE1_N</t>
  </si>
  <si>
    <t>ELC_SOLTH_TYPE2_N</t>
  </si>
  <si>
    <t>ELC_SOLTH_TYPE3_N</t>
  </si>
  <si>
    <t>ELC_SOLTH_TYPE4_N</t>
  </si>
  <si>
    <t>ELC_PV_ROOF_TYPE1_N</t>
  </si>
  <si>
    <t>ELC_PV_ROOF_TYPE2_N</t>
  </si>
  <si>
    <t>ELC_PV_ROOF_TYPE3_N</t>
  </si>
  <si>
    <t>ELC_PV_ROOF_TYPE4_N</t>
  </si>
  <si>
    <t>ELC_PV_ROOF_TYPE5_N</t>
  </si>
  <si>
    <t>ELC_PV_ROOF_TYPE6_N</t>
  </si>
  <si>
    <t>ELC_PV_GRO_TYPE1_N</t>
  </si>
  <si>
    <t>ELC_PV_GRO_TYPE2_N</t>
  </si>
  <si>
    <t>ELC_PV_GRO_TYPE3_N</t>
  </si>
  <si>
    <t>ELC_PV_GRO_TYPE4_N</t>
  </si>
  <si>
    <t>ELC_PV_GRO_TYPE5_N</t>
  </si>
  <si>
    <t>ELC_PV_GRO_TYPE6_N</t>
  </si>
  <si>
    <t>Renewables -WIND</t>
  </si>
  <si>
    <t>ELC_WIN_E</t>
  </si>
  <si>
    <t>ELC_WIN_P</t>
  </si>
  <si>
    <t>ELC_WIN_TYPEA_N</t>
  </si>
  <si>
    <t>ELC_WIN_TYPEB_N</t>
  </si>
  <si>
    <t>ELC_WIN_TYPEC_N</t>
  </si>
  <si>
    <t>ELC_WIN_TYPED_N</t>
  </si>
  <si>
    <t>ELC_WIN_OFF_N</t>
  </si>
  <si>
    <t>ELC_WIN_OFF_DEEP_N</t>
  </si>
  <si>
    <t>Renewables -GEO</t>
  </si>
  <si>
    <t>ELC_GEO_E</t>
  </si>
  <si>
    <t>ELC_GEO_HENT_N</t>
  </si>
  <si>
    <t>ELC_GEO_LENT_N</t>
  </si>
  <si>
    <t>Activity</t>
  </si>
  <si>
    <t>Tot (PJ)</t>
  </si>
  <si>
    <t>Coal</t>
  </si>
  <si>
    <t>Natural Gas</t>
  </si>
  <si>
    <t>Oil</t>
  </si>
  <si>
    <t>Biomass</t>
  </si>
  <si>
    <t>Hydro</t>
  </si>
  <si>
    <t>Solar</t>
  </si>
  <si>
    <t>Wind</t>
  </si>
  <si>
    <t>Geothermal</t>
  </si>
  <si>
    <t>In TWh</t>
  </si>
  <si>
    <t>TRA_ROA_CAR</t>
  </si>
  <si>
    <t>TRA_ROA_CAR_BIO_E</t>
  </si>
  <si>
    <t>TRA_ROA_CAR_DST_E</t>
  </si>
  <si>
    <t>TRA_ROA_CAR_GSL_E</t>
  </si>
  <si>
    <t>TRA_ROA_CAR_LPG_E</t>
  </si>
  <si>
    <t>TRA_ROA_CAR_NGA_E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</si>
  <si>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</si>
  <si>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</si>
  <si>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</si>
  <si>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</si>
  <si>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</si>
  <si>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</si>
  <si>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</si>
  <si>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</si>
  <si>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</si>
  <si>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TRA_ROA_BUS</t>
  </si>
  <si>
    <t>TRA_ROA_BUS_BIO_E</t>
  </si>
  <si>
    <t>TRA_ROA_BUS_DST_E</t>
  </si>
  <si>
    <t>TRA_ROA_BUS_NGA_E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</si>
  <si>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</si>
  <si>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</si>
  <si>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</si>
  <si>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</si>
  <si>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</si>
  <si>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</si>
  <si>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</si>
  <si>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TRA_ROA_MOP_GSL_E</t>
  </si>
  <si>
    <t>TRA_ROA_MCY_GSL_E</t>
  </si>
  <si>
    <t>TRA_ROA_2WH_GSL_N</t>
  </si>
  <si>
    <t>TRA_ROA_2WH_DST_N</t>
  </si>
  <si>
    <t>TRA_ROA_2WH_ELC_N</t>
  </si>
  <si>
    <t>TRA_ROA_2WH_FULHYB_N</t>
  </si>
  <si>
    <t>TRA_ROA_2WH</t>
  </si>
  <si>
    <t>HTR e MTR e LCV</t>
  </si>
  <si>
    <t>TRA_ROA_HTR_BIO_E</t>
  </si>
  <si>
    <t>TRA_ROA_HTR_DST_E</t>
  </si>
  <si>
    <t>TRA_ROA_HTR_GSL_N</t>
  </si>
  <si>
    <t>TRA_ROA_HTR_DST_N</t>
  </si>
  <si>
    <t>TRA_ROA_HTR_LPG_N</t>
  </si>
  <si>
    <t>TRA_ROA_HTR_NGA_N</t>
  </si>
  <si>
    <t>TRA_ROA_HTR_ELC_N</t>
  </si>
  <si>
    <t>TRA_ROA_HTR_PLGHYB_N</t>
  </si>
  <si>
    <t>TRA_ROA_HTR_FCELL_N</t>
  </si>
  <si>
    <t>TRA_ROA_MTR_DST_E</t>
  </si>
  <si>
    <t>TRA_ROA_MTR_GSL_N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</si>
  <si>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</si>
  <si>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</si>
  <si>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</si>
  <si>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</si>
  <si>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</si>
  <si>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</si>
  <si>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TRA_ROA_LCV_BIO_E</t>
  </si>
  <si>
    <t>TRA_ROA_LCV_DST_E</t>
  </si>
  <si>
    <t>TRA_ROA_LCV_GSL_E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</si>
  <si>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</si>
  <si>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</si>
  <si>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</si>
  <si>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</si>
  <si>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</si>
  <si>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</si>
  <si>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</si>
  <si>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</si>
  <si>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Road transport by fuel</t>
  </si>
  <si>
    <t>Biofuel</t>
  </si>
  <si>
    <t>Diesel</t>
  </si>
  <si>
    <t>Gasoline</t>
  </si>
  <si>
    <t>LPG</t>
  </si>
  <si>
    <t>NGA</t>
  </si>
  <si>
    <t>Electric vehicle</t>
  </si>
  <si>
    <t>Hybrid vehicle</t>
  </si>
  <si>
    <t>Fuel-cell vehicle</t>
  </si>
  <si>
    <t>Road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</si>
</sst>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3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2" borderId="0" xfId="0" applyFont="1" applyFill="1"/>
    <xf numFmtId="0" fontId="4" fillId="3" borderId="0" xfId="0" applyFont="1" applyFill="1"/>
    <xf numFmtId="0" fontId="0" fillId="2" borderId="0" xfId="0" applyFill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</cellXfs>
  <cellStyles count="1">
    <cellStyle name="Normale" xfId="0" builtinId="0"/>
  </cellStyles>
  <dxfs count="6"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Electricity generation</a:t>
            </a:r>
            <a:r>
              <a:rPr lang="it-IT" baseline="0"/>
              <a:t> mix - installed capacity considering EU Taxonomy with premium of +26 bps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Coal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ELC!$E$3:$Q$3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  <c:pt idx="9">
                  <c:v>2025</c:v>
                </c:pt>
                <c:pt idx="10">
                  <c:v>2030</c:v>
                </c:pt>
                <c:pt idx="11">
                  <c:v>2040</c:v>
                </c:pt>
                <c:pt idx="12">
                  <c:v>2050</c:v>
                </c:pt>
              </c:numCache>
            </c:numRef>
          </c:cat>
          <c:val>
            <c:numRef>
              <c:f>ELC!$E$18:$Q$18</c:f>
              <c:numCache>
                <c:formatCode>General</c:formatCode>
                <c:ptCount val="13"/>
                <c:pt idx="0">
                  <c:v>10.956184730057473</c:v>
                </c:pt>
                <c:pt idx="1">
                  <c:v>10.956184730057473</c:v>
                </c:pt>
                <c:pt idx="2">
                  <c:v>10.956184730057473</c:v>
                </c:pt>
                <c:pt idx="3">
                  <c:v>10.956184730057473</c:v>
                </c:pt>
                <c:pt idx="4">
                  <c:v>11.063455335535894</c:v>
                </c:pt>
                <c:pt idx="5">
                  <c:v>11.063455335535894</c:v>
                </c:pt>
                <c:pt idx="6">
                  <c:v>11.063455335535894</c:v>
                </c:pt>
                <c:pt idx="7">
                  <c:v>11.063455335535894</c:v>
                </c:pt>
                <c:pt idx="8">
                  <c:v>11.063455335535894</c:v>
                </c:pt>
                <c:pt idx="9">
                  <c:v>10.394724023210705</c:v>
                </c:pt>
                <c:pt idx="10">
                  <c:v>9.6629510221855455</c:v>
                </c:pt>
                <c:pt idx="11">
                  <c:v>5.4618000000000002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3-3648-8562-960762F52AD6}"/>
            </c:ext>
          </c:extLst>
        </c:ser>
        <c:ser>
          <c:idx val="1"/>
          <c:order val="1"/>
          <c:tx>
            <c:v>Natural Gas</c:v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ELC!$E$3:$Q$3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  <c:pt idx="9">
                  <c:v>2025</c:v>
                </c:pt>
                <c:pt idx="10">
                  <c:v>2030</c:v>
                </c:pt>
                <c:pt idx="11">
                  <c:v>2040</c:v>
                </c:pt>
                <c:pt idx="12">
                  <c:v>2050</c:v>
                </c:pt>
              </c:numCache>
            </c:numRef>
          </c:cat>
          <c:val>
            <c:numRef>
              <c:f>ELC!$E$40:$Q$40</c:f>
              <c:numCache>
                <c:formatCode>General</c:formatCode>
                <c:ptCount val="13"/>
                <c:pt idx="0">
                  <c:v>40.361172873883433</c:v>
                </c:pt>
                <c:pt idx="1">
                  <c:v>40.361172873883433</c:v>
                </c:pt>
                <c:pt idx="2">
                  <c:v>40.361172873883433</c:v>
                </c:pt>
                <c:pt idx="3">
                  <c:v>40.361172873883433</c:v>
                </c:pt>
                <c:pt idx="4">
                  <c:v>41.101172873883435</c:v>
                </c:pt>
                <c:pt idx="5">
                  <c:v>41.101172873883435</c:v>
                </c:pt>
                <c:pt idx="6">
                  <c:v>41.101172873883435</c:v>
                </c:pt>
                <c:pt idx="7">
                  <c:v>41.101172873883435</c:v>
                </c:pt>
                <c:pt idx="8">
                  <c:v>41.101172873883435</c:v>
                </c:pt>
                <c:pt idx="9">
                  <c:v>41.101172873883435</c:v>
                </c:pt>
                <c:pt idx="10">
                  <c:v>39.537507944599973</c:v>
                </c:pt>
                <c:pt idx="11">
                  <c:v>23.369942173419005</c:v>
                </c:pt>
                <c:pt idx="12">
                  <c:v>1.5901300584650944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53-3648-8562-960762F52AD6}"/>
            </c:ext>
          </c:extLst>
        </c:ser>
        <c:ser>
          <c:idx val="2"/>
          <c:order val="2"/>
          <c:tx>
            <c:v>Oil</c:v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ELC!$E$3:$Q$3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  <c:pt idx="9">
                  <c:v>2025</c:v>
                </c:pt>
                <c:pt idx="10">
                  <c:v>2030</c:v>
                </c:pt>
                <c:pt idx="11">
                  <c:v>2040</c:v>
                </c:pt>
                <c:pt idx="12">
                  <c:v>2050</c:v>
                </c:pt>
              </c:numCache>
            </c:numRef>
          </c:cat>
          <c:val>
            <c:numRef>
              <c:f>ELC!$E$49:$Q$49</c:f>
              <c:numCache>
                <c:formatCode>General</c:formatCode>
                <c:ptCount val="13"/>
                <c:pt idx="0">
                  <c:v>12.072704952143432</c:v>
                </c:pt>
                <c:pt idx="1">
                  <c:v>12.072704952143432</c:v>
                </c:pt>
                <c:pt idx="2">
                  <c:v>12.072704952143432</c:v>
                </c:pt>
                <c:pt idx="3">
                  <c:v>12.072704952143432</c:v>
                </c:pt>
                <c:pt idx="4">
                  <c:v>12.245827226591921</c:v>
                </c:pt>
                <c:pt idx="5">
                  <c:v>12.245827226591921</c:v>
                </c:pt>
                <c:pt idx="6">
                  <c:v>12.488088567814801</c:v>
                </c:pt>
                <c:pt idx="7">
                  <c:v>12.488088567814801</c:v>
                </c:pt>
                <c:pt idx="8">
                  <c:v>12.488088567814801</c:v>
                </c:pt>
                <c:pt idx="9">
                  <c:v>12.488088567814801</c:v>
                </c:pt>
                <c:pt idx="10">
                  <c:v>12.488088567814801</c:v>
                </c:pt>
                <c:pt idx="11">
                  <c:v>7.6925070821717707</c:v>
                </c:pt>
                <c:pt idx="12">
                  <c:v>0.38075916078166983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53-3648-8562-960762F52AD6}"/>
            </c:ext>
          </c:extLst>
        </c:ser>
        <c:ser>
          <c:idx val="3"/>
          <c:order val="3"/>
          <c:tx>
            <c:v>Biomass</c:v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ELC!$E$3:$Q$3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  <c:pt idx="9">
                  <c:v>2025</c:v>
                </c:pt>
                <c:pt idx="10">
                  <c:v>2030</c:v>
                </c:pt>
                <c:pt idx="11">
                  <c:v>2040</c:v>
                </c:pt>
                <c:pt idx="12">
                  <c:v>2050</c:v>
                </c:pt>
              </c:numCache>
            </c:numRef>
          </c:cat>
          <c:val>
            <c:numRef>
              <c:f>ELC!$E$62:$Q$62</c:f>
              <c:numCache>
                <c:formatCode>General</c:formatCode>
                <c:ptCount val="13"/>
                <c:pt idx="0">
                  <c:v>1.7272186584714579</c:v>
                </c:pt>
                <c:pt idx="1">
                  <c:v>1.8992369423639985</c:v>
                </c:pt>
                <c:pt idx="2">
                  <c:v>2.7079144031167721</c:v>
                </c:pt>
                <c:pt idx="3">
                  <c:v>3.5411873529563631</c:v>
                </c:pt>
                <c:pt idx="4">
                  <c:v>3.6686419831150747</c:v>
                </c:pt>
                <c:pt idx="5">
                  <c:v>4.2587378354703187</c:v>
                </c:pt>
                <c:pt idx="6">
                  <c:v>4.2229743287689478</c:v>
                </c:pt>
                <c:pt idx="7">
                  <c:v>4.26678690502278</c:v>
                </c:pt>
                <c:pt idx="8">
                  <c:v>4.0978866562358514</c:v>
                </c:pt>
                <c:pt idx="9">
                  <c:v>2.3311778186868231</c:v>
                </c:pt>
                <c:pt idx="10">
                  <c:v>1.4685904667248804</c:v>
                </c:pt>
                <c:pt idx="11">
                  <c:v>1.9544490961196463</c:v>
                </c:pt>
                <c:pt idx="12">
                  <c:v>1.8355827789779489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53-3648-8562-960762F52AD6}"/>
            </c:ext>
          </c:extLst>
        </c:ser>
        <c:ser>
          <c:idx val="4"/>
          <c:order val="4"/>
          <c:tx>
            <c:v>Hydro</c:v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ELC!$E$3:$Q$3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  <c:pt idx="9">
                  <c:v>2025</c:v>
                </c:pt>
                <c:pt idx="10">
                  <c:v>2030</c:v>
                </c:pt>
                <c:pt idx="11">
                  <c:v>2040</c:v>
                </c:pt>
                <c:pt idx="12">
                  <c:v>2050</c:v>
                </c:pt>
              </c:numCache>
            </c:numRef>
          </c:cat>
          <c:val>
            <c:numRef>
              <c:f>ELC!$E$70:$Q$70</c:f>
              <c:numCache>
                <c:formatCode>General</c:formatCode>
                <c:ptCount val="13"/>
                <c:pt idx="0">
                  <c:v>21.614945368825097</c:v>
                </c:pt>
                <c:pt idx="1">
                  <c:v>22.289548727966004</c:v>
                </c:pt>
                <c:pt idx="2">
                  <c:v>22.345420877469497</c:v>
                </c:pt>
                <c:pt idx="3">
                  <c:v>22.345420877469497</c:v>
                </c:pt>
                <c:pt idx="4">
                  <c:v>22.701365037383013</c:v>
                </c:pt>
                <c:pt idx="5">
                  <c:v>22.701365037383013</c:v>
                </c:pt>
                <c:pt idx="6">
                  <c:v>23.00569235962832</c:v>
                </c:pt>
                <c:pt idx="7">
                  <c:v>23.00569235962832</c:v>
                </c:pt>
                <c:pt idx="8">
                  <c:v>23.378969639523365</c:v>
                </c:pt>
                <c:pt idx="9">
                  <c:v>23.704385664648488</c:v>
                </c:pt>
                <c:pt idx="10">
                  <c:v>25.016105746194466</c:v>
                </c:pt>
                <c:pt idx="11">
                  <c:v>33.293048443579607</c:v>
                </c:pt>
                <c:pt idx="12">
                  <c:v>34.412403370332271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B53-3648-8562-960762F52AD6}"/>
            </c:ext>
          </c:extLst>
        </c:ser>
        <c:ser>
          <c:idx val="5"/>
          <c:order val="5"/>
          <c:tx>
            <c:v>Solar</c:v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ELC!$E$3:$Q$3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  <c:pt idx="9">
                  <c:v>2025</c:v>
                </c:pt>
                <c:pt idx="10">
                  <c:v>2030</c:v>
                </c:pt>
                <c:pt idx="11">
                  <c:v>2040</c:v>
                </c:pt>
                <c:pt idx="12">
                  <c:v>2050</c:v>
                </c:pt>
              </c:numCache>
            </c:numRef>
          </c:cat>
          <c:val>
            <c:numRef>
              <c:f>ELC!$E$89:$Q$89</c:f>
              <c:numCache>
                <c:formatCode>General</c:formatCode>
                <c:ptCount val="13"/>
                <c:pt idx="0">
                  <c:v>0.02</c:v>
                </c:pt>
                <c:pt idx="1">
                  <c:v>0.02</c:v>
                </c:pt>
                <c:pt idx="2">
                  <c:v>1.818622372173369</c:v>
                </c:pt>
                <c:pt idx="3">
                  <c:v>8.195448664043294</c:v>
                </c:pt>
                <c:pt idx="4">
                  <c:v>9.3200129780125245</c:v>
                </c:pt>
                <c:pt idx="5">
                  <c:v>9.3200129780125245</c:v>
                </c:pt>
                <c:pt idx="6">
                  <c:v>9.3200129780125245</c:v>
                </c:pt>
                <c:pt idx="7">
                  <c:v>9.9465713854113265</c:v>
                </c:pt>
                <c:pt idx="8">
                  <c:v>16.36830285277415</c:v>
                </c:pt>
                <c:pt idx="9">
                  <c:v>28.474082830908095</c:v>
                </c:pt>
                <c:pt idx="10">
                  <c:v>45.169522474381715</c:v>
                </c:pt>
                <c:pt idx="11">
                  <c:v>59.275785519631221</c:v>
                </c:pt>
                <c:pt idx="12">
                  <c:v>53.538442220379657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B53-3648-8562-960762F52AD6}"/>
            </c:ext>
          </c:extLst>
        </c:ser>
        <c:ser>
          <c:idx val="6"/>
          <c:order val="6"/>
          <c:tx>
            <c:v>Wind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ELC!$E$3:$Q$3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  <c:pt idx="9">
                  <c:v>2025</c:v>
                </c:pt>
                <c:pt idx="10">
                  <c:v>2030</c:v>
                </c:pt>
                <c:pt idx="11">
                  <c:v>2040</c:v>
                </c:pt>
                <c:pt idx="12">
                  <c:v>2050</c:v>
                </c:pt>
              </c:numCache>
            </c:numRef>
          </c:cat>
          <c:val>
            <c:numRef>
              <c:f>ELC!$E$99:$Q$99</c:f>
              <c:numCache>
                <c:formatCode>General</c:formatCode>
                <c:ptCount val="13"/>
                <c:pt idx="0">
                  <c:v>2.5462040853278212</c:v>
                </c:pt>
                <c:pt idx="1">
                  <c:v>3.7788310910928593</c:v>
                </c:pt>
                <c:pt idx="2">
                  <c:v>4.8189324512423664</c:v>
                </c:pt>
                <c:pt idx="3">
                  <c:v>7.6553941225620052</c:v>
                </c:pt>
                <c:pt idx="4">
                  <c:v>8.3211542972292563</c:v>
                </c:pt>
                <c:pt idx="5">
                  <c:v>10.011273945943032</c:v>
                </c:pt>
                <c:pt idx="6">
                  <c:v>10.72229676509172</c:v>
                </c:pt>
                <c:pt idx="7">
                  <c:v>11.486524780162295</c:v>
                </c:pt>
                <c:pt idx="8">
                  <c:v>14.425863299664512</c:v>
                </c:pt>
                <c:pt idx="9">
                  <c:v>19.17386317473796</c:v>
                </c:pt>
                <c:pt idx="10">
                  <c:v>24.380412988462727</c:v>
                </c:pt>
                <c:pt idx="11">
                  <c:v>29.004718413255773</c:v>
                </c:pt>
                <c:pt idx="12">
                  <c:v>33.121697982994561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B53-3648-8562-960762F52AD6}"/>
            </c:ext>
          </c:extLst>
        </c:ser>
        <c:ser>
          <c:idx val="7"/>
          <c:order val="7"/>
          <c:tx>
            <c:v>Geothermal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ELC!$E$3:$Q$3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  <c:pt idx="9">
                  <c:v>2025</c:v>
                </c:pt>
                <c:pt idx="10">
                  <c:v>2030</c:v>
                </c:pt>
                <c:pt idx="11">
                  <c:v>2040</c:v>
                </c:pt>
                <c:pt idx="12">
                  <c:v>2050</c:v>
                </c:pt>
              </c:numCache>
            </c:numRef>
          </c:cat>
          <c:val>
            <c:numRef>
              <c:f>ELC!$E$104:$Q$104</c:f>
              <c:numCache>
                <c:formatCode>General</c:formatCode>
                <c:ptCount val="13"/>
                <c:pt idx="0">
                  <c:v>0.79</c:v>
                </c:pt>
                <c:pt idx="1">
                  <c:v>0.79</c:v>
                </c:pt>
                <c:pt idx="2">
                  <c:v>0.79</c:v>
                </c:pt>
                <c:pt idx="3">
                  <c:v>0.79</c:v>
                </c:pt>
                <c:pt idx="4">
                  <c:v>0.79</c:v>
                </c:pt>
                <c:pt idx="5">
                  <c:v>0.79</c:v>
                </c:pt>
                <c:pt idx="6">
                  <c:v>0.79</c:v>
                </c:pt>
                <c:pt idx="7">
                  <c:v>0.79</c:v>
                </c:pt>
                <c:pt idx="8">
                  <c:v>0.79</c:v>
                </c:pt>
                <c:pt idx="9">
                  <c:v>0.79</c:v>
                </c:pt>
                <c:pt idx="10">
                  <c:v>0.79</c:v>
                </c:pt>
                <c:pt idx="11">
                  <c:v>0.47399999999999998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B53-3648-8562-960762F52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738640"/>
        <c:axId val="1807983824"/>
      </c:areaChart>
      <c:catAx>
        <c:axId val="1585738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07983824"/>
        <c:crosses val="autoZero"/>
        <c:auto val="1"/>
        <c:lblAlgn val="ctr"/>
        <c:lblOffset val="100"/>
        <c:noMultiLvlLbl val="0"/>
      </c:catAx>
      <c:valAx>
        <c:axId val="180798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Installed capacity [GW]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5738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it-IT" sz="1800" b="0" i="0" baseline="0">
                <a:effectLst/>
              </a:rPr>
              <a:t>Electricity generation mix - installed capacity considering EU Taxonomy with premium of +26 bps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Coal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ELC!$U$3:$AG$3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  <c:pt idx="9">
                  <c:v>2025</c:v>
                </c:pt>
                <c:pt idx="10">
                  <c:v>2030</c:v>
                </c:pt>
                <c:pt idx="11">
                  <c:v>2040</c:v>
                </c:pt>
                <c:pt idx="12">
                  <c:v>2050</c:v>
                </c:pt>
              </c:numCache>
            </c:numRef>
          </c:cat>
          <c:val>
            <c:numRef>
              <c:f>ELC!$U$108:$AG$108</c:f>
              <c:numCache>
                <c:formatCode>General</c:formatCode>
                <c:ptCount val="13"/>
                <c:pt idx="0">
                  <c:v>47.854156604344681</c:v>
                </c:pt>
                <c:pt idx="1">
                  <c:v>41.321894188399781</c:v>
                </c:pt>
                <c:pt idx="2">
                  <c:v>37.016862886412213</c:v>
                </c:pt>
                <c:pt idx="3">
                  <c:v>40.380869594262457</c:v>
                </c:pt>
                <c:pt idx="4">
                  <c:v>38.841420772220609</c:v>
                </c:pt>
                <c:pt idx="5">
                  <c:v>30.673099259218258</c:v>
                </c:pt>
                <c:pt idx="6">
                  <c:v>22.361988148107137</c:v>
                </c:pt>
                <c:pt idx="7">
                  <c:v>13.805077572643619</c:v>
                </c:pt>
                <c:pt idx="8">
                  <c:v>6.2018205038357221</c:v>
                </c:pt>
                <c:pt idx="9">
                  <c:v>7.3749679597614186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BE-C241-AA4F-1EECF1AC7747}"/>
            </c:ext>
          </c:extLst>
        </c:ser>
        <c:ser>
          <c:idx val="1"/>
          <c:order val="1"/>
          <c:tx>
            <c:v>Natural Gas</c:v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ELC!$U$3:$AG$3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  <c:pt idx="9">
                  <c:v>2025</c:v>
                </c:pt>
                <c:pt idx="10">
                  <c:v>2030</c:v>
                </c:pt>
                <c:pt idx="11">
                  <c:v>2040</c:v>
                </c:pt>
                <c:pt idx="12">
                  <c:v>2050</c:v>
                </c:pt>
              </c:numCache>
            </c:numRef>
          </c:cat>
          <c:val>
            <c:numRef>
              <c:f>ELC!$U$109:$AG$109</c:f>
              <c:numCache>
                <c:formatCode>General</c:formatCode>
                <c:ptCount val="13"/>
                <c:pt idx="0">
                  <c:v>183.42407916974892</c:v>
                </c:pt>
                <c:pt idx="1">
                  <c:v>180.13103677090808</c:v>
                </c:pt>
                <c:pt idx="2">
                  <c:v>173.89543324907322</c:v>
                </c:pt>
                <c:pt idx="3">
                  <c:v>146.99297820809247</c:v>
                </c:pt>
                <c:pt idx="4">
                  <c:v>135.82260592776788</c:v>
                </c:pt>
                <c:pt idx="5">
                  <c:v>157.13686532433832</c:v>
                </c:pt>
                <c:pt idx="6">
                  <c:v>158.06493174422516</c:v>
                </c:pt>
                <c:pt idx="7">
                  <c:v>145.33461532433833</c:v>
                </c:pt>
                <c:pt idx="8">
                  <c:v>135.17211526552524</c:v>
                </c:pt>
                <c:pt idx="9">
                  <c:v>119.78652282963023</c:v>
                </c:pt>
                <c:pt idx="10">
                  <c:v>72.234951425921352</c:v>
                </c:pt>
                <c:pt idx="11">
                  <c:v>12.876521009925588</c:v>
                </c:pt>
                <c:pt idx="12">
                  <c:v>7.6333333333333364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BE-C241-AA4F-1EECF1AC7747}"/>
            </c:ext>
          </c:extLst>
        </c:ser>
        <c:ser>
          <c:idx val="2"/>
          <c:order val="2"/>
          <c:tx>
            <c:v>Oil</c:v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ELC!$U$3:$AG$3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  <c:pt idx="9">
                  <c:v>2025</c:v>
                </c:pt>
                <c:pt idx="10">
                  <c:v>2030</c:v>
                </c:pt>
                <c:pt idx="11">
                  <c:v>2040</c:v>
                </c:pt>
                <c:pt idx="12">
                  <c:v>2050</c:v>
                </c:pt>
              </c:numCache>
            </c:numRef>
          </c:cat>
          <c:val>
            <c:numRef>
              <c:f>ELC!$U$110:$AG$110</c:f>
              <c:numCache>
                <c:formatCode>General</c:formatCode>
                <c:ptCount val="13"/>
                <c:pt idx="0">
                  <c:v>31.822259126424374</c:v>
                </c:pt>
                <c:pt idx="1">
                  <c:v>28.323073133169313</c:v>
                </c:pt>
                <c:pt idx="2">
                  <c:v>26.299199224337389</c:v>
                </c:pt>
                <c:pt idx="3">
                  <c:v>18.26530568618497</c:v>
                </c:pt>
                <c:pt idx="4">
                  <c:v>15.50819036583786</c:v>
                </c:pt>
                <c:pt idx="5">
                  <c:v>15.003139860787355</c:v>
                </c:pt>
                <c:pt idx="6">
                  <c:v>14.103508357290856</c:v>
                </c:pt>
                <c:pt idx="7">
                  <c:v>9.7631344256669266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BE-C241-AA4F-1EECF1AC7747}"/>
            </c:ext>
          </c:extLst>
        </c:ser>
        <c:ser>
          <c:idx val="3"/>
          <c:order val="3"/>
          <c:tx>
            <c:v>Biomass</c:v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ELC!$U$3:$AG$3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  <c:pt idx="9">
                  <c:v>2025</c:v>
                </c:pt>
                <c:pt idx="10">
                  <c:v>2030</c:v>
                </c:pt>
                <c:pt idx="11">
                  <c:v>2040</c:v>
                </c:pt>
                <c:pt idx="12">
                  <c:v>2050</c:v>
                </c:pt>
              </c:numCache>
            </c:numRef>
          </c:cat>
          <c:val>
            <c:numRef>
              <c:f>ELC!$U$111:$AG$111</c:f>
              <c:numCache>
                <c:formatCode>General</c:formatCode>
                <c:ptCount val="13"/>
                <c:pt idx="0">
                  <c:v>6.2815187750376813</c:v>
                </c:pt>
                <c:pt idx="1">
                  <c:v>7.5370743305932351</c:v>
                </c:pt>
                <c:pt idx="2">
                  <c:v>7.734296552815457</c:v>
                </c:pt>
                <c:pt idx="3">
                  <c:v>12.473848177818818</c:v>
                </c:pt>
                <c:pt idx="4">
                  <c:v>13.482900506082183</c:v>
                </c:pt>
                <c:pt idx="5">
                  <c:v>15.59130963060155</c:v>
                </c:pt>
                <c:pt idx="6">
                  <c:v>15.619087408379331</c:v>
                </c:pt>
                <c:pt idx="7">
                  <c:v>15.562142963934889</c:v>
                </c:pt>
                <c:pt idx="8">
                  <c:v>13.993296092028846</c:v>
                </c:pt>
                <c:pt idx="9">
                  <c:v>12.400054261008378</c:v>
                </c:pt>
                <c:pt idx="10">
                  <c:v>3.7357677183601927</c:v>
                </c:pt>
                <c:pt idx="11">
                  <c:v>6.6626006247499934</c:v>
                </c:pt>
                <c:pt idx="12">
                  <c:v>9.1611196038781113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BE-C241-AA4F-1EECF1AC7747}"/>
            </c:ext>
          </c:extLst>
        </c:ser>
        <c:ser>
          <c:idx val="4"/>
          <c:order val="4"/>
          <c:tx>
            <c:v>Hydro</c:v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ELC!$U$3:$AG$3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  <c:pt idx="9">
                  <c:v>2025</c:v>
                </c:pt>
                <c:pt idx="10">
                  <c:v>2030</c:v>
                </c:pt>
                <c:pt idx="11">
                  <c:v>2040</c:v>
                </c:pt>
                <c:pt idx="12">
                  <c:v>2050</c:v>
                </c:pt>
              </c:numCache>
            </c:numRef>
          </c:cat>
          <c:val>
            <c:numRef>
              <c:f>ELC!$U$112:$AG$112</c:f>
              <c:numCache>
                <c:formatCode>General</c:formatCode>
                <c:ptCount val="13"/>
                <c:pt idx="0">
                  <c:v>47.722222222222214</c:v>
                </c:pt>
                <c:pt idx="1">
                  <c:v>48.666666666666671</c:v>
                </c:pt>
                <c:pt idx="2">
                  <c:v>47.138888888888886</c:v>
                </c:pt>
                <c:pt idx="3">
                  <c:v>47.25</c:v>
                </c:pt>
                <c:pt idx="4">
                  <c:v>48.666666666666664</c:v>
                </c:pt>
                <c:pt idx="5">
                  <c:v>43.333333333333336</c:v>
                </c:pt>
                <c:pt idx="6">
                  <c:v>49.833333333333336</c:v>
                </c:pt>
                <c:pt idx="7">
                  <c:v>49.944444444444443</c:v>
                </c:pt>
                <c:pt idx="8">
                  <c:v>50.80555555555555</c:v>
                </c:pt>
                <c:pt idx="9">
                  <c:v>51.472222222222214</c:v>
                </c:pt>
                <c:pt idx="10">
                  <c:v>51.944444444444429</c:v>
                </c:pt>
                <c:pt idx="11">
                  <c:v>51.944444444444429</c:v>
                </c:pt>
                <c:pt idx="12">
                  <c:v>51.944444444444464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BE-C241-AA4F-1EECF1AC7747}"/>
            </c:ext>
          </c:extLst>
        </c:ser>
        <c:ser>
          <c:idx val="5"/>
          <c:order val="5"/>
          <c:tx>
            <c:v>Solar</c:v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ELC!$U$3:$AG$3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  <c:pt idx="9">
                  <c:v>2025</c:v>
                </c:pt>
                <c:pt idx="10">
                  <c:v>2030</c:v>
                </c:pt>
                <c:pt idx="11">
                  <c:v>2040</c:v>
                </c:pt>
                <c:pt idx="12">
                  <c:v>2050</c:v>
                </c:pt>
              </c:numCache>
            </c:numRef>
          </c:cat>
          <c:val>
            <c:numRef>
              <c:f>ELC!$U$113:$AG$113</c:f>
              <c:numCache>
                <c:formatCode>General</c:formatCode>
                <c:ptCount val="13"/>
                <c:pt idx="0">
                  <c:v>2.4999999999999998E-2</c:v>
                </c:pt>
                <c:pt idx="1">
                  <c:v>0</c:v>
                </c:pt>
                <c:pt idx="2">
                  <c:v>4.25</c:v>
                </c:pt>
                <c:pt idx="3">
                  <c:v>19.222222222222221</c:v>
                </c:pt>
                <c:pt idx="4">
                  <c:v>22.083333333333336</c:v>
                </c:pt>
                <c:pt idx="5">
                  <c:v>22.083333333333336</c:v>
                </c:pt>
                <c:pt idx="6">
                  <c:v>22.083333333333336</c:v>
                </c:pt>
                <c:pt idx="7">
                  <c:v>23.694444444444446</c:v>
                </c:pt>
                <c:pt idx="8">
                  <c:v>40.197107304456431</c:v>
                </c:pt>
                <c:pt idx="9">
                  <c:v>71.296587468126774</c:v>
                </c:pt>
                <c:pt idx="10">
                  <c:v>115.76215551874699</c:v>
                </c:pt>
                <c:pt idx="11">
                  <c:v>152.32796718212015</c:v>
                </c:pt>
                <c:pt idx="12">
                  <c:v>137.63281161034055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BE-C241-AA4F-1EECF1AC7747}"/>
            </c:ext>
          </c:extLst>
        </c:ser>
        <c:ser>
          <c:idx val="6"/>
          <c:order val="6"/>
          <c:tx>
            <c:v>Wind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ELC!$U$3:$AG$3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  <c:pt idx="9">
                  <c:v>2025</c:v>
                </c:pt>
                <c:pt idx="10">
                  <c:v>2030</c:v>
                </c:pt>
                <c:pt idx="11">
                  <c:v>2040</c:v>
                </c:pt>
                <c:pt idx="12">
                  <c:v>2050</c:v>
                </c:pt>
              </c:numCache>
            </c:numRef>
          </c:cat>
          <c:val>
            <c:numRef>
              <c:f>ELC!$U$114:$AG$114</c:f>
              <c:numCache>
                <c:formatCode>General</c:formatCode>
                <c:ptCount val="13"/>
                <c:pt idx="0">
                  <c:v>3.7777777777777772</c:v>
                </c:pt>
                <c:pt idx="1">
                  <c:v>6.1174689555555553</c:v>
                </c:pt>
                <c:pt idx="2">
                  <c:v>8.0833333333333339</c:v>
                </c:pt>
                <c:pt idx="3">
                  <c:v>13.444444444444446</c:v>
                </c:pt>
                <c:pt idx="4">
                  <c:v>14.249999999999998</c:v>
                </c:pt>
                <c:pt idx="5">
                  <c:v>16.833333333333332</c:v>
                </c:pt>
                <c:pt idx="6">
                  <c:v>18</c:v>
                </c:pt>
                <c:pt idx="7">
                  <c:v>17.833333333333329</c:v>
                </c:pt>
                <c:pt idx="8">
                  <c:v>23.111111111111107</c:v>
                </c:pt>
                <c:pt idx="9">
                  <c:v>31.111111111111111</c:v>
                </c:pt>
                <c:pt idx="10">
                  <c:v>41.388888888888886</c:v>
                </c:pt>
                <c:pt idx="11">
                  <c:v>52.222222222222214</c:v>
                </c:pt>
                <c:pt idx="12">
                  <c:v>62.777777777777757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BE-C241-AA4F-1EECF1AC7747}"/>
            </c:ext>
          </c:extLst>
        </c:ser>
        <c:ser>
          <c:idx val="7"/>
          <c:order val="7"/>
          <c:tx>
            <c:v>Geothermal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ELC!$U$3:$AG$3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  <c:pt idx="9">
                  <c:v>2025</c:v>
                </c:pt>
                <c:pt idx="10">
                  <c:v>2030</c:v>
                </c:pt>
                <c:pt idx="11">
                  <c:v>2040</c:v>
                </c:pt>
                <c:pt idx="12">
                  <c:v>2050</c:v>
                </c:pt>
              </c:numCache>
            </c:numRef>
          </c:cat>
          <c:val>
            <c:numRef>
              <c:f>ELC!$U$115:$AG$115</c:f>
              <c:numCache>
                <c:formatCode>General</c:formatCode>
                <c:ptCount val="13"/>
                <c:pt idx="0">
                  <c:v>5.3611111111111116</c:v>
                </c:pt>
                <c:pt idx="1">
                  <c:v>5.416666666666667</c:v>
                </c:pt>
                <c:pt idx="2">
                  <c:v>4.465742111968436</c:v>
                </c:pt>
                <c:pt idx="3">
                  <c:v>4.3888888888888893</c:v>
                </c:pt>
                <c:pt idx="4">
                  <c:v>3.75</c:v>
                </c:pt>
                <c:pt idx="5">
                  <c:v>2.9722222222222219</c:v>
                </c:pt>
                <c:pt idx="6">
                  <c:v>2.3444444444444441</c:v>
                </c:pt>
                <c:pt idx="7">
                  <c:v>1.6805555555555551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5BE-C241-AA4F-1EECF1AC7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2237152"/>
        <c:axId val="1632238800"/>
      </c:areaChart>
      <c:catAx>
        <c:axId val="1632237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2238800"/>
        <c:crosses val="autoZero"/>
        <c:auto val="1"/>
        <c:lblAlgn val="ctr"/>
        <c:lblOffset val="100"/>
        <c:noMultiLvlLbl val="0"/>
      </c:catAx>
      <c:valAx>
        <c:axId val="163223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Activity [TWh]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2237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Vehicles installed</a:t>
            </a:r>
            <a:r>
              <a:rPr lang="it-IT" baseline="0"/>
              <a:t> by fuel - scenario with EU Taxonomy premium +26 bps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Biofuel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TRA!$C$4:$O$4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  <c:pt idx="9">
                  <c:v>2025</c:v>
                </c:pt>
                <c:pt idx="10">
                  <c:v>2030</c:v>
                </c:pt>
                <c:pt idx="11">
                  <c:v>2040</c:v>
                </c:pt>
                <c:pt idx="12">
                  <c:v>2050</c:v>
                </c:pt>
              </c:numCache>
            </c:numRef>
          </c:cat>
          <c:val>
            <c:numRef>
              <c:f>TRA!$C$65:$O$65</c:f>
              <c:numCache>
                <c:formatCode>General</c:formatCode>
                <c:ptCount val="13"/>
                <c:pt idx="0">
                  <c:v>3.7854399999999999</c:v>
                </c:pt>
                <c:pt idx="1">
                  <c:v>5.1534399999999998</c:v>
                </c:pt>
                <c:pt idx="2">
                  <c:v>5.5270299999999999</c:v>
                </c:pt>
                <c:pt idx="3">
                  <c:v>5.5276670000000001</c:v>
                </c:pt>
                <c:pt idx="4">
                  <c:v>5.5276670000000001</c:v>
                </c:pt>
                <c:pt idx="5">
                  <c:v>5.7763850000000003</c:v>
                </c:pt>
                <c:pt idx="6">
                  <c:v>2.9012500000000001</c:v>
                </c:pt>
                <c:pt idx="7">
                  <c:v>0.62314500000000006</c:v>
                </c:pt>
                <c:pt idx="8">
                  <c:v>0.24934266666666666</c:v>
                </c:pt>
                <c:pt idx="9">
                  <c:v>0.14943079999999997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7-164F-B53F-B2075843CD9B}"/>
            </c:ext>
          </c:extLst>
        </c:ser>
        <c:ser>
          <c:idx val="1"/>
          <c:order val="1"/>
          <c:tx>
            <c:v>Diesel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TRA!$C$4:$O$4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  <c:pt idx="9">
                  <c:v>2025</c:v>
                </c:pt>
                <c:pt idx="10">
                  <c:v>2030</c:v>
                </c:pt>
                <c:pt idx="11">
                  <c:v>2040</c:v>
                </c:pt>
                <c:pt idx="12">
                  <c:v>2050</c:v>
                </c:pt>
              </c:numCache>
            </c:numRef>
          </c:cat>
          <c:val>
            <c:numRef>
              <c:f>TRA!$C$66:$O$66</c:f>
              <c:numCache>
                <c:formatCode>General</c:formatCode>
                <c:ptCount val="13"/>
                <c:pt idx="0">
                  <c:v>314.46711388362348</c:v>
                </c:pt>
                <c:pt idx="1">
                  <c:v>479.64060665999892</c:v>
                </c:pt>
                <c:pt idx="2">
                  <c:v>601.4484171664576</c:v>
                </c:pt>
                <c:pt idx="3">
                  <c:v>680.06475648139485</c:v>
                </c:pt>
                <c:pt idx="4">
                  <c:v>697.37900772868841</c:v>
                </c:pt>
                <c:pt idx="5">
                  <c:v>753.28722040678531</c:v>
                </c:pt>
                <c:pt idx="6">
                  <c:v>536.03025622860878</c:v>
                </c:pt>
                <c:pt idx="7">
                  <c:v>383.40113074201059</c:v>
                </c:pt>
                <c:pt idx="8">
                  <c:v>267.03651206033015</c:v>
                </c:pt>
                <c:pt idx="9">
                  <c:v>259.7457910112276</c:v>
                </c:pt>
                <c:pt idx="10">
                  <c:v>252.34310661827962</c:v>
                </c:pt>
                <c:pt idx="11">
                  <c:v>221.78980105010831</c:v>
                </c:pt>
                <c:pt idx="12">
                  <c:v>220.68479531470342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C7-164F-B53F-B2075843CD9B}"/>
            </c:ext>
          </c:extLst>
        </c:ser>
        <c:ser>
          <c:idx val="2"/>
          <c:order val="2"/>
          <c:tx>
            <c:v>Gasoline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TRA!$C$4:$O$4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  <c:pt idx="9">
                  <c:v>2025</c:v>
                </c:pt>
                <c:pt idx="10">
                  <c:v>2030</c:v>
                </c:pt>
                <c:pt idx="11">
                  <c:v>2040</c:v>
                </c:pt>
                <c:pt idx="12">
                  <c:v>2050</c:v>
                </c:pt>
              </c:numCache>
            </c:numRef>
          </c:cat>
          <c:val>
            <c:numRef>
              <c:f>TRA!$C$67:$O$67</c:f>
              <c:numCache>
                <c:formatCode>General</c:formatCode>
                <c:ptCount val="13"/>
                <c:pt idx="0">
                  <c:v>436.15095605490887</c:v>
                </c:pt>
                <c:pt idx="1">
                  <c:v>538.40448378535882</c:v>
                </c:pt>
                <c:pt idx="2">
                  <c:v>585.40651359047035</c:v>
                </c:pt>
                <c:pt idx="3">
                  <c:v>669.09211576822997</c:v>
                </c:pt>
                <c:pt idx="4">
                  <c:v>705.0620565114948</c:v>
                </c:pt>
                <c:pt idx="5">
                  <c:v>732.35978779745562</c:v>
                </c:pt>
                <c:pt idx="6">
                  <c:v>449.48717755128774</c:v>
                </c:pt>
                <c:pt idx="7">
                  <c:v>266.82091588138331</c:v>
                </c:pt>
                <c:pt idx="8">
                  <c:v>245.06702596283057</c:v>
                </c:pt>
                <c:pt idx="9">
                  <c:v>187.38981227239759</c:v>
                </c:pt>
                <c:pt idx="10">
                  <c:v>149.91705836924595</c:v>
                </c:pt>
                <c:pt idx="11">
                  <c:v>28.372635943108417</c:v>
                </c:pt>
                <c:pt idx="12">
                  <c:v>125.61199722497362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C7-164F-B53F-B2075843CD9B}"/>
            </c:ext>
          </c:extLst>
        </c:ser>
        <c:ser>
          <c:idx val="3"/>
          <c:order val="3"/>
          <c:tx>
            <c:v>LPG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TRA!$C$4:$O$4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  <c:pt idx="9">
                  <c:v>2025</c:v>
                </c:pt>
                <c:pt idx="10">
                  <c:v>2030</c:v>
                </c:pt>
                <c:pt idx="11">
                  <c:v>2040</c:v>
                </c:pt>
                <c:pt idx="12">
                  <c:v>2050</c:v>
                </c:pt>
              </c:numCache>
            </c:numRef>
          </c:cat>
          <c:val>
            <c:numRef>
              <c:f>TRA!$C$68:$O$68</c:f>
              <c:numCache>
                <c:formatCode>General</c:formatCode>
                <c:ptCount val="13"/>
                <c:pt idx="0">
                  <c:v>23.913857894736843</c:v>
                </c:pt>
                <c:pt idx="1">
                  <c:v>35.456207287449395</c:v>
                </c:pt>
                <c:pt idx="2">
                  <c:v>38.107906072874492</c:v>
                </c:pt>
                <c:pt idx="3">
                  <c:v>49.396743724696364</c:v>
                </c:pt>
                <c:pt idx="4">
                  <c:v>54.196743724696361</c:v>
                </c:pt>
                <c:pt idx="5">
                  <c:v>55.796743724696341</c:v>
                </c:pt>
                <c:pt idx="6">
                  <c:v>39.408186329354592</c:v>
                </c:pt>
                <c:pt idx="7">
                  <c:v>24.608186329354588</c:v>
                </c:pt>
                <c:pt idx="8">
                  <c:v>20.999428839476046</c:v>
                </c:pt>
                <c:pt idx="9">
                  <c:v>6.4469776653869726</c:v>
                </c:pt>
                <c:pt idx="10">
                  <c:v>3.4327813974683111E-3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C7-164F-B53F-B2075843CD9B}"/>
            </c:ext>
          </c:extLst>
        </c:ser>
        <c:ser>
          <c:idx val="4"/>
          <c:order val="4"/>
          <c:tx>
            <c:v>Natural Gas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TRA!$C$4:$O$4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  <c:pt idx="9">
                  <c:v>2025</c:v>
                </c:pt>
                <c:pt idx="10">
                  <c:v>2030</c:v>
                </c:pt>
                <c:pt idx="11">
                  <c:v>2040</c:v>
                </c:pt>
                <c:pt idx="12">
                  <c:v>2050</c:v>
                </c:pt>
              </c:numCache>
            </c:numRef>
          </c:cat>
          <c:val>
            <c:numRef>
              <c:f>TRA!$C$69:$O$69</c:f>
              <c:numCache>
                <c:formatCode>General</c:formatCode>
                <c:ptCount val="13"/>
                <c:pt idx="0">
                  <c:v>10.804662166730695</c:v>
                </c:pt>
                <c:pt idx="1">
                  <c:v>14.930521390703035</c:v>
                </c:pt>
                <c:pt idx="2">
                  <c:v>17.742352412600848</c:v>
                </c:pt>
                <c:pt idx="3">
                  <c:v>19.079706665058641</c:v>
                </c:pt>
                <c:pt idx="4">
                  <c:v>20.709344621263018</c:v>
                </c:pt>
                <c:pt idx="5">
                  <c:v>20.709344621263018</c:v>
                </c:pt>
                <c:pt idx="6">
                  <c:v>13.936729100709805</c:v>
                </c:pt>
                <c:pt idx="7">
                  <c:v>7.1570435071639</c:v>
                </c:pt>
                <c:pt idx="8">
                  <c:v>3.8369457327466789</c:v>
                </c:pt>
                <c:pt idx="9">
                  <c:v>1.5359976210101505</c:v>
                </c:pt>
                <c:pt idx="10">
                  <c:v>0.11428741375336141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C7-164F-B53F-B2075843CD9B}"/>
            </c:ext>
          </c:extLst>
        </c:ser>
        <c:ser>
          <c:idx val="5"/>
          <c:order val="5"/>
          <c:tx>
            <c:v>Electric vehicles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TRA!$C$4:$O$4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  <c:pt idx="9">
                  <c:v>2025</c:v>
                </c:pt>
                <c:pt idx="10">
                  <c:v>2030</c:v>
                </c:pt>
                <c:pt idx="11">
                  <c:v>2040</c:v>
                </c:pt>
                <c:pt idx="12">
                  <c:v>2050</c:v>
                </c:pt>
              </c:numCache>
            </c:numRef>
          </c:cat>
          <c:val>
            <c:numRef>
              <c:f>TRA!$C$70:$O$70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1.1162868285912539</c:v>
                </c:pt>
                <c:pt idx="4">
                  <c:v>1.1162868285912539</c:v>
                </c:pt>
                <c:pt idx="5">
                  <c:v>1.1162868285912539</c:v>
                </c:pt>
                <c:pt idx="6">
                  <c:v>1.1162868285912539</c:v>
                </c:pt>
                <c:pt idx="7">
                  <c:v>1.1162868285912539</c:v>
                </c:pt>
                <c:pt idx="8">
                  <c:v>0</c:v>
                </c:pt>
                <c:pt idx="9">
                  <c:v>0</c:v>
                </c:pt>
                <c:pt idx="10">
                  <c:v>44.246599448798499</c:v>
                </c:pt>
                <c:pt idx="11">
                  <c:v>74.651069345291404</c:v>
                </c:pt>
                <c:pt idx="12">
                  <c:v>81.106567577189864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C7-164F-B53F-B2075843CD9B}"/>
            </c:ext>
          </c:extLst>
        </c:ser>
        <c:ser>
          <c:idx val="6"/>
          <c:order val="6"/>
          <c:tx>
            <c:v>Hybrid vehicles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TRA!$C$4:$O$4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  <c:pt idx="9">
                  <c:v>2025</c:v>
                </c:pt>
                <c:pt idx="10">
                  <c:v>2030</c:v>
                </c:pt>
                <c:pt idx="11">
                  <c:v>2040</c:v>
                </c:pt>
                <c:pt idx="12">
                  <c:v>2050</c:v>
                </c:pt>
              </c:numCache>
            </c:numRef>
          </c:cat>
          <c:val>
            <c:numRef>
              <c:f>TRA!$C$71:$O$71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2.5924896135958448</c:v>
                </c:pt>
                <c:pt idx="6">
                  <c:v>2.5924896135958448</c:v>
                </c:pt>
                <c:pt idx="7">
                  <c:v>4.9013216599860083</c:v>
                </c:pt>
                <c:pt idx="8">
                  <c:v>4.9013216599860083</c:v>
                </c:pt>
                <c:pt idx="9">
                  <c:v>4.9013216599860083</c:v>
                </c:pt>
                <c:pt idx="10">
                  <c:v>1.413664984554666</c:v>
                </c:pt>
                <c:pt idx="11">
                  <c:v>131.289421702407</c:v>
                </c:pt>
                <c:pt idx="12">
                  <c:v>52.515768680962722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2C7-164F-B53F-B2075843CD9B}"/>
            </c:ext>
          </c:extLst>
        </c:ser>
        <c:ser>
          <c:idx val="7"/>
          <c:order val="7"/>
          <c:tx>
            <c:v>Fuel-cells vehicles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TRA!$C$4:$O$4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  <c:pt idx="9">
                  <c:v>2025</c:v>
                </c:pt>
                <c:pt idx="10">
                  <c:v>2030</c:v>
                </c:pt>
                <c:pt idx="11">
                  <c:v>2040</c:v>
                </c:pt>
                <c:pt idx="12">
                  <c:v>2050</c:v>
                </c:pt>
              </c:numCache>
            </c:numRef>
          </c:cat>
          <c:val>
            <c:numRef>
              <c:f>TRA!$C$72:$O$72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2C7-164F-B53F-B2075843C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972208"/>
        <c:axId val="485973856"/>
      </c:lineChart>
      <c:catAx>
        <c:axId val="485972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5973856"/>
        <c:crosses val="autoZero"/>
        <c:auto val="1"/>
        <c:lblAlgn val="ctr"/>
        <c:lblOffset val="100"/>
        <c:noMultiLvlLbl val="0"/>
      </c:catAx>
      <c:valAx>
        <c:axId val="48597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Vehicles installed</a:t>
                </a:r>
                <a:r>
                  <a:rPr lang="it-IT" baseline="0"/>
                  <a:t> [Bvkm]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597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Vehicles used </a:t>
            </a:r>
            <a:r>
              <a:rPr lang="it-IT" baseline="0"/>
              <a:t>by fuel - scenario with EU Taxonomy premium +26 bps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Biofuel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TRA!$C$4:$O$4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  <c:pt idx="9">
                  <c:v>2025</c:v>
                </c:pt>
                <c:pt idx="10">
                  <c:v>2030</c:v>
                </c:pt>
                <c:pt idx="11">
                  <c:v>2040</c:v>
                </c:pt>
                <c:pt idx="12">
                  <c:v>2050</c:v>
                </c:pt>
              </c:numCache>
            </c:numRef>
          </c:cat>
          <c:val>
            <c:numRef>
              <c:f>TRA!$T$65:$AF$65</c:f>
              <c:numCache>
                <c:formatCode>General</c:formatCode>
                <c:ptCount val="13"/>
                <c:pt idx="0">
                  <c:v>1.82037</c:v>
                </c:pt>
                <c:pt idx="1">
                  <c:v>1.68011</c:v>
                </c:pt>
                <c:pt idx="2">
                  <c:v>1.4005900000000002</c:v>
                </c:pt>
                <c:pt idx="3">
                  <c:v>1.12107</c:v>
                </c:pt>
                <c:pt idx="4">
                  <c:v>0.8389549999999999</c:v>
                </c:pt>
                <c:pt idx="5">
                  <c:v>0.56003700000000001</c:v>
                </c:pt>
                <c:pt idx="6">
                  <c:v>0.27951799999999999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DF-D545-8459-F118F9155D75}"/>
            </c:ext>
          </c:extLst>
        </c:ser>
        <c:ser>
          <c:idx val="1"/>
          <c:order val="1"/>
          <c:tx>
            <c:v>Diesel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TRA!$C$4:$O$4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  <c:pt idx="9">
                  <c:v>2025</c:v>
                </c:pt>
                <c:pt idx="10">
                  <c:v>2030</c:v>
                </c:pt>
                <c:pt idx="11">
                  <c:v>2040</c:v>
                </c:pt>
                <c:pt idx="12">
                  <c:v>2050</c:v>
                </c:pt>
              </c:numCache>
            </c:numRef>
          </c:cat>
          <c:val>
            <c:numRef>
              <c:f>TRA!$T$66:$AF$66</c:f>
              <c:numCache>
                <c:formatCode>General</c:formatCode>
                <c:ptCount val="13"/>
                <c:pt idx="0">
                  <c:v>214.55511388362351</c:v>
                </c:pt>
                <c:pt idx="1">
                  <c:v>217.25860665999892</c:v>
                </c:pt>
                <c:pt idx="2">
                  <c:v>217.11641716645758</c:v>
                </c:pt>
                <c:pt idx="3">
                  <c:v>229.52930295739174</c:v>
                </c:pt>
                <c:pt idx="4">
                  <c:v>223.42935557754316</c:v>
                </c:pt>
                <c:pt idx="5">
                  <c:v>236.67845554262041</c:v>
                </c:pt>
                <c:pt idx="6">
                  <c:v>242.08412359172726</c:v>
                </c:pt>
                <c:pt idx="7">
                  <c:v>247.0535532800082</c:v>
                </c:pt>
                <c:pt idx="8">
                  <c:v>234.62357674054061</c:v>
                </c:pt>
                <c:pt idx="9">
                  <c:v>252.81973253624358</c:v>
                </c:pt>
                <c:pt idx="10">
                  <c:v>252.34310661827953</c:v>
                </c:pt>
                <c:pt idx="11">
                  <c:v>221.78980105010834</c:v>
                </c:pt>
                <c:pt idx="12">
                  <c:v>220.68479531470345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DF-D545-8459-F118F9155D75}"/>
            </c:ext>
          </c:extLst>
        </c:ser>
        <c:ser>
          <c:idx val="2"/>
          <c:order val="2"/>
          <c:tx>
            <c:v>Gasoline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TRA!$C$4:$O$4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  <c:pt idx="9">
                  <c:v>2025</c:v>
                </c:pt>
                <c:pt idx="10">
                  <c:v>2030</c:v>
                </c:pt>
                <c:pt idx="11">
                  <c:v>2040</c:v>
                </c:pt>
                <c:pt idx="12">
                  <c:v>2050</c:v>
                </c:pt>
              </c:numCache>
            </c:numRef>
          </c:cat>
          <c:val>
            <c:numRef>
              <c:f>TRA!$T$67:$AF$67</c:f>
              <c:numCache>
                <c:formatCode>General</c:formatCode>
                <c:ptCount val="13"/>
                <c:pt idx="0">
                  <c:v>216.66995605490891</c:v>
                </c:pt>
                <c:pt idx="1">
                  <c:v>207.74363501948406</c:v>
                </c:pt>
                <c:pt idx="2">
                  <c:v>187.03566482459547</c:v>
                </c:pt>
                <c:pt idx="3">
                  <c:v>162.1711157682299</c:v>
                </c:pt>
                <c:pt idx="4">
                  <c:v>157.16120774561992</c:v>
                </c:pt>
                <c:pt idx="5">
                  <c:v>149.15893903158067</c:v>
                </c:pt>
                <c:pt idx="6">
                  <c:v>156.16632878541293</c:v>
                </c:pt>
                <c:pt idx="7">
                  <c:v>139.4309158813833</c:v>
                </c:pt>
                <c:pt idx="8">
                  <c:v>174.25035929616388</c:v>
                </c:pt>
                <c:pt idx="9">
                  <c:v>179.65181227239759</c:v>
                </c:pt>
                <c:pt idx="10">
                  <c:v>149.91705836924584</c:v>
                </c:pt>
                <c:pt idx="11">
                  <c:v>28.372635943108417</c:v>
                </c:pt>
                <c:pt idx="12">
                  <c:v>125.61199722497362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DF-D545-8459-F118F9155D75}"/>
            </c:ext>
          </c:extLst>
        </c:ser>
        <c:ser>
          <c:idx val="3"/>
          <c:order val="3"/>
          <c:tx>
            <c:v>LPG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TRA!$C$4:$O$4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  <c:pt idx="9">
                  <c:v>2025</c:v>
                </c:pt>
                <c:pt idx="10">
                  <c:v>2030</c:v>
                </c:pt>
                <c:pt idx="11">
                  <c:v>2040</c:v>
                </c:pt>
                <c:pt idx="12">
                  <c:v>2050</c:v>
                </c:pt>
              </c:numCache>
            </c:numRef>
          </c:cat>
          <c:val>
            <c:numRef>
              <c:f>TRA!$T$68:$AF$68</c:f>
              <c:numCache>
                <c:formatCode>General</c:formatCode>
                <c:ptCount val="13"/>
                <c:pt idx="0">
                  <c:v>12.713857894736842</c:v>
                </c:pt>
                <c:pt idx="1">
                  <c:v>13.856207287449397</c:v>
                </c:pt>
                <c:pt idx="2">
                  <c:v>14.907906072874496</c:v>
                </c:pt>
                <c:pt idx="3">
                  <c:v>18.196743724696351</c:v>
                </c:pt>
                <c:pt idx="4">
                  <c:v>20.6007036437247</c:v>
                </c:pt>
                <c:pt idx="5">
                  <c:v>21.26880242914979</c:v>
                </c:pt>
                <c:pt idx="6">
                  <c:v>19.808186329354577</c:v>
                </c:pt>
                <c:pt idx="7">
                  <c:v>18.08124372469635</c:v>
                </c:pt>
                <c:pt idx="8">
                  <c:v>14.599428839476046</c:v>
                </c:pt>
                <c:pt idx="9">
                  <c:v>4.5269776653869727</c:v>
                </c:pt>
                <c:pt idx="10">
                  <c:v>3.4327813974683111E-3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DF-D545-8459-F118F9155D75}"/>
            </c:ext>
          </c:extLst>
        </c:ser>
        <c:ser>
          <c:idx val="4"/>
          <c:order val="4"/>
          <c:tx>
            <c:v>Natural Gas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TRA!$C$4:$O$4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  <c:pt idx="9">
                  <c:v>2025</c:v>
                </c:pt>
                <c:pt idx="10">
                  <c:v>2030</c:v>
                </c:pt>
                <c:pt idx="11">
                  <c:v>2040</c:v>
                </c:pt>
                <c:pt idx="12">
                  <c:v>2050</c:v>
                </c:pt>
              </c:numCache>
            </c:numRef>
          </c:cat>
          <c:val>
            <c:numRef>
              <c:f>TRA!$T$69:$AF$69</c:f>
              <c:numCache>
                <c:formatCode>General</c:formatCode>
                <c:ptCount val="13"/>
                <c:pt idx="0">
                  <c:v>6.4748621667306967</c:v>
                </c:pt>
                <c:pt idx="1">
                  <c:v>6.6380213907030354</c:v>
                </c:pt>
                <c:pt idx="2">
                  <c:v>8.8075524126008453</c:v>
                </c:pt>
                <c:pt idx="3">
                  <c:v>7.0787066650586388</c:v>
                </c:pt>
                <c:pt idx="4">
                  <c:v>9.2289986742787651</c:v>
                </c:pt>
                <c:pt idx="5">
                  <c:v>8.7083446212630147</c:v>
                </c:pt>
                <c:pt idx="6">
                  <c:v>7.0443791007098069</c:v>
                </c:pt>
                <c:pt idx="7">
                  <c:v>5.3118435071638999</c:v>
                </c:pt>
                <c:pt idx="8">
                  <c:v>1.9971457327466784</c:v>
                </c:pt>
                <c:pt idx="9">
                  <c:v>0.68299762101015038</c:v>
                </c:pt>
                <c:pt idx="10">
                  <c:v>0.11428741375336141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DF-D545-8459-F118F9155D75}"/>
            </c:ext>
          </c:extLst>
        </c:ser>
        <c:ser>
          <c:idx val="5"/>
          <c:order val="5"/>
          <c:tx>
            <c:v>Electric vehicles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TRA!$C$4:$O$4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  <c:pt idx="9">
                  <c:v>2025</c:v>
                </c:pt>
                <c:pt idx="10">
                  <c:v>2030</c:v>
                </c:pt>
                <c:pt idx="11">
                  <c:v>2040</c:v>
                </c:pt>
                <c:pt idx="12">
                  <c:v>2050</c:v>
                </c:pt>
              </c:numCache>
            </c:numRef>
          </c:cat>
          <c:val>
            <c:numRef>
              <c:f>TRA!$T$70:$AF$70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1.1162868285912539</c:v>
                </c:pt>
                <c:pt idx="4">
                  <c:v>1.1162868285912539</c:v>
                </c:pt>
                <c:pt idx="5">
                  <c:v>1.1162868285912539</c:v>
                </c:pt>
                <c:pt idx="6">
                  <c:v>1.1162868285912539</c:v>
                </c:pt>
                <c:pt idx="7">
                  <c:v>1.1162868285912539</c:v>
                </c:pt>
                <c:pt idx="8">
                  <c:v>0</c:v>
                </c:pt>
                <c:pt idx="9">
                  <c:v>0</c:v>
                </c:pt>
                <c:pt idx="10">
                  <c:v>44.246599448798499</c:v>
                </c:pt>
                <c:pt idx="11">
                  <c:v>74.65106934529139</c:v>
                </c:pt>
                <c:pt idx="12">
                  <c:v>81.106567577189892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DDF-D545-8459-F118F9155D75}"/>
            </c:ext>
          </c:extLst>
        </c:ser>
        <c:ser>
          <c:idx val="6"/>
          <c:order val="6"/>
          <c:tx>
            <c:v>Hybrid vehicles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TRA!$C$4:$O$4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  <c:pt idx="9">
                  <c:v>2025</c:v>
                </c:pt>
                <c:pt idx="10">
                  <c:v>2030</c:v>
                </c:pt>
                <c:pt idx="11">
                  <c:v>2040</c:v>
                </c:pt>
                <c:pt idx="12">
                  <c:v>2050</c:v>
                </c:pt>
              </c:numCache>
            </c:numRef>
          </c:cat>
          <c:val>
            <c:numRef>
              <c:f>TRA!$T$71:$AF$71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2.5924896135958448</c:v>
                </c:pt>
                <c:pt idx="6">
                  <c:v>2.5924896135958448</c:v>
                </c:pt>
                <c:pt idx="7">
                  <c:v>4.9013216599860092</c:v>
                </c:pt>
                <c:pt idx="8">
                  <c:v>4.9013216599860083</c:v>
                </c:pt>
                <c:pt idx="9">
                  <c:v>4.9013216599860092</c:v>
                </c:pt>
                <c:pt idx="10">
                  <c:v>1.413664984554666</c:v>
                </c:pt>
                <c:pt idx="11">
                  <c:v>131.2894217024068</c:v>
                </c:pt>
                <c:pt idx="12">
                  <c:v>52.515768680962722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DDF-D545-8459-F118F9155D75}"/>
            </c:ext>
          </c:extLst>
        </c:ser>
        <c:ser>
          <c:idx val="7"/>
          <c:order val="7"/>
          <c:tx>
            <c:v>Fuel-cells vehicles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TRA!$C$4:$O$4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  <c:pt idx="9">
                  <c:v>2025</c:v>
                </c:pt>
                <c:pt idx="10">
                  <c:v>2030</c:v>
                </c:pt>
                <c:pt idx="11">
                  <c:v>2040</c:v>
                </c:pt>
                <c:pt idx="12">
                  <c:v>2050</c:v>
                </c:pt>
              </c:numCache>
            </c:numRef>
          </c:cat>
          <c:val>
            <c:numRef>
              <c:f>TRA!$T$72:$AF$72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DDF-D545-8459-F118F9155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972208"/>
        <c:axId val="485973856"/>
      </c:lineChart>
      <c:catAx>
        <c:axId val="485972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5973856"/>
        <c:crosses val="autoZero"/>
        <c:auto val="1"/>
        <c:lblAlgn val="ctr"/>
        <c:lblOffset val="100"/>
        <c:noMultiLvlLbl val="0"/>
      </c:catAx>
      <c:valAx>
        <c:axId val="48597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Vehicles</a:t>
                </a:r>
                <a:r>
                  <a:rPr lang="it-IT" baseline="0"/>
                  <a:t> run [Bvkm]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597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109</xdr:row>
      <xdr:rowOff>0</xdr:rowOff>
    </xdr:from>
    <xdr:to>
      <xdr:col>15</xdr:col>
      <xdr:colOff>138906</xdr:colOff>
      <xdr:row>156</xdr:row>
      <xdr:rowOff>59531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79510234-71D5-904C-BF46-3952AE8742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714374</xdr:colOff>
      <xdr:row>121</xdr:row>
      <xdr:rowOff>106758</xdr:rowOff>
    </xdr:from>
    <xdr:to>
      <xdr:col>33</xdr:col>
      <xdr:colOff>793749</xdr:colOff>
      <xdr:row>172</xdr:row>
      <xdr:rowOff>19844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58A116CA-FE3A-8BD5-787E-23533026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1022350</xdr:colOff>
      <xdr:row>76</xdr:row>
      <xdr:rowOff>196850</xdr:rowOff>
    </xdr:from>
    <xdr:to>
      <xdr:col>13</xdr:col>
      <xdr:colOff>685800</xdr:colOff>
      <xdr:row>103</xdr:row>
      <xdr:rowOff>114300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C83ABAD-6EB6-5050-E123-1688617449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88900</xdr:colOff>
      <xdr:row>76</xdr:row>
      <xdr:rowOff>139700</xdr:rowOff>
    </xdr:from>
    <xdr:to>
      <xdr:col>27</xdr:col>
      <xdr:colOff>654050</xdr:colOff>
      <xdr:row>103</xdr:row>
      <xdr:rowOff>57150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716DC77C-1347-0C44-B411-03D1DF6BA3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2FB11E-3BC3-9245-9614-DFACA40D2F09}" name="Tabella5" displayName="Tabella5" ref="B4:B62" totalsRowShown="0" dataDxfId="3" tableBorderDxfId="5">
  <autoFilter ref="B4:B62" xr:uid="{EB2FB11E-3BC3-9245-9614-DFACA40D2F09}"/>
  <tableColumns count="1">
    <tableColumn id="1" xr3:uid="{44DD407D-4DE9-ED4D-9DF9-7E2A9931FA11}" name="Road Transport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88224B-83D6-0F44-94E1-66C52A1B09FC}" name="Tabella57" displayName="Tabella57" ref="S4:S62" totalsRowShown="0" dataDxfId="2" tableBorderDxfId="1">
  <autoFilter ref="S4:S62" xr:uid="{9388224B-83D6-0F44-94E1-66C52A1B09FC}"/>
  <tableColumns count="1">
    <tableColumn id="1" xr3:uid="{DDDB7D80-EEFF-2C4C-B2F6-C0F1C769D5D8}" name="Road Transpo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16FE-444E-4B4D-8A67-0492C8DC3F98}">
  <dimension ref="B2:AG115"/>
  <sheetViews>
    <sheetView topLeftCell="I1" zoomScale="64" zoomScaleNormal="50" workbookViewId="0">
      <selection activeCell="B2" sqref="B2"/>
    </sheetView>
  </sheetViews>
  <sheetFormatPr baseColWidth="10" defaultRowHeight="16" x14ac:dyDescent="0.2"/>
  <cols>
    <col min="2" max="2" width="29.5" customWidth="1"/>
    <col min="3" max="3" width="18.1640625" customWidth="1"/>
    <col min="4" max="4" width="16.5" customWidth="1"/>
    <col min="20" max="20" width="30.33203125" customWidth="1"/>
  </cols>
  <sheetData>
    <row r="2" spans="2:33" ht="23" x14ac:dyDescent="0.3">
      <c r="B2" s="4" t="s">
        <v>0</v>
      </c>
      <c r="C2" s="1"/>
      <c r="D2" s="1"/>
      <c r="T2" s="4" t="s">
        <v>93</v>
      </c>
    </row>
    <row r="3" spans="2:33" x14ac:dyDescent="0.2">
      <c r="C3" t="s">
        <v>43</v>
      </c>
      <c r="D3" t="s">
        <v>45</v>
      </c>
      <c r="E3" s="2">
        <v>2007</v>
      </c>
      <c r="F3" s="2">
        <v>2008</v>
      </c>
      <c r="G3" s="2">
        <v>2010</v>
      </c>
      <c r="H3" s="2">
        <v>2012</v>
      </c>
      <c r="I3" s="2">
        <v>2014</v>
      </c>
      <c r="J3" s="2">
        <v>2016</v>
      </c>
      <c r="K3" s="2">
        <v>2018</v>
      </c>
      <c r="L3" s="2">
        <v>2020</v>
      </c>
      <c r="M3" s="2">
        <v>2022</v>
      </c>
      <c r="N3" s="2">
        <v>2025</v>
      </c>
      <c r="O3" s="2">
        <v>2030</v>
      </c>
      <c r="P3" s="2">
        <v>2040</v>
      </c>
      <c r="Q3" s="2">
        <v>2050</v>
      </c>
      <c r="U3" s="2">
        <v>2007</v>
      </c>
      <c r="V3" s="2">
        <v>2008</v>
      </c>
      <c r="W3" s="2">
        <v>2010</v>
      </c>
      <c r="X3" s="2">
        <v>2012</v>
      </c>
      <c r="Y3" s="2">
        <v>2014</v>
      </c>
      <c r="Z3" s="2">
        <v>2016</v>
      </c>
      <c r="AA3" s="2">
        <v>2018</v>
      </c>
      <c r="AB3" s="2">
        <v>2020</v>
      </c>
      <c r="AC3" s="2">
        <v>2022</v>
      </c>
      <c r="AD3" s="2">
        <v>2025</v>
      </c>
      <c r="AE3" s="2">
        <v>2030</v>
      </c>
      <c r="AF3" s="2">
        <v>2040</v>
      </c>
      <c r="AG3" s="2">
        <v>2050</v>
      </c>
    </row>
    <row r="4" spans="2:33" s="5" customFormat="1" ht="19" x14ac:dyDescent="0.25">
      <c r="B4" s="3" t="s">
        <v>1</v>
      </c>
      <c r="C4" s="3"/>
      <c r="D4" s="3"/>
      <c r="T4" s="3" t="s">
        <v>1</v>
      </c>
    </row>
    <row r="5" spans="2:33" x14ac:dyDescent="0.2">
      <c r="B5" t="s">
        <v>2</v>
      </c>
      <c r="E5">
        <v>4.5999999999999996</v>
      </c>
      <c r="F5">
        <v>4.5999999999999996</v>
      </c>
      <c r="G5">
        <v>4.5999999999999996</v>
      </c>
      <c r="H5">
        <v>4.5999999999999996</v>
      </c>
      <c r="I5">
        <v>4.5999999999999996</v>
      </c>
      <c r="J5">
        <v>4.5999999999999996</v>
      </c>
      <c r="K5">
        <v>4.5999999999999996</v>
      </c>
      <c r="L5">
        <v>4.5999999999999996</v>
      </c>
      <c r="M5">
        <v>4.5999999999999996</v>
      </c>
      <c r="N5">
        <v>4.5999999999999996</v>
      </c>
      <c r="O5">
        <v>4.5999999999999996</v>
      </c>
      <c r="P5">
        <v>2.76</v>
      </c>
      <c r="T5" t="s">
        <v>2</v>
      </c>
      <c r="U5">
        <v>93.754439999999988</v>
      </c>
      <c r="V5">
        <v>73.956022898334865</v>
      </c>
      <c r="W5">
        <v>63.972910211179631</v>
      </c>
      <c r="X5">
        <v>69.781839660786943</v>
      </c>
      <c r="Y5">
        <v>81.2</v>
      </c>
      <c r="Z5">
        <v>52.394042553191532</v>
      </c>
      <c r="AA5">
        <v>22.474042553191499</v>
      </c>
      <c r="AB5">
        <v>9.75</v>
      </c>
    </row>
    <row r="6" spans="2:33" x14ac:dyDescent="0.2">
      <c r="B6" t="s">
        <v>3</v>
      </c>
      <c r="C6">
        <v>0.85</v>
      </c>
      <c r="E6">
        <v>2.38</v>
      </c>
      <c r="F6">
        <v>2.38</v>
      </c>
      <c r="G6">
        <v>2.38</v>
      </c>
      <c r="H6">
        <v>2.38</v>
      </c>
      <c r="I6">
        <v>2.38</v>
      </c>
      <c r="J6">
        <v>2.38</v>
      </c>
      <c r="K6">
        <v>2.38</v>
      </c>
      <c r="L6">
        <v>2.38</v>
      </c>
      <c r="M6">
        <v>2.38</v>
      </c>
      <c r="N6">
        <v>2.38</v>
      </c>
      <c r="O6">
        <v>2.38</v>
      </c>
      <c r="P6">
        <v>1.4279999999999999</v>
      </c>
      <c r="T6" t="s">
        <v>3</v>
      </c>
      <c r="U6">
        <v>22.173797171454702</v>
      </c>
      <c r="V6">
        <v>17.8</v>
      </c>
      <c r="W6">
        <v>11.9</v>
      </c>
      <c r="X6">
        <v>20.489993763121799</v>
      </c>
    </row>
    <row r="7" spans="2:33" x14ac:dyDescent="0.2">
      <c r="B7" t="s">
        <v>4</v>
      </c>
      <c r="E7">
        <v>0.83</v>
      </c>
      <c r="F7">
        <v>0.83</v>
      </c>
      <c r="G7">
        <v>0.83</v>
      </c>
      <c r="H7">
        <v>0.83</v>
      </c>
      <c r="I7">
        <v>0.83</v>
      </c>
      <c r="J7">
        <v>0.83</v>
      </c>
      <c r="K7">
        <v>0.83</v>
      </c>
      <c r="L7">
        <v>0.83</v>
      </c>
      <c r="M7">
        <v>0.83</v>
      </c>
      <c r="N7">
        <v>0.83</v>
      </c>
      <c r="O7">
        <v>0.83</v>
      </c>
      <c r="P7">
        <v>0.49799999999999989</v>
      </c>
      <c r="T7" t="s">
        <v>4</v>
      </c>
      <c r="U7">
        <v>16.899999999999999</v>
      </c>
      <c r="V7">
        <v>16.899999999999999</v>
      </c>
      <c r="W7">
        <v>16.399999999999999</v>
      </c>
      <c r="X7">
        <v>15.4</v>
      </c>
      <c r="Y7">
        <v>13.3</v>
      </c>
      <c r="Z7">
        <v>12.7</v>
      </c>
      <c r="AA7">
        <v>12.7</v>
      </c>
      <c r="AB7">
        <v>10.83155789102025</v>
      </c>
      <c r="AC7">
        <v>11.7</v>
      </c>
      <c r="AD7">
        <v>1.79</v>
      </c>
    </row>
    <row r="8" spans="2:33" x14ac:dyDescent="0.2">
      <c r="B8" t="s">
        <v>48</v>
      </c>
      <c r="E8">
        <v>1.65</v>
      </c>
      <c r="F8">
        <v>1.65</v>
      </c>
      <c r="G8">
        <v>1.65</v>
      </c>
      <c r="H8">
        <v>1.65</v>
      </c>
      <c r="I8">
        <v>1.65</v>
      </c>
      <c r="J8">
        <v>1.65</v>
      </c>
      <c r="K8">
        <v>1.65</v>
      </c>
      <c r="L8">
        <v>1.65</v>
      </c>
      <c r="M8">
        <v>1.65</v>
      </c>
      <c r="N8">
        <v>1.65</v>
      </c>
      <c r="O8">
        <v>1.65</v>
      </c>
      <c r="P8">
        <v>0.99</v>
      </c>
      <c r="T8" t="s">
        <v>48</v>
      </c>
      <c r="U8">
        <v>16.21239340949742</v>
      </c>
      <c r="V8">
        <v>16.21239340949742</v>
      </c>
      <c r="W8">
        <v>16.212393409497398</v>
      </c>
      <c r="X8">
        <v>16.21239340949742</v>
      </c>
      <c r="Y8">
        <v>16.21239340949742</v>
      </c>
      <c r="Z8">
        <v>16.21239340949742</v>
      </c>
      <c r="AA8">
        <v>16.21239340949742</v>
      </c>
      <c r="AD8">
        <v>11.57940494688849</v>
      </c>
    </row>
    <row r="9" spans="2:33" x14ac:dyDescent="0.2">
      <c r="B9" t="s">
        <v>5</v>
      </c>
      <c r="E9">
        <v>0.73863254284882418</v>
      </c>
      <c r="F9">
        <v>0.73863254284882418</v>
      </c>
      <c r="G9">
        <v>0.73863254284882418</v>
      </c>
      <c r="H9">
        <v>0.73863254284882418</v>
      </c>
      <c r="I9">
        <v>0.73863254284882418</v>
      </c>
      <c r="J9">
        <v>0.73863254284882418</v>
      </c>
      <c r="K9">
        <v>0.73863254284882418</v>
      </c>
      <c r="L9">
        <v>0.73863254284882418</v>
      </c>
      <c r="M9">
        <v>0.73863254284882418</v>
      </c>
      <c r="N9">
        <v>0.73863254284882418</v>
      </c>
      <c r="O9">
        <v>0.51704277999417692</v>
      </c>
      <c r="T9" t="s">
        <v>5</v>
      </c>
    </row>
    <row r="10" spans="2:33" x14ac:dyDescent="0.2">
      <c r="B10" t="s">
        <v>6</v>
      </c>
      <c r="T10" t="s">
        <v>6</v>
      </c>
    </row>
    <row r="11" spans="2:33" x14ac:dyDescent="0.2">
      <c r="B11" t="s">
        <v>7</v>
      </c>
      <c r="C11">
        <v>0.75</v>
      </c>
      <c r="T11" t="s">
        <v>7</v>
      </c>
    </row>
    <row r="12" spans="2:33" x14ac:dyDescent="0.2">
      <c r="B12" t="s">
        <v>8</v>
      </c>
      <c r="C12">
        <v>0.75</v>
      </c>
      <c r="E12">
        <v>1.4860695829448649</v>
      </c>
      <c r="F12">
        <v>1.4860695829448649</v>
      </c>
      <c r="G12">
        <v>1.4860695829448649</v>
      </c>
      <c r="H12">
        <v>1.4860695829448649</v>
      </c>
      <c r="I12">
        <v>1.629097056916093</v>
      </c>
      <c r="J12">
        <v>1.629097056916093</v>
      </c>
      <c r="K12">
        <v>1.629097056916093</v>
      </c>
      <c r="L12">
        <v>1.629097056916093</v>
      </c>
      <c r="M12">
        <v>1.629097056916093</v>
      </c>
      <c r="N12">
        <v>0.73745530714917429</v>
      </c>
      <c r="O12">
        <v>5.7210989588491253E-2</v>
      </c>
      <c r="T12" t="s">
        <v>8</v>
      </c>
      <c r="U12">
        <v>35.413870360542589</v>
      </c>
      <c r="V12">
        <v>35.413870360542589</v>
      </c>
      <c r="W12">
        <v>35.413870360542589</v>
      </c>
      <c r="X12">
        <v>35.413870360542589</v>
      </c>
      <c r="Y12">
        <v>38.822295160662371</v>
      </c>
      <c r="Z12">
        <v>38.822295160662371</v>
      </c>
      <c r="AA12">
        <v>38.822295160662371</v>
      </c>
      <c r="AB12">
        <v>38.822295160662371</v>
      </c>
      <c r="AC12">
        <v>14.16873841841147</v>
      </c>
      <c r="AD12">
        <v>17.57397294433682</v>
      </c>
    </row>
    <row r="13" spans="2:33" x14ac:dyDescent="0.2">
      <c r="B13" t="s">
        <v>9</v>
      </c>
      <c r="T13" t="s">
        <v>9</v>
      </c>
    </row>
    <row r="14" spans="2:33" x14ac:dyDescent="0.2">
      <c r="B14" t="s">
        <v>10</v>
      </c>
      <c r="T14" t="s">
        <v>10</v>
      </c>
    </row>
    <row r="15" spans="2:33" x14ac:dyDescent="0.2">
      <c r="B15" t="s">
        <v>11</v>
      </c>
      <c r="T15" t="s">
        <v>11</v>
      </c>
    </row>
    <row r="16" spans="2:33" x14ac:dyDescent="0.2">
      <c r="B16" t="s">
        <v>12</v>
      </c>
      <c r="T16" t="s">
        <v>12</v>
      </c>
    </row>
    <row r="17" spans="2:33" x14ac:dyDescent="0.2">
      <c r="B17" t="s">
        <v>13</v>
      </c>
      <c r="T17" t="s">
        <v>13</v>
      </c>
    </row>
    <row r="18" spans="2:33" x14ac:dyDescent="0.2">
      <c r="B18" s="1" t="s">
        <v>14</v>
      </c>
      <c r="C18" s="1"/>
      <c r="D18" s="1"/>
      <c r="E18" s="1">
        <f>E5+E6*$C$6+E7+E8+E9+E10+E11*$C$11+$C$12*E12</f>
        <v>10.956184730057473</v>
      </c>
      <c r="F18" s="1">
        <f t="shared" ref="F18:Q18" si="0">F5+F6*$C$6+F7+F8+F9+F10+F11*$C$11+$C$12*F12</f>
        <v>10.956184730057473</v>
      </c>
      <c r="G18" s="1">
        <f t="shared" si="0"/>
        <v>10.956184730057473</v>
      </c>
      <c r="H18" s="1">
        <f t="shared" si="0"/>
        <v>10.956184730057473</v>
      </c>
      <c r="I18" s="1">
        <f t="shared" si="0"/>
        <v>11.063455335535894</v>
      </c>
      <c r="J18" s="1">
        <f t="shared" si="0"/>
        <v>11.063455335535894</v>
      </c>
      <c r="K18" s="1">
        <f t="shared" si="0"/>
        <v>11.063455335535894</v>
      </c>
      <c r="L18" s="1">
        <f t="shared" si="0"/>
        <v>11.063455335535894</v>
      </c>
      <c r="M18" s="1">
        <f t="shared" si="0"/>
        <v>11.063455335535894</v>
      </c>
      <c r="N18" s="1">
        <f t="shared" si="0"/>
        <v>10.394724023210705</v>
      </c>
      <c r="O18" s="1">
        <f t="shared" si="0"/>
        <v>9.6629510221855455</v>
      </c>
      <c r="P18" s="1">
        <f t="shared" si="0"/>
        <v>5.4618000000000002</v>
      </c>
      <c r="Q18" s="1">
        <f t="shared" si="0"/>
        <v>0</v>
      </c>
      <c r="T18" s="1" t="s">
        <v>94</v>
      </c>
      <c r="U18" s="1">
        <f>U5+U6*$C$6+U7+U8+U9+U10+U11*$C$11+$C$12*U12</f>
        <v>172.27496377564086</v>
      </c>
      <c r="V18" s="1">
        <f t="shared" ref="V18:AG18" si="1">V5+V6*$C$6+V7+V8+V9+V10+V11*$C$11+$C$12*V12</f>
        <v>148.75881907823921</v>
      </c>
      <c r="W18" s="1">
        <f t="shared" si="1"/>
        <v>133.26070639108397</v>
      </c>
      <c r="X18" s="1">
        <f t="shared" si="1"/>
        <v>145.37113053934485</v>
      </c>
      <c r="Y18" s="1">
        <f t="shared" si="1"/>
        <v>139.8291147799942</v>
      </c>
      <c r="Z18" s="1">
        <f t="shared" si="1"/>
        <v>110.42315733318573</v>
      </c>
      <c r="AA18" s="1">
        <f t="shared" si="1"/>
        <v>80.503157333185698</v>
      </c>
      <c r="AB18" s="1">
        <f t="shared" si="1"/>
        <v>49.69827926151703</v>
      </c>
      <c r="AC18" s="1">
        <f t="shared" si="1"/>
        <v>22.326553813808601</v>
      </c>
      <c r="AD18" s="1">
        <f t="shared" si="1"/>
        <v>26.549884655141106</v>
      </c>
      <c r="AE18" s="1">
        <f t="shared" si="1"/>
        <v>0</v>
      </c>
      <c r="AF18" s="1">
        <f t="shared" si="1"/>
        <v>0</v>
      </c>
      <c r="AG18" s="1">
        <f t="shared" si="1"/>
        <v>0</v>
      </c>
    </row>
    <row r="19" spans="2:33" s="5" customFormat="1" ht="19" x14ac:dyDescent="0.25">
      <c r="B19" s="3" t="s">
        <v>15</v>
      </c>
      <c r="C19" s="3"/>
      <c r="D19" s="3"/>
      <c r="T19" s="3" t="s">
        <v>15</v>
      </c>
    </row>
    <row r="20" spans="2:33" x14ac:dyDescent="0.2">
      <c r="B20" t="s">
        <v>16</v>
      </c>
      <c r="E20">
        <v>14.86</v>
      </c>
      <c r="F20">
        <v>14.86</v>
      </c>
      <c r="G20">
        <v>14.86</v>
      </c>
      <c r="H20">
        <v>14.86</v>
      </c>
      <c r="I20">
        <v>14.86</v>
      </c>
      <c r="J20">
        <v>14.86</v>
      </c>
      <c r="K20">
        <v>14.86</v>
      </c>
      <c r="L20">
        <v>14.86</v>
      </c>
      <c r="M20">
        <v>14.86</v>
      </c>
      <c r="N20">
        <v>14.86</v>
      </c>
      <c r="O20">
        <v>14.86</v>
      </c>
      <c r="P20">
        <v>8.9159999999999986</v>
      </c>
      <c r="T20" t="s">
        <v>16</v>
      </c>
      <c r="U20">
        <v>256.27258799999998</v>
      </c>
      <c r="V20">
        <v>256.27258799999998</v>
      </c>
      <c r="W20">
        <v>256.27258799999998</v>
      </c>
      <c r="X20">
        <v>206.21837145381011</v>
      </c>
      <c r="Y20">
        <v>164.35866617234649</v>
      </c>
      <c r="Z20">
        <v>256</v>
      </c>
      <c r="AA20">
        <v>256</v>
      </c>
      <c r="AB20">
        <v>256.00000000000011</v>
      </c>
      <c r="AC20">
        <v>228.4668997882728</v>
      </c>
      <c r="AD20">
        <v>196.73339578278069</v>
      </c>
      <c r="AE20">
        <v>122.4758251333169</v>
      </c>
      <c r="AF20">
        <v>0.1059970271994992</v>
      </c>
    </row>
    <row r="21" spans="2:33" x14ac:dyDescent="0.2">
      <c r="B21" t="s">
        <v>17</v>
      </c>
      <c r="C21">
        <v>0.37</v>
      </c>
      <c r="E21">
        <v>3.89</v>
      </c>
      <c r="F21">
        <v>3.89</v>
      </c>
      <c r="G21">
        <v>3.89</v>
      </c>
      <c r="H21">
        <v>3.89</v>
      </c>
      <c r="I21">
        <v>3.89</v>
      </c>
      <c r="J21">
        <v>3.89</v>
      </c>
      <c r="K21">
        <v>3.89</v>
      </c>
      <c r="L21">
        <v>3.89</v>
      </c>
      <c r="M21">
        <v>3.89</v>
      </c>
      <c r="N21">
        <v>3.89</v>
      </c>
      <c r="O21">
        <v>3.89</v>
      </c>
      <c r="P21">
        <v>2.3340000000000001</v>
      </c>
      <c r="T21" t="s">
        <v>17</v>
      </c>
      <c r="U21">
        <v>16.100000000000001</v>
      </c>
      <c r="V21">
        <v>16.100000000000001</v>
      </c>
      <c r="W21">
        <v>15.1</v>
      </c>
      <c r="X21">
        <v>3.0099999999999989</v>
      </c>
      <c r="AA21">
        <v>9.5200000000000014</v>
      </c>
      <c r="AB21">
        <v>4.87</v>
      </c>
    </row>
    <row r="22" spans="2:33" x14ac:dyDescent="0.2">
      <c r="B22" t="s">
        <v>18</v>
      </c>
      <c r="E22">
        <v>3.29</v>
      </c>
      <c r="F22">
        <v>3.29</v>
      </c>
      <c r="G22">
        <v>3.29</v>
      </c>
      <c r="H22">
        <v>3.29</v>
      </c>
      <c r="I22">
        <v>3.29</v>
      </c>
      <c r="J22">
        <v>3.29</v>
      </c>
      <c r="K22">
        <v>3.29</v>
      </c>
      <c r="L22">
        <v>3.29</v>
      </c>
      <c r="M22">
        <v>3.29</v>
      </c>
      <c r="N22">
        <v>3.29</v>
      </c>
      <c r="O22">
        <v>3.29</v>
      </c>
      <c r="P22">
        <v>1.974</v>
      </c>
      <c r="T22" t="s">
        <v>18</v>
      </c>
      <c r="U22">
        <v>36.106433999999993</v>
      </c>
      <c r="V22">
        <v>29.892481364172848</v>
      </c>
      <c r="W22">
        <v>22.937308685567309</v>
      </c>
      <c r="AA22">
        <v>9.8186391115926703</v>
      </c>
    </row>
    <row r="23" spans="2:33" x14ac:dyDescent="0.2">
      <c r="B23" t="s">
        <v>19</v>
      </c>
      <c r="E23">
        <v>1.8</v>
      </c>
      <c r="F23">
        <v>1.8</v>
      </c>
      <c r="G23">
        <v>1.8</v>
      </c>
      <c r="H23">
        <v>1.8</v>
      </c>
      <c r="I23">
        <v>1.8</v>
      </c>
      <c r="J23">
        <v>1.8</v>
      </c>
      <c r="K23">
        <v>1.8</v>
      </c>
      <c r="L23">
        <v>1.8</v>
      </c>
      <c r="M23">
        <v>1.8</v>
      </c>
      <c r="N23">
        <v>1.8</v>
      </c>
      <c r="O23">
        <v>1.8</v>
      </c>
      <c r="P23">
        <v>1.08</v>
      </c>
      <c r="T23" t="s">
        <v>19</v>
      </c>
      <c r="U23">
        <v>1.42</v>
      </c>
      <c r="V23">
        <v>0.66899999999999993</v>
      </c>
      <c r="W23">
        <v>0.44600000000000001</v>
      </c>
      <c r="X23">
        <v>0.223</v>
      </c>
      <c r="AB23">
        <v>0.35</v>
      </c>
    </row>
    <row r="24" spans="2:33" x14ac:dyDescent="0.2">
      <c r="B24" t="s">
        <v>20</v>
      </c>
      <c r="E24">
        <v>1.48</v>
      </c>
      <c r="F24">
        <v>1.48</v>
      </c>
      <c r="G24">
        <v>1.48</v>
      </c>
      <c r="H24">
        <v>1.48</v>
      </c>
      <c r="I24">
        <v>1.48</v>
      </c>
      <c r="J24">
        <v>1.48</v>
      </c>
      <c r="K24">
        <v>1.48</v>
      </c>
      <c r="L24">
        <v>1.48</v>
      </c>
      <c r="M24">
        <v>1.48</v>
      </c>
      <c r="N24">
        <v>1.48</v>
      </c>
      <c r="O24">
        <v>1.48</v>
      </c>
      <c r="P24">
        <v>0.88800000000000001</v>
      </c>
      <c r="T24" t="s">
        <v>20</v>
      </c>
      <c r="U24">
        <v>4.8899999999999997</v>
      </c>
      <c r="AB24">
        <v>4.76</v>
      </c>
    </row>
    <row r="25" spans="2:33" x14ac:dyDescent="0.2">
      <c r="B25" t="s">
        <v>21</v>
      </c>
      <c r="E25">
        <v>8.8315817362889693</v>
      </c>
      <c r="F25">
        <v>8.8315817362889693</v>
      </c>
      <c r="G25">
        <v>8.8315817362889693</v>
      </c>
      <c r="H25">
        <v>8.8315817362889693</v>
      </c>
      <c r="I25">
        <v>8.8315817362889693</v>
      </c>
      <c r="J25">
        <v>8.8315817362889693</v>
      </c>
      <c r="K25">
        <v>8.8315817362889693</v>
      </c>
      <c r="L25">
        <v>8.8315817362889693</v>
      </c>
      <c r="M25">
        <v>8.8315817362889693</v>
      </c>
      <c r="N25">
        <v>8.8315817362889693</v>
      </c>
      <c r="O25">
        <v>8.8315817362889693</v>
      </c>
      <c r="P25">
        <v>5.3081072154022779</v>
      </c>
      <c r="T25" t="s">
        <v>21</v>
      </c>
      <c r="U25">
        <v>180</v>
      </c>
      <c r="V25">
        <v>180</v>
      </c>
      <c r="W25">
        <v>169</v>
      </c>
      <c r="X25">
        <v>159</v>
      </c>
      <c r="Y25">
        <v>140</v>
      </c>
      <c r="Z25">
        <v>128</v>
      </c>
      <c r="AA25">
        <v>118</v>
      </c>
      <c r="AB25">
        <v>115</v>
      </c>
      <c r="AC25">
        <v>113</v>
      </c>
      <c r="AD25">
        <v>102</v>
      </c>
      <c r="AE25">
        <v>95</v>
      </c>
      <c r="AF25">
        <v>17.3</v>
      </c>
    </row>
    <row r="26" spans="2:33" x14ac:dyDescent="0.2">
      <c r="B26" t="s">
        <v>22</v>
      </c>
      <c r="E26">
        <v>1.34</v>
      </c>
      <c r="F26">
        <v>1.34</v>
      </c>
      <c r="G26">
        <v>1.34</v>
      </c>
      <c r="H26">
        <v>1.34</v>
      </c>
      <c r="I26">
        <v>1.34</v>
      </c>
      <c r="J26">
        <v>1.34</v>
      </c>
      <c r="K26">
        <v>1.34</v>
      </c>
      <c r="L26">
        <v>1.34</v>
      </c>
      <c r="M26">
        <v>1.34</v>
      </c>
      <c r="N26">
        <v>1.34</v>
      </c>
      <c r="O26">
        <v>1.34</v>
      </c>
      <c r="P26">
        <v>0.80400000000000005</v>
      </c>
      <c r="T26" t="s">
        <v>22</v>
      </c>
      <c r="U26">
        <v>25.6</v>
      </c>
      <c r="V26">
        <v>25.6</v>
      </c>
      <c r="W26">
        <v>24.600000000000009</v>
      </c>
      <c r="X26">
        <v>24.6</v>
      </c>
      <c r="Y26">
        <v>24.6</v>
      </c>
      <c r="Z26">
        <v>24.6</v>
      </c>
      <c r="AA26">
        <v>24.600000000000009</v>
      </c>
      <c r="AB26">
        <v>9.5</v>
      </c>
      <c r="AC26">
        <v>9.5</v>
      </c>
      <c r="AD26">
        <v>9.5</v>
      </c>
      <c r="AE26">
        <v>7.6</v>
      </c>
    </row>
    <row r="27" spans="2:33" x14ac:dyDescent="0.2">
      <c r="B27" t="s">
        <v>23</v>
      </c>
      <c r="E27">
        <v>1.34</v>
      </c>
      <c r="F27">
        <v>1.34</v>
      </c>
      <c r="G27">
        <v>1.34</v>
      </c>
      <c r="H27">
        <v>1.34</v>
      </c>
      <c r="I27">
        <v>1.34</v>
      </c>
      <c r="J27">
        <v>1.34</v>
      </c>
      <c r="K27">
        <v>1.34</v>
      </c>
      <c r="L27">
        <v>1.34</v>
      </c>
      <c r="M27">
        <v>1.34</v>
      </c>
      <c r="N27">
        <v>1.34</v>
      </c>
      <c r="O27">
        <v>1.8207790530249139</v>
      </c>
      <c r="P27">
        <v>1.2847790530249139</v>
      </c>
      <c r="Q27">
        <v>0.48077905302491442</v>
      </c>
      <c r="T27" t="s">
        <v>23</v>
      </c>
      <c r="U27">
        <v>25.2</v>
      </c>
      <c r="V27">
        <v>25.2</v>
      </c>
      <c r="W27">
        <v>24.2</v>
      </c>
      <c r="X27">
        <v>24.2</v>
      </c>
      <c r="Y27">
        <v>24.2</v>
      </c>
      <c r="Z27">
        <v>24.2</v>
      </c>
      <c r="AA27">
        <v>24.2</v>
      </c>
      <c r="AB27">
        <v>9.34</v>
      </c>
      <c r="AC27">
        <v>9.3400000000001384</v>
      </c>
      <c r="AD27">
        <v>9.34</v>
      </c>
      <c r="AE27">
        <v>7.4699999999999989</v>
      </c>
    </row>
    <row r="28" spans="2:33" x14ac:dyDescent="0.2">
      <c r="B28" t="s">
        <v>24</v>
      </c>
      <c r="E28">
        <v>0.71</v>
      </c>
      <c r="F28">
        <v>0.71</v>
      </c>
      <c r="G28">
        <v>0.71</v>
      </c>
      <c r="H28">
        <v>0.71</v>
      </c>
      <c r="I28">
        <v>0.71</v>
      </c>
      <c r="J28">
        <v>0.71</v>
      </c>
      <c r="K28">
        <v>0.71</v>
      </c>
      <c r="L28">
        <v>0.71</v>
      </c>
      <c r="M28">
        <v>0.71</v>
      </c>
      <c r="N28">
        <v>0.71</v>
      </c>
      <c r="O28">
        <v>0.71</v>
      </c>
      <c r="P28">
        <v>0.42599999999999999</v>
      </c>
      <c r="T28" t="s">
        <v>24</v>
      </c>
      <c r="U28">
        <v>12.244517999999999</v>
      </c>
      <c r="V28">
        <v>12.244517999999999</v>
      </c>
      <c r="W28">
        <v>12.244517999999999</v>
      </c>
      <c r="X28">
        <v>12.244517999999999</v>
      </c>
      <c r="Y28">
        <v>9.49</v>
      </c>
      <c r="Z28">
        <v>6.58</v>
      </c>
      <c r="AA28">
        <v>6.580000000000001</v>
      </c>
      <c r="AB28">
        <v>0.14000000000000001</v>
      </c>
    </row>
    <row r="29" spans="2:33" x14ac:dyDescent="0.2">
      <c r="B29" t="s">
        <v>25</v>
      </c>
      <c r="T29" t="s">
        <v>25</v>
      </c>
    </row>
    <row r="30" spans="2:33" x14ac:dyDescent="0.2">
      <c r="B30" t="s">
        <v>26</v>
      </c>
      <c r="E30">
        <v>2.5099999999999998</v>
      </c>
      <c r="F30">
        <v>2.5099999999999998</v>
      </c>
      <c r="G30">
        <v>2.5099999999999998</v>
      </c>
      <c r="H30">
        <v>2.5099999999999998</v>
      </c>
      <c r="I30">
        <v>3.25</v>
      </c>
      <c r="J30">
        <v>3.25</v>
      </c>
      <c r="K30">
        <v>3.25</v>
      </c>
      <c r="L30">
        <v>3.25</v>
      </c>
      <c r="M30">
        <v>3.25</v>
      </c>
      <c r="N30">
        <v>3.25</v>
      </c>
      <c r="O30">
        <v>1.1679999999999999</v>
      </c>
      <c r="T30" t="s">
        <v>26</v>
      </c>
      <c r="U30">
        <v>51.157314000000007</v>
      </c>
      <c r="V30">
        <v>51.157313999999992</v>
      </c>
      <c r="W30">
        <v>51.157314000000007</v>
      </c>
      <c r="X30">
        <v>51.157313999999992</v>
      </c>
      <c r="Y30">
        <v>66.733884156521768</v>
      </c>
      <c r="Z30">
        <v>66.733884156521739</v>
      </c>
      <c r="AA30">
        <v>66.733884156521768</v>
      </c>
      <c r="AB30">
        <v>66.733884156521754</v>
      </c>
      <c r="AC30">
        <v>66.733884156521739</v>
      </c>
      <c r="AD30">
        <v>66.733884156521754</v>
      </c>
    </row>
    <row r="31" spans="2:33" x14ac:dyDescent="0.2">
      <c r="B31" t="s">
        <v>27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6.9999999999999993E-2</v>
      </c>
      <c r="T31" t="s">
        <v>27</v>
      </c>
      <c r="U31">
        <v>1.8813599999999999</v>
      </c>
      <c r="V31">
        <v>1.8813599999999999</v>
      </c>
      <c r="W31">
        <v>1.8813599999999999</v>
      </c>
      <c r="X31">
        <v>1.8813599999999999</v>
      </c>
      <c r="Y31">
        <v>1.8813599999999999</v>
      </c>
      <c r="Z31">
        <v>1.8813599999999999</v>
      </c>
      <c r="AA31">
        <v>1.8813599999999999</v>
      </c>
      <c r="AB31">
        <v>1.8813599999999999</v>
      </c>
      <c r="AC31">
        <v>1.8813599999999999</v>
      </c>
      <c r="AD31">
        <v>1.881360000000001</v>
      </c>
    </row>
    <row r="32" spans="2:33" x14ac:dyDescent="0.2">
      <c r="B32" t="s">
        <v>28</v>
      </c>
      <c r="T32" t="s">
        <v>28</v>
      </c>
    </row>
    <row r="33" spans="2:33" x14ac:dyDescent="0.2">
      <c r="B33" t="s">
        <v>29</v>
      </c>
      <c r="T33" t="s">
        <v>29</v>
      </c>
    </row>
    <row r="34" spans="2:33" x14ac:dyDescent="0.2">
      <c r="B34" t="s">
        <v>30</v>
      </c>
      <c r="T34" t="s">
        <v>30</v>
      </c>
    </row>
    <row r="35" spans="2:33" x14ac:dyDescent="0.2">
      <c r="B35" t="s">
        <v>31</v>
      </c>
      <c r="T35" t="s">
        <v>31</v>
      </c>
    </row>
    <row r="36" spans="2:33" x14ac:dyDescent="0.2">
      <c r="B36" t="s">
        <v>32</v>
      </c>
      <c r="T36" t="s">
        <v>32</v>
      </c>
    </row>
    <row r="37" spans="2:33" x14ac:dyDescent="0.2">
      <c r="B37" t="s">
        <v>33</v>
      </c>
      <c r="E37">
        <v>1.301422160295896</v>
      </c>
      <c r="F37">
        <v>1.301422160295896</v>
      </c>
      <c r="G37">
        <v>1.301422160295896</v>
      </c>
      <c r="H37">
        <v>1.301422160295896</v>
      </c>
      <c r="I37">
        <v>1.301422160295896</v>
      </c>
      <c r="J37">
        <v>1.301422160295896</v>
      </c>
      <c r="K37">
        <v>1.301422160295896</v>
      </c>
      <c r="L37">
        <v>1.301422160295896</v>
      </c>
      <c r="M37">
        <v>1.301422160295896</v>
      </c>
      <c r="N37">
        <v>1.301422160295896</v>
      </c>
      <c r="O37">
        <v>1.301422160295896</v>
      </c>
      <c r="P37">
        <v>0.26028443205917923</v>
      </c>
      <c r="T37" t="s">
        <v>33</v>
      </c>
      <c r="U37">
        <v>30.197471011096209</v>
      </c>
      <c r="V37">
        <v>30.197471011096209</v>
      </c>
      <c r="W37">
        <v>30.197471011096209</v>
      </c>
      <c r="X37">
        <v>21.0364580953228</v>
      </c>
      <c r="Y37">
        <v>30.197471011096209</v>
      </c>
      <c r="Z37">
        <v>30.197471011096209</v>
      </c>
      <c r="AA37">
        <v>30.197471011096209</v>
      </c>
      <c r="AB37">
        <v>30.197471011096209</v>
      </c>
      <c r="AC37">
        <v>30.197471011096209</v>
      </c>
      <c r="AD37">
        <v>17.54284224736638</v>
      </c>
      <c r="AF37">
        <v>1.4494786085326179</v>
      </c>
    </row>
    <row r="38" spans="2:33" x14ac:dyDescent="0.2">
      <c r="B38" t="s">
        <v>44</v>
      </c>
      <c r="E38">
        <v>1.358868977298568</v>
      </c>
      <c r="F38">
        <v>1.358868977298568</v>
      </c>
      <c r="G38">
        <v>1.358868977298568</v>
      </c>
      <c r="H38">
        <v>1.358868977298568</v>
      </c>
      <c r="I38">
        <v>1.358868977298568</v>
      </c>
      <c r="J38">
        <v>1.358868977298568</v>
      </c>
      <c r="K38">
        <v>1.358868977298568</v>
      </c>
      <c r="L38">
        <v>1.358868977298568</v>
      </c>
      <c r="M38">
        <v>1.358868977298568</v>
      </c>
      <c r="N38">
        <v>1.358868977298568</v>
      </c>
      <c r="O38">
        <v>1.426424994990199</v>
      </c>
      <c r="P38">
        <v>1.565191472932641</v>
      </c>
      <c r="Q38">
        <v>1.1093510054401801</v>
      </c>
      <c r="T38" t="s">
        <v>44</v>
      </c>
      <c r="U38">
        <v>29.4</v>
      </c>
      <c r="V38">
        <v>29.4</v>
      </c>
      <c r="W38">
        <v>27.499999999999989</v>
      </c>
      <c r="X38">
        <v>27.5</v>
      </c>
      <c r="Y38">
        <v>27.499999999999989</v>
      </c>
      <c r="Z38">
        <v>27.5</v>
      </c>
      <c r="AA38">
        <v>27.5</v>
      </c>
      <c r="AB38">
        <v>27.5</v>
      </c>
      <c r="AC38">
        <v>27.5</v>
      </c>
      <c r="AD38">
        <v>27.5</v>
      </c>
      <c r="AE38">
        <v>27.5</v>
      </c>
      <c r="AF38">
        <v>27.5</v>
      </c>
      <c r="AG38">
        <v>27.480000000000011</v>
      </c>
    </row>
    <row r="39" spans="2:33" x14ac:dyDescent="0.2">
      <c r="B39" t="s">
        <v>34</v>
      </c>
      <c r="T39" t="s">
        <v>34</v>
      </c>
    </row>
    <row r="40" spans="2:33" x14ac:dyDescent="0.2">
      <c r="B40" s="1" t="s">
        <v>14</v>
      </c>
      <c r="C40" s="1"/>
      <c r="D40" s="1"/>
      <c r="E40" s="1">
        <f t="shared" ref="E40:Q40" si="2">SUM(E20,E22:E28,E29:E39)+$C$21*E21</f>
        <v>40.361172873883433</v>
      </c>
      <c r="F40" s="1">
        <f t="shared" si="2"/>
        <v>40.361172873883433</v>
      </c>
      <c r="G40" s="1">
        <f t="shared" si="2"/>
        <v>40.361172873883433</v>
      </c>
      <c r="H40" s="1">
        <f t="shared" si="2"/>
        <v>40.361172873883433</v>
      </c>
      <c r="I40" s="1">
        <f t="shared" si="2"/>
        <v>41.101172873883435</v>
      </c>
      <c r="J40" s="1">
        <f t="shared" si="2"/>
        <v>41.101172873883435</v>
      </c>
      <c r="K40" s="1">
        <f t="shared" si="2"/>
        <v>41.101172873883435</v>
      </c>
      <c r="L40" s="1">
        <f t="shared" si="2"/>
        <v>41.101172873883435</v>
      </c>
      <c r="M40" s="1">
        <f t="shared" si="2"/>
        <v>41.101172873883435</v>
      </c>
      <c r="N40" s="1">
        <f t="shared" si="2"/>
        <v>41.101172873883435</v>
      </c>
      <c r="O40" s="1">
        <f t="shared" si="2"/>
        <v>39.537507944599973</v>
      </c>
      <c r="P40" s="1">
        <f t="shared" si="2"/>
        <v>23.369942173419005</v>
      </c>
      <c r="Q40" s="1">
        <f t="shared" si="2"/>
        <v>1.5901300584650944</v>
      </c>
      <c r="T40" s="1" t="s">
        <v>94</v>
      </c>
      <c r="U40" s="1">
        <f>SUM(U20,U22:U28,U29:U39)+$C$21*U21</f>
        <v>660.32668501109617</v>
      </c>
      <c r="V40" s="1">
        <f t="shared" ref="V40:AD40" si="3">SUM(V20,V22:V28,V29:V39)+$C$21*V21</f>
        <v>648.47173237526908</v>
      </c>
      <c r="W40" s="1">
        <f t="shared" si="3"/>
        <v>626.0235596966636</v>
      </c>
      <c r="X40" s="1">
        <f t="shared" si="3"/>
        <v>529.17472154913287</v>
      </c>
      <c r="Y40" s="1">
        <f t="shared" si="3"/>
        <v>488.96138133996442</v>
      </c>
      <c r="Z40" s="1">
        <f t="shared" si="3"/>
        <v>565.69271516761796</v>
      </c>
      <c r="AA40" s="1">
        <f t="shared" si="3"/>
        <v>569.0337542792106</v>
      </c>
      <c r="AB40" s="1">
        <f t="shared" si="3"/>
        <v>523.20461516761804</v>
      </c>
      <c r="AC40" s="1">
        <f t="shared" si="3"/>
        <v>486.61961495589088</v>
      </c>
      <c r="AD40" s="1">
        <f t="shared" si="3"/>
        <v>431.23148218666881</v>
      </c>
      <c r="AE40" s="1">
        <f>SUM(AE20,AE22:AE28,AE29:AE39)+$C$21*AE21</f>
        <v>260.0458251333169</v>
      </c>
      <c r="AF40" s="1">
        <f>SUM(AF20,AF22:AF28,AF29:AF39)+$C$21*AF21</f>
        <v>46.35547563573212</v>
      </c>
      <c r="AG40" s="1">
        <f>SUM(AG20,AG22:AG28,AG29:AG39)+$C$21*AG21</f>
        <v>27.480000000000011</v>
      </c>
    </row>
    <row r="41" spans="2:33" s="5" customFormat="1" ht="19" x14ac:dyDescent="0.25">
      <c r="B41" s="3" t="s">
        <v>35</v>
      </c>
      <c r="C41" s="3"/>
      <c r="D41" s="3"/>
      <c r="T41" s="3" t="s">
        <v>35</v>
      </c>
    </row>
    <row r="42" spans="2:33" x14ac:dyDescent="0.2">
      <c r="B42" t="s">
        <v>3</v>
      </c>
      <c r="C42">
        <f>1-C6</f>
        <v>0.15000000000000002</v>
      </c>
      <c r="E42">
        <v>2.38</v>
      </c>
      <c r="F42">
        <v>2.38</v>
      </c>
      <c r="G42">
        <v>2.38</v>
      </c>
      <c r="H42">
        <v>2.38</v>
      </c>
      <c r="I42">
        <v>2.38</v>
      </c>
      <c r="J42">
        <v>2.38</v>
      </c>
      <c r="K42">
        <v>2.38</v>
      </c>
      <c r="L42">
        <v>2.38</v>
      </c>
      <c r="M42">
        <v>2.38</v>
      </c>
      <c r="N42">
        <v>2.38</v>
      </c>
      <c r="O42">
        <v>2.38</v>
      </c>
      <c r="P42">
        <v>1.4279999999999999</v>
      </c>
      <c r="T42" t="s">
        <v>3</v>
      </c>
      <c r="U42">
        <v>22.173797171454702</v>
      </c>
      <c r="V42">
        <v>17.8</v>
      </c>
      <c r="W42">
        <v>11.9</v>
      </c>
      <c r="X42">
        <v>20.489993763121799</v>
      </c>
    </row>
    <row r="43" spans="2:33" x14ac:dyDescent="0.2">
      <c r="B43" t="s">
        <v>17</v>
      </c>
      <c r="C43">
        <f>1-0.37</f>
        <v>0.63</v>
      </c>
      <c r="E43">
        <v>3.89</v>
      </c>
      <c r="F43">
        <v>3.89</v>
      </c>
      <c r="G43">
        <v>3.89</v>
      </c>
      <c r="H43">
        <v>3.89</v>
      </c>
      <c r="I43">
        <v>3.89</v>
      </c>
      <c r="J43">
        <v>3.89</v>
      </c>
      <c r="K43">
        <v>3.89</v>
      </c>
      <c r="L43">
        <v>3.89</v>
      </c>
      <c r="M43">
        <v>3.89</v>
      </c>
      <c r="N43">
        <v>3.89</v>
      </c>
      <c r="O43">
        <v>3.89</v>
      </c>
      <c r="P43">
        <v>2.3340000000000001</v>
      </c>
      <c r="T43" t="s">
        <v>17</v>
      </c>
      <c r="U43">
        <v>16.100000000000001</v>
      </c>
      <c r="V43">
        <v>16.100000000000001</v>
      </c>
      <c r="W43">
        <v>15.1</v>
      </c>
      <c r="X43">
        <v>3.0099999999999989</v>
      </c>
      <c r="AA43">
        <v>9.5200000000000014</v>
      </c>
      <c r="AB43">
        <v>4.87</v>
      </c>
    </row>
    <row r="44" spans="2:33" x14ac:dyDescent="0.2">
      <c r="B44" t="s">
        <v>36</v>
      </c>
      <c r="E44">
        <v>6.99</v>
      </c>
      <c r="F44">
        <v>6.99</v>
      </c>
      <c r="G44">
        <v>6.99</v>
      </c>
      <c r="H44">
        <v>6.99</v>
      </c>
      <c r="I44">
        <v>6.99</v>
      </c>
      <c r="J44">
        <v>6.99</v>
      </c>
      <c r="K44">
        <v>6.99</v>
      </c>
      <c r="L44">
        <v>6.99</v>
      </c>
      <c r="M44">
        <v>6.99</v>
      </c>
      <c r="N44">
        <v>6.99</v>
      </c>
      <c r="O44">
        <v>6.99</v>
      </c>
      <c r="P44">
        <v>4.194</v>
      </c>
      <c r="T44" t="s">
        <v>36</v>
      </c>
      <c r="U44">
        <v>65.399999999999991</v>
      </c>
      <c r="V44">
        <v>53.5</v>
      </c>
      <c r="W44">
        <v>47.812053928205067</v>
      </c>
      <c r="X44">
        <v>28</v>
      </c>
      <c r="Y44">
        <v>18.7</v>
      </c>
      <c r="Z44">
        <v>20.581818181818178</v>
      </c>
      <c r="AA44">
        <v>8.0458461538461421</v>
      </c>
      <c r="AB44">
        <v>8.5500000000000007</v>
      </c>
    </row>
    <row r="45" spans="2:33" x14ac:dyDescent="0.2">
      <c r="B45" t="s">
        <v>37</v>
      </c>
      <c r="E45">
        <v>0.34</v>
      </c>
      <c r="F45">
        <v>0.34</v>
      </c>
      <c r="G45">
        <v>0.34</v>
      </c>
      <c r="H45">
        <v>0.34</v>
      </c>
      <c r="I45">
        <v>0.34</v>
      </c>
      <c r="J45">
        <v>0.34</v>
      </c>
      <c r="K45">
        <v>0.34</v>
      </c>
      <c r="L45">
        <v>0.34</v>
      </c>
      <c r="M45">
        <v>0.34</v>
      </c>
      <c r="N45">
        <v>0.34</v>
      </c>
      <c r="O45">
        <v>0.34</v>
      </c>
      <c r="P45">
        <v>0.20399999999999999</v>
      </c>
      <c r="T45" t="s">
        <v>37</v>
      </c>
      <c r="U45">
        <v>7.4</v>
      </c>
      <c r="V45">
        <v>7.4</v>
      </c>
      <c r="W45">
        <v>7.4000000000000012</v>
      </c>
      <c r="X45">
        <v>7.4000000000000021</v>
      </c>
      <c r="Y45">
        <v>3.7</v>
      </c>
    </row>
    <row r="46" spans="2:33" x14ac:dyDescent="0.2">
      <c r="B46" t="s">
        <v>38</v>
      </c>
      <c r="E46">
        <v>0.93</v>
      </c>
      <c r="F46">
        <v>0.93</v>
      </c>
      <c r="G46">
        <v>0.93</v>
      </c>
      <c r="H46">
        <v>0.93</v>
      </c>
      <c r="I46">
        <v>0.93</v>
      </c>
      <c r="J46">
        <v>0.93</v>
      </c>
      <c r="K46">
        <v>0.93</v>
      </c>
      <c r="L46">
        <v>0.93</v>
      </c>
      <c r="M46">
        <v>0.93</v>
      </c>
      <c r="N46">
        <v>0.93</v>
      </c>
      <c r="O46">
        <v>0.93</v>
      </c>
      <c r="P46">
        <v>0.55800000000000005</v>
      </c>
      <c r="T46" t="s">
        <v>38</v>
      </c>
      <c r="U46">
        <v>17.496648</v>
      </c>
      <c r="V46">
        <v>17.496648</v>
      </c>
      <c r="W46">
        <v>17.496648</v>
      </c>
      <c r="X46">
        <v>17.496648</v>
      </c>
      <c r="Y46">
        <v>17.496648</v>
      </c>
      <c r="Z46">
        <v>17.496648</v>
      </c>
      <c r="AA46">
        <v>13.2</v>
      </c>
    </row>
    <row r="47" spans="2:33" x14ac:dyDescent="0.2">
      <c r="B47" t="s">
        <v>41</v>
      </c>
      <c r="E47">
        <v>0.67</v>
      </c>
      <c r="F47">
        <v>0.67</v>
      </c>
      <c r="G47">
        <v>0.67</v>
      </c>
      <c r="H47">
        <v>0.67</v>
      </c>
      <c r="I47">
        <v>0.67</v>
      </c>
      <c r="J47">
        <v>0.67</v>
      </c>
      <c r="K47">
        <v>0.67</v>
      </c>
      <c r="L47">
        <v>0.67</v>
      </c>
      <c r="M47">
        <v>0.67</v>
      </c>
      <c r="N47">
        <v>0.67</v>
      </c>
      <c r="O47">
        <v>0.67</v>
      </c>
      <c r="P47">
        <v>0.40200000000000002</v>
      </c>
      <c r="T47" t="s">
        <v>41</v>
      </c>
      <c r="U47">
        <v>0.28999999999999998</v>
      </c>
      <c r="V47">
        <v>0.249</v>
      </c>
      <c r="W47">
        <v>0.16600000000000001</v>
      </c>
      <c r="X47">
        <v>8.2900000000000001E-2</v>
      </c>
    </row>
    <row r="48" spans="2:33" x14ac:dyDescent="0.2">
      <c r="B48" t="s">
        <v>39</v>
      </c>
      <c r="E48">
        <v>0.33500495214343429</v>
      </c>
      <c r="F48">
        <v>0.33500495214343429</v>
      </c>
      <c r="G48">
        <v>0.33500495214343429</v>
      </c>
      <c r="H48">
        <v>0.33500495214343429</v>
      </c>
      <c r="I48">
        <v>0.50812722659192189</v>
      </c>
      <c r="J48">
        <v>0.50812722659192189</v>
      </c>
      <c r="K48">
        <v>0.75038856781480168</v>
      </c>
      <c r="L48">
        <v>0.75038856781480168</v>
      </c>
      <c r="M48">
        <v>0.75038856781480168</v>
      </c>
      <c r="N48">
        <v>0.75038856781480168</v>
      </c>
      <c r="O48">
        <v>0.75038856781480168</v>
      </c>
      <c r="P48">
        <v>0.64988708217177138</v>
      </c>
      <c r="Q48">
        <v>0.38075916078166983</v>
      </c>
      <c r="T48" t="s">
        <v>39</v>
      </c>
      <c r="U48">
        <v>10.50441527940953</v>
      </c>
      <c r="V48">
        <v>10.50441527940953</v>
      </c>
      <c r="W48">
        <v>10.50441527940953</v>
      </c>
      <c r="X48">
        <v>7.8057534057976072</v>
      </c>
      <c r="Y48">
        <v>15.9328373170163</v>
      </c>
      <c r="Z48">
        <v>15.9328373170163</v>
      </c>
      <c r="AA48">
        <v>23.52918393240094</v>
      </c>
      <c r="AB48">
        <v>23.52918393240094</v>
      </c>
    </row>
    <row r="49" spans="2:33" s="1" customFormat="1" x14ac:dyDescent="0.2">
      <c r="B49" s="1" t="s">
        <v>14</v>
      </c>
      <c r="E49" s="1">
        <f t="shared" ref="E49:Q49" si="4">SUM(E44:E48)+$C$42*E42+$C$43*E43</f>
        <v>12.072704952143432</v>
      </c>
      <c r="F49" s="1">
        <f t="shared" si="4"/>
        <v>12.072704952143432</v>
      </c>
      <c r="G49" s="1">
        <f t="shared" si="4"/>
        <v>12.072704952143432</v>
      </c>
      <c r="H49" s="1">
        <f t="shared" si="4"/>
        <v>12.072704952143432</v>
      </c>
      <c r="I49" s="1">
        <f t="shared" si="4"/>
        <v>12.245827226591921</v>
      </c>
      <c r="J49" s="1">
        <f t="shared" si="4"/>
        <v>12.245827226591921</v>
      </c>
      <c r="K49" s="1">
        <f t="shared" si="4"/>
        <v>12.488088567814801</v>
      </c>
      <c r="L49" s="1">
        <f t="shared" si="4"/>
        <v>12.488088567814801</v>
      </c>
      <c r="M49" s="1">
        <f t="shared" si="4"/>
        <v>12.488088567814801</v>
      </c>
      <c r="N49" s="1">
        <f t="shared" si="4"/>
        <v>12.488088567814801</v>
      </c>
      <c r="O49" s="1">
        <f t="shared" si="4"/>
        <v>12.488088567814801</v>
      </c>
      <c r="P49" s="1">
        <f t="shared" si="4"/>
        <v>7.6925070821717707</v>
      </c>
      <c r="Q49" s="1">
        <f t="shared" si="4"/>
        <v>0.38075916078166983</v>
      </c>
      <c r="T49" s="1" t="s">
        <v>94</v>
      </c>
      <c r="U49" s="1">
        <f>SUM(U44:U48)+$C$42*U42+$C$43*U43</f>
        <v>114.56013285512775</v>
      </c>
      <c r="V49" s="1">
        <f t="shared" ref="V49:AE49" si="5">SUM(V44:V48)+$C$42*V42+$C$43*V43</f>
        <v>101.96306327940952</v>
      </c>
      <c r="W49" s="1">
        <f t="shared" si="5"/>
        <v>94.6771172076146</v>
      </c>
      <c r="X49" s="1">
        <f t="shared" si="5"/>
        <v>65.755100470265887</v>
      </c>
      <c r="Y49" s="1">
        <f t="shared" si="5"/>
        <v>55.829485317016299</v>
      </c>
      <c r="Z49" s="1">
        <f t="shared" si="5"/>
        <v>54.011303498834479</v>
      </c>
      <c r="AA49" s="1">
        <f t="shared" si="5"/>
        <v>50.772630086247084</v>
      </c>
      <c r="AB49" s="1">
        <f t="shared" si="5"/>
        <v>35.147283932400939</v>
      </c>
      <c r="AC49" s="1">
        <f t="shared" si="5"/>
        <v>0</v>
      </c>
      <c r="AD49" s="1">
        <f t="shared" si="5"/>
        <v>0</v>
      </c>
      <c r="AE49" s="1">
        <f t="shared" si="5"/>
        <v>0</v>
      </c>
      <c r="AF49" s="1">
        <f>SUM(AF44:AF48)+$C$42*AF42+$C$43*AF43</f>
        <v>0</v>
      </c>
      <c r="AG49" s="1">
        <f>SUM(AG44:AG48)+$C$42*AG42+$C$43*AG43</f>
        <v>0</v>
      </c>
    </row>
    <row r="50" spans="2:33" s="5" customFormat="1" ht="19" x14ac:dyDescent="0.25">
      <c r="B50" s="3" t="s">
        <v>40</v>
      </c>
      <c r="C50" s="3"/>
      <c r="D50" s="3"/>
      <c r="T50" s="3" t="s">
        <v>40</v>
      </c>
    </row>
    <row r="51" spans="2:33" x14ac:dyDescent="0.2">
      <c r="B51" t="s">
        <v>46</v>
      </c>
      <c r="E51">
        <v>0.27</v>
      </c>
      <c r="F51">
        <v>0.27</v>
      </c>
      <c r="G51">
        <v>0.27</v>
      </c>
      <c r="H51">
        <v>0.27</v>
      </c>
      <c r="I51">
        <v>0.27</v>
      </c>
      <c r="J51">
        <v>0.27</v>
      </c>
      <c r="K51">
        <v>0.27</v>
      </c>
      <c r="L51">
        <v>0.27</v>
      </c>
      <c r="M51">
        <v>0.27</v>
      </c>
      <c r="N51">
        <v>0.27</v>
      </c>
      <c r="O51">
        <v>0.27</v>
      </c>
      <c r="P51">
        <v>0.16200000000000001</v>
      </c>
      <c r="T51" t="s">
        <v>46</v>
      </c>
    </row>
    <row r="52" spans="2:33" x14ac:dyDescent="0.2">
      <c r="B52" t="s">
        <v>47</v>
      </c>
      <c r="E52">
        <v>0.23</v>
      </c>
      <c r="F52">
        <v>0.23</v>
      </c>
      <c r="G52">
        <v>0.23</v>
      </c>
      <c r="H52">
        <v>0.23</v>
      </c>
      <c r="I52">
        <v>0.23</v>
      </c>
      <c r="J52">
        <v>0.23</v>
      </c>
      <c r="K52">
        <v>0.23</v>
      </c>
      <c r="L52">
        <v>0.23</v>
      </c>
      <c r="M52">
        <v>0.23</v>
      </c>
      <c r="N52">
        <v>0.23</v>
      </c>
      <c r="O52">
        <v>0.23</v>
      </c>
      <c r="P52">
        <v>0.13800000000000001</v>
      </c>
      <c r="T52" t="s">
        <v>47</v>
      </c>
      <c r="U52">
        <v>4.67</v>
      </c>
      <c r="V52">
        <v>4.669999999999999</v>
      </c>
      <c r="W52">
        <v>3.79</v>
      </c>
      <c r="X52">
        <v>3.57</v>
      </c>
    </row>
    <row r="53" spans="2:33" x14ac:dyDescent="0.2">
      <c r="B53" t="s">
        <v>42</v>
      </c>
      <c r="E53">
        <v>0.26</v>
      </c>
      <c r="F53">
        <v>0.26</v>
      </c>
      <c r="G53">
        <v>0.26</v>
      </c>
      <c r="H53">
        <v>0.26</v>
      </c>
      <c r="I53">
        <v>0.26</v>
      </c>
      <c r="J53">
        <v>0.26</v>
      </c>
      <c r="K53">
        <v>0.26</v>
      </c>
      <c r="L53">
        <v>0.26</v>
      </c>
      <c r="M53">
        <v>0.26</v>
      </c>
      <c r="N53">
        <v>0.26</v>
      </c>
      <c r="O53">
        <v>0.26</v>
      </c>
      <c r="P53">
        <v>0.156</v>
      </c>
      <c r="T53" t="s">
        <v>42</v>
      </c>
      <c r="U53">
        <v>5.16</v>
      </c>
      <c r="V53">
        <v>5.16</v>
      </c>
      <c r="W53">
        <v>5.16</v>
      </c>
      <c r="X53">
        <v>5.16</v>
      </c>
      <c r="Y53">
        <v>2.580000000000001</v>
      </c>
    </row>
    <row r="54" spans="2:33" x14ac:dyDescent="0.2">
      <c r="B54" t="s">
        <v>49</v>
      </c>
      <c r="E54">
        <v>7.0000000000000007E-2</v>
      </c>
      <c r="F54">
        <v>7.0000000000000007E-2</v>
      </c>
      <c r="G54">
        <v>7.0000000000000007E-2</v>
      </c>
      <c r="H54">
        <v>7.0000000000000007E-2</v>
      </c>
      <c r="I54">
        <v>7.0000000000000007E-2</v>
      </c>
      <c r="J54">
        <v>7.0000000000000007E-2</v>
      </c>
      <c r="K54">
        <v>7.0000000000000007E-2</v>
      </c>
      <c r="L54">
        <v>7.0000000000000007E-2</v>
      </c>
      <c r="M54">
        <v>7.0000000000000007E-2</v>
      </c>
      <c r="N54">
        <v>7.0000000000000007E-2</v>
      </c>
      <c r="O54">
        <v>7.0000000000000007E-2</v>
      </c>
      <c r="P54">
        <v>4.2000000000000003E-2</v>
      </c>
      <c r="T54" t="s">
        <v>49</v>
      </c>
      <c r="U54">
        <v>0.95000000000000018</v>
      </c>
    </row>
    <row r="55" spans="2:33" x14ac:dyDescent="0.2">
      <c r="B55" t="s">
        <v>50</v>
      </c>
      <c r="T55" t="s">
        <v>50</v>
      </c>
    </row>
    <row r="56" spans="2:33" x14ac:dyDescent="0.2">
      <c r="B56" t="s">
        <v>51</v>
      </c>
      <c r="E56">
        <v>0.35570126273524172</v>
      </c>
      <c r="F56">
        <v>0.52771954662778253</v>
      </c>
      <c r="G56">
        <v>1.336397007380556</v>
      </c>
      <c r="H56">
        <v>1.821523943585436</v>
      </c>
      <c r="I56">
        <v>1.833185416736751</v>
      </c>
      <c r="J56">
        <v>1.8374635712412959</v>
      </c>
      <c r="K56">
        <v>1.801700064539925</v>
      </c>
      <c r="L56">
        <v>1.8290072236599031</v>
      </c>
      <c r="M56">
        <v>1.660106974872974</v>
      </c>
      <c r="N56">
        <v>0.34120344064941949</v>
      </c>
      <c r="P56">
        <v>1.2454489245113149E-2</v>
      </c>
      <c r="T56" t="s">
        <v>51</v>
      </c>
      <c r="V56">
        <v>5.4700000000000006</v>
      </c>
      <c r="W56">
        <v>8.120000000000001</v>
      </c>
      <c r="X56">
        <v>20.6</v>
      </c>
      <c r="Y56">
        <v>28.1</v>
      </c>
      <c r="Z56">
        <v>28.29999999999999</v>
      </c>
      <c r="AA56">
        <v>28.4</v>
      </c>
      <c r="AB56">
        <v>27.9</v>
      </c>
      <c r="AC56">
        <v>28.41554044670098</v>
      </c>
      <c r="AD56">
        <v>25.848089169896841</v>
      </c>
      <c r="AE56">
        <v>5.3293157215692304</v>
      </c>
      <c r="AG56">
        <v>0.17280641191062229</v>
      </c>
    </row>
    <row r="57" spans="2:33" x14ac:dyDescent="0.2">
      <c r="B57" t="s">
        <v>7</v>
      </c>
      <c r="C57">
        <v>0.25</v>
      </c>
      <c r="T57" t="s">
        <v>7</v>
      </c>
    </row>
    <row r="58" spans="2:33" x14ac:dyDescent="0.2">
      <c r="B58" t="s">
        <v>8</v>
      </c>
      <c r="C58">
        <v>0.25</v>
      </c>
      <c r="E58">
        <v>1.4860695829448649</v>
      </c>
      <c r="F58">
        <v>1.4860695829448649</v>
      </c>
      <c r="G58">
        <v>1.4860695829448649</v>
      </c>
      <c r="H58">
        <v>1.4860695829448649</v>
      </c>
      <c r="I58">
        <v>1.629097056916093</v>
      </c>
      <c r="J58">
        <v>1.629097056916093</v>
      </c>
      <c r="K58">
        <v>1.629097056916093</v>
      </c>
      <c r="L58">
        <v>1.629097056916093</v>
      </c>
      <c r="M58">
        <v>1.629097056916093</v>
      </c>
      <c r="N58">
        <v>0.73745530714917429</v>
      </c>
      <c r="O58">
        <v>5.7210989588491253E-2</v>
      </c>
      <c r="T58" t="s">
        <v>8</v>
      </c>
      <c r="U58">
        <v>35.413870360542603</v>
      </c>
      <c r="V58">
        <v>35.413870360542589</v>
      </c>
      <c r="W58">
        <v>35.413870360542589</v>
      </c>
      <c r="X58">
        <v>35.413870360542589</v>
      </c>
      <c r="Y58">
        <v>38.822295160662371</v>
      </c>
      <c r="Z58">
        <v>38.822295160662371</v>
      </c>
      <c r="AA58">
        <v>38.822295160662371</v>
      </c>
      <c r="AB58">
        <v>38.822295160662371</v>
      </c>
      <c r="AC58">
        <v>14.16873841841147</v>
      </c>
      <c r="AD58">
        <v>17.57397294433682</v>
      </c>
    </row>
    <row r="59" spans="2:33" x14ac:dyDescent="0.2">
      <c r="B59" t="s">
        <v>52</v>
      </c>
      <c r="E59">
        <v>0.17</v>
      </c>
      <c r="F59">
        <v>0.17</v>
      </c>
      <c r="G59">
        <v>0.17</v>
      </c>
      <c r="H59">
        <v>0.17</v>
      </c>
      <c r="I59">
        <v>0.17</v>
      </c>
      <c r="J59">
        <v>0.17</v>
      </c>
      <c r="K59">
        <v>0.17</v>
      </c>
      <c r="L59">
        <v>0.17</v>
      </c>
      <c r="M59">
        <v>0.17</v>
      </c>
      <c r="N59">
        <v>0.17</v>
      </c>
      <c r="O59">
        <v>0.17</v>
      </c>
      <c r="P59">
        <v>0.10199999999999999</v>
      </c>
      <c r="T59" t="s">
        <v>52</v>
      </c>
      <c r="U59">
        <v>2.98</v>
      </c>
      <c r="V59">
        <v>2.98</v>
      </c>
      <c r="W59">
        <v>1.92</v>
      </c>
      <c r="X59">
        <v>0.5</v>
      </c>
      <c r="Y59">
        <v>0.5</v>
      </c>
    </row>
    <row r="60" spans="2:33" x14ac:dyDescent="0.2">
      <c r="B60" t="s">
        <v>53</v>
      </c>
      <c r="H60">
        <v>0.34814601363471082</v>
      </c>
      <c r="I60">
        <v>0.42818230214929998</v>
      </c>
      <c r="J60">
        <v>0.72599999999999998</v>
      </c>
      <c r="K60">
        <v>0.72599999999999987</v>
      </c>
      <c r="L60">
        <v>0.72599999999999987</v>
      </c>
      <c r="M60">
        <v>0.72599999999999987</v>
      </c>
      <c r="N60">
        <v>0.50110513411625557</v>
      </c>
      <c r="O60">
        <v>0.41723501076083053</v>
      </c>
      <c r="P60">
        <v>0.73199460687453344</v>
      </c>
      <c r="Q60">
        <v>1.225582778977949</v>
      </c>
      <c r="T60" t="s">
        <v>53</v>
      </c>
      <c r="X60">
        <v>6.2223858500120954</v>
      </c>
      <c r="Y60">
        <v>7.6528680317302626</v>
      </c>
      <c r="Z60">
        <v>12.975739920000001</v>
      </c>
      <c r="AA60">
        <v>12.975739920000001</v>
      </c>
      <c r="AB60">
        <v>12.975739920000001</v>
      </c>
      <c r="AC60">
        <v>12.975739920000001</v>
      </c>
      <c r="AD60">
        <v>8.9562119736491077</v>
      </c>
      <c r="AE60">
        <v>7.4572079685274621</v>
      </c>
      <c r="AF60">
        <v>13.08288104909998</v>
      </c>
      <c r="AG60">
        <v>21.90474296205058</v>
      </c>
    </row>
    <row r="61" spans="2:33" x14ac:dyDescent="0.2">
      <c r="B61" t="s">
        <v>54</v>
      </c>
      <c r="J61">
        <v>0.28799999999999998</v>
      </c>
      <c r="K61">
        <v>0.28799999999999998</v>
      </c>
      <c r="L61">
        <v>0.30450541713385421</v>
      </c>
      <c r="M61">
        <v>0.30450541713385421</v>
      </c>
      <c r="N61">
        <v>0.30450541713385421</v>
      </c>
      <c r="O61">
        <v>3.7052708566927092E-2</v>
      </c>
      <c r="P61">
        <v>0.61</v>
      </c>
      <c r="Q61">
        <v>0.61</v>
      </c>
      <c r="T61" t="s">
        <v>54</v>
      </c>
      <c r="Z61">
        <v>5.1474009599999988</v>
      </c>
      <c r="AA61">
        <v>5.1474009599999988</v>
      </c>
      <c r="AB61">
        <v>5.4424009600000058</v>
      </c>
      <c r="AC61">
        <v>5.4424009600000058</v>
      </c>
      <c r="AD61">
        <v>5.4424009600000058</v>
      </c>
      <c r="AE61">
        <v>0.66224009600000266</v>
      </c>
      <c r="AF61">
        <v>10.9024812</v>
      </c>
      <c r="AG61">
        <v>10.9024812</v>
      </c>
    </row>
    <row r="62" spans="2:33" x14ac:dyDescent="0.2">
      <c r="B62" s="1" t="s">
        <v>14</v>
      </c>
      <c r="E62" s="1">
        <f>SUM(E51:E56)+$C$57*E57+$C$58*E58+SUM(E59:E61)</f>
        <v>1.7272186584714579</v>
      </c>
      <c r="F62" s="1">
        <f t="shared" ref="F62:Q62" si="6">SUM(F51:F56)+$C$57*F57+$C$58*F58+SUM(F59:F61)</f>
        <v>1.8992369423639985</v>
      </c>
      <c r="G62" s="1">
        <f t="shared" si="6"/>
        <v>2.7079144031167721</v>
      </c>
      <c r="H62" s="1">
        <f t="shared" si="6"/>
        <v>3.5411873529563631</v>
      </c>
      <c r="I62" s="1">
        <f t="shared" si="6"/>
        <v>3.6686419831150747</v>
      </c>
      <c r="J62" s="1">
        <f t="shared" si="6"/>
        <v>4.2587378354703187</v>
      </c>
      <c r="K62" s="1">
        <f t="shared" si="6"/>
        <v>4.2229743287689478</v>
      </c>
      <c r="L62" s="1">
        <f t="shared" si="6"/>
        <v>4.26678690502278</v>
      </c>
      <c r="M62" s="1">
        <f t="shared" si="6"/>
        <v>4.0978866562358514</v>
      </c>
      <c r="N62" s="1">
        <f t="shared" si="6"/>
        <v>2.3311778186868231</v>
      </c>
      <c r="O62" s="1">
        <f t="shared" si="6"/>
        <v>1.4685904667248804</v>
      </c>
      <c r="P62" s="1">
        <f t="shared" si="6"/>
        <v>1.9544490961196463</v>
      </c>
      <c r="Q62" s="1">
        <f t="shared" si="6"/>
        <v>1.8355827789779489</v>
      </c>
      <c r="T62" s="1" t="s">
        <v>94</v>
      </c>
      <c r="U62" s="1">
        <f>SUM(U51:U56)+$C$57*U57+$C$58*U58+SUM(U59:U61)</f>
        <v>22.613467590135652</v>
      </c>
      <c r="V62" s="1">
        <f t="shared" ref="V62:AG62" si="7">SUM(V51:V56)+$C$57*V57+$C$58*V58+SUM(V59:V61)</f>
        <v>27.133467590135648</v>
      </c>
      <c r="W62" s="1">
        <f t="shared" si="7"/>
        <v>27.843467590135646</v>
      </c>
      <c r="X62" s="1">
        <f t="shared" si="7"/>
        <v>44.905853440147744</v>
      </c>
      <c r="Y62" s="1">
        <f t="shared" si="7"/>
        <v>48.538441821895859</v>
      </c>
      <c r="Z62" s="1">
        <f t="shared" si="7"/>
        <v>56.128714670165586</v>
      </c>
      <c r="AA62" s="1">
        <f t="shared" si="7"/>
        <v>56.228714670165594</v>
      </c>
      <c r="AB62" s="1">
        <f t="shared" si="7"/>
        <v>56.023714670165603</v>
      </c>
      <c r="AC62" s="1">
        <f t="shared" si="7"/>
        <v>50.375865931303849</v>
      </c>
      <c r="AD62" s="1">
        <f t="shared" si="7"/>
        <v>44.640195339630161</v>
      </c>
      <c r="AE62" s="1">
        <f t="shared" si="7"/>
        <v>13.448763786096695</v>
      </c>
      <c r="AF62" s="1">
        <f t="shared" si="7"/>
        <v>23.985362249099978</v>
      </c>
      <c r="AG62" s="1">
        <f t="shared" si="7"/>
        <v>32.980030573961201</v>
      </c>
    </row>
    <row r="63" spans="2:33" s="5" customFormat="1" ht="19" x14ac:dyDescent="0.25">
      <c r="B63" s="3" t="s">
        <v>55</v>
      </c>
      <c r="T63" s="3" t="s">
        <v>55</v>
      </c>
    </row>
    <row r="64" spans="2:33" x14ac:dyDescent="0.2">
      <c r="B64" t="s">
        <v>56</v>
      </c>
      <c r="E64">
        <v>2.7005328654308061</v>
      </c>
      <c r="F64">
        <v>2.7005328654308061</v>
      </c>
      <c r="G64">
        <v>2.7005328654308061</v>
      </c>
      <c r="H64">
        <v>2.7005328654308061</v>
      </c>
      <c r="I64">
        <v>3.0100495262251679</v>
      </c>
      <c r="J64">
        <v>3.0100495262251679</v>
      </c>
      <c r="K64">
        <v>3.095166607943618</v>
      </c>
      <c r="L64">
        <v>3.095166607943618</v>
      </c>
      <c r="M64">
        <v>3.172545773142208</v>
      </c>
      <c r="N64">
        <v>3.23444910530108</v>
      </c>
      <c r="O64">
        <v>3.23444910530108</v>
      </c>
      <c r="P64">
        <v>3.2556713565758928</v>
      </c>
      <c r="Q64">
        <v>2.32679149752162</v>
      </c>
      <c r="T64" t="s">
        <v>56</v>
      </c>
      <c r="U64">
        <v>34.899999999999991</v>
      </c>
      <c r="V64">
        <v>34.899999999999991</v>
      </c>
      <c r="W64">
        <v>34.899999999999991</v>
      </c>
      <c r="X64">
        <v>34.899999999999991</v>
      </c>
      <c r="Y64">
        <v>38.9</v>
      </c>
      <c r="Z64">
        <v>34.291533041999998</v>
      </c>
      <c r="AA64">
        <v>40.000000000000007</v>
      </c>
      <c r="AB64">
        <v>40.000000000000007</v>
      </c>
      <c r="AC64">
        <v>41</v>
      </c>
      <c r="AD64">
        <v>41.8</v>
      </c>
      <c r="AE64">
        <v>40.700579548209149</v>
      </c>
      <c r="AF64">
        <v>35.500000000000007</v>
      </c>
      <c r="AG64">
        <v>30.070000000000071</v>
      </c>
    </row>
    <row r="65" spans="2:33" x14ac:dyDescent="0.2">
      <c r="B65" t="s">
        <v>57</v>
      </c>
      <c r="E65">
        <v>2.0582857942825061</v>
      </c>
      <c r="F65">
        <v>2.0582857942825061</v>
      </c>
      <c r="G65">
        <v>2.0582857942825061</v>
      </c>
      <c r="H65">
        <v>2.0582857942825061</v>
      </c>
      <c r="I65">
        <v>2.1047132934016601</v>
      </c>
      <c r="J65">
        <v>2.1047132934016601</v>
      </c>
      <c r="K65">
        <v>2.1898303751201098</v>
      </c>
      <c r="L65">
        <v>2.1898303751201098</v>
      </c>
      <c r="M65">
        <v>2.3628097609088652</v>
      </c>
      <c r="N65">
        <v>2.525752584768806</v>
      </c>
      <c r="O65">
        <v>2.8268256048611211</v>
      </c>
      <c r="P65">
        <v>8.7021604689410683</v>
      </c>
      <c r="Q65">
        <v>10.32708127891539</v>
      </c>
      <c r="T65" t="s">
        <v>57</v>
      </c>
      <c r="U65">
        <v>26.6</v>
      </c>
      <c r="V65">
        <v>26.6</v>
      </c>
      <c r="W65">
        <v>26.6</v>
      </c>
      <c r="X65">
        <v>26.6</v>
      </c>
      <c r="Y65">
        <v>27.2</v>
      </c>
      <c r="Z65">
        <v>26.494374502446931</v>
      </c>
      <c r="AA65">
        <v>28.300000000000011</v>
      </c>
      <c r="AB65">
        <v>28.300000000000011</v>
      </c>
      <c r="AC65">
        <v>28.8</v>
      </c>
      <c r="AD65">
        <v>28.900000000000009</v>
      </c>
      <c r="AE65">
        <v>29.100000000000019</v>
      </c>
      <c r="AF65">
        <v>29.29999999999999</v>
      </c>
      <c r="AG65">
        <v>29.62</v>
      </c>
    </row>
    <row r="66" spans="2:33" x14ac:dyDescent="0.2">
      <c r="B66" t="s">
        <v>58</v>
      </c>
      <c r="E66">
        <v>9.5500000000000007</v>
      </c>
      <c r="F66">
        <v>10.224603359140909</v>
      </c>
      <c r="G66">
        <v>10.2804755086444</v>
      </c>
      <c r="H66">
        <v>10.2804755086444</v>
      </c>
      <c r="I66">
        <v>10.2804755086444</v>
      </c>
      <c r="J66">
        <v>10.2804755086444</v>
      </c>
      <c r="K66">
        <v>10.41456866745281</v>
      </c>
      <c r="L66">
        <v>10.41456866745281</v>
      </c>
      <c r="M66">
        <v>10.537487396360509</v>
      </c>
      <c r="N66">
        <v>10.63805726546682</v>
      </c>
      <c r="O66">
        <v>11.64870432692048</v>
      </c>
      <c r="P66">
        <v>14.782896632906841</v>
      </c>
      <c r="Q66">
        <v>14.56837415000747</v>
      </c>
      <c r="T66" t="s">
        <v>58</v>
      </c>
      <c r="U66">
        <v>85.1</v>
      </c>
      <c r="V66">
        <v>91.500000000000043</v>
      </c>
      <c r="W66">
        <v>92</v>
      </c>
      <c r="X66">
        <v>92</v>
      </c>
      <c r="Y66">
        <v>92</v>
      </c>
      <c r="Z66">
        <v>77.714092455553086</v>
      </c>
      <c r="AA66">
        <v>93.2</v>
      </c>
      <c r="AB66">
        <v>93.2</v>
      </c>
      <c r="AC66">
        <v>94.299999999999983</v>
      </c>
      <c r="AD66">
        <v>95.199999999999974</v>
      </c>
      <c r="AE66">
        <v>96.699420451790758</v>
      </c>
      <c r="AF66">
        <v>99.599999999999952</v>
      </c>
      <c r="AG66">
        <v>102.51</v>
      </c>
    </row>
    <row r="67" spans="2:33" x14ac:dyDescent="0.2">
      <c r="B67" t="s">
        <v>59</v>
      </c>
      <c r="E67">
        <v>7.3061267091117834</v>
      </c>
      <c r="F67">
        <v>7.3061267091117834</v>
      </c>
      <c r="G67">
        <v>7.3061267091117834</v>
      </c>
      <c r="H67">
        <v>7.3061267091117834</v>
      </c>
      <c r="I67">
        <v>7.3061267091117834</v>
      </c>
      <c r="J67">
        <v>7.3061267091117834</v>
      </c>
      <c r="K67">
        <v>7.3061267091117834</v>
      </c>
      <c r="L67">
        <v>7.3061267091117834</v>
      </c>
      <c r="M67">
        <v>7.3061267091117834</v>
      </c>
      <c r="N67">
        <v>7.3061267091117834</v>
      </c>
      <c r="O67">
        <v>7.3061267091117834</v>
      </c>
      <c r="P67">
        <v>6.5523199851558056</v>
      </c>
      <c r="Q67">
        <v>7.1901564438877887</v>
      </c>
      <c r="T67" t="s">
        <v>59</v>
      </c>
      <c r="U67">
        <v>25.2</v>
      </c>
      <c r="V67">
        <v>22.2</v>
      </c>
      <c r="W67">
        <v>16.2</v>
      </c>
      <c r="X67">
        <v>16.600000000000001</v>
      </c>
      <c r="Y67">
        <v>17.100000000000001</v>
      </c>
      <c r="Z67">
        <v>17.5</v>
      </c>
      <c r="AA67">
        <v>17.899999999999999</v>
      </c>
      <c r="AB67">
        <v>18.3</v>
      </c>
      <c r="AC67">
        <v>18.8</v>
      </c>
      <c r="AD67">
        <v>19.399999999999999</v>
      </c>
      <c r="AE67">
        <v>20.5</v>
      </c>
      <c r="AF67">
        <v>22.6</v>
      </c>
      <c r="AG67">
        <v>24.8</v>
      </c>
    </row>
    <row r="68" spans="2:33" x14ac:dyDescent="0.2">
      <c r="B68" t="s">
        <v>60</v>
      </c>
      <c r="T68" t="s">
        <v>60</v>
      </c>
    </row>
    <row r="69" spans="2:33" x14ac:dyDescent="0.2">
      <c r="B69" t="s">
        <v>61</v>
      </c>
      <c r="T69" t="s">
        <v>61</v>
      </c>
    </row>
    <row r="70" spans="2:33" x14ac:dyDescent="0.2">
      <c r="B70" s="1" t="s">
        <v>14</v>
      </c>
      <c r="E70" s="1">
        <f>SUM(E64:E69)</f>
        <v>21.614945368825097</v>
      </c>
      <c r="F70" s="1">
        <f t="shared" ref="F70:P70" si="8">SUM(F64:F69)</f>
        <v>22.289548727966004</v>
      </c>
      <c r="G70" s="1">
        <f t="shared" si="8"/>
        <v>22.345420877469497</v>
      </c>
      <c r="H70" s="1">
        <f t="shared" si="8"/>
        <v>22.345420877469497</v>
      </c>
      <c r="I70" s="1">
        <f t="shared" si="8"/>
        <v>22.701365037383013</v>
      </c>
      <c r="J70" s="1">
        <f t="shared" si="8"/>
        <v>22.701365037383013</v>
      </c>
      <c r="K70" s="1">
        <f t="shared" si="8"/>
        <v>23.00569235962832</v>
      </c>
      <c r="L70" s="1">
        <f t="shared" si="8"/>
        <v>23.00569235962832</v>
      </c>
      <c r="M70" s="1">
        <f t="shared" si="8"/>
        <v>23.378969639523365</v>
      </c>
      <c r="N70" s="1">
        <f t="shared" si="8"/>
        <v>23.704385664648488</v>
      </c>
      <c r="O70" s="1">
        <f t="shared" si="8"/>
        <v>25.016105746194466</v>
      </c>
      <c r="P70" s="1">
        <f t="shared" si="8"/>
        <v>33.293048443579607</v>
      </c>
      <c r="Q70" s="1">
        <f>SUM(Q64:Q69)</f>
        <v>34.412403370332271</v>
      </c>
      <c r="T70" s="1" t="s">
        <v>94</v>
      </c>
      <c r="U70" s="1">
        <f>SUM(U64:U69)</f>
        <v>171.79999999999998</v>
      </c>
      <c r="V70" s="1">
        <f t="shared" ref="V70:AG70" si="9">SUM(V64:V69)</f>
        <v>175.20000000000002</v>
      </c>
      <c r="W70" s="1">
        <f t="shared" si="9"/>
        <v>169.7</v>
      </c>
      <c r="X70" s="1">
        <f t="shared" si="9"/>
        <v>170.1</v>
      </c>
      <c r="Y70" s="1">
        <f t="shared" si="9"/>
        <v>175.2</v>
      </c>
      <c r="Z70" s="1">
        <f t="shared" si="9"/>
        <v>156</v>
      </c>
      <c r="AA70" s="1">
        <f t="shared" si="9"/>
        <v>179.4</v>
      </c>
      <c r="AB70" s="1">
        <f t="shared" si="9"/>
        <v>179.8</v>
      </c>
      <c r="AC70" s="1">
        <f t="shared" si="9"/>
        <v>182.89999999999998</v>
      </c>
      <c r="AD70" s="1">
        <f t="shared" si="9"/>
        <v>185.29999999999998</v>
      </c>
      <c r="AE70" s="1">
        <f t="shared" si="9"/>
        <v>186.99999999999994</v>
      </c>
      <c r="AF70" s="1">
        <f t="shared" si="9"/>
        <v>186.99999999999994</v>
      </c>
      <c r="AG70" s="1">
        <f t="shared" si="9"/>
        <v>187.00000000000009</v>
      </c>
    </row>
    <row r="71" spans="2:33" s="5" customFormat="1" ht="19" x14ac:dyDescent="0.25">
      <c r="B71" s="3" t="s">
        <v>62</v>
      </c>
      <c r="T71" s="3" t="s">
        <v>62</v>
      </c>
    </row>
    <row r="72" spans="2:33" x14ac:dyDescent="0.2">
      <c r="B72" t="s">
        <v>63</v>
      </c>
      <c r="E72">
        <v>0.02</v>
      </c>
      <c r="F72">
        <v>0.02</v>
      </c>
      <c r="G72">
        <v>0.02</v>
      </c>
      <c r="H72">
        <v>0.02</v>
      </c>
      <c r="I72">
        <v>0.02</v>
      </c>
      <c r="J72">
        <v>0.02</v>
      </c>
      <c r="K72">
        <v>0.02</v>
      </c>
      <c r="L72">
        <v>0.02</v>
      </c>
      <c r="M72">
        <v>0.02</v>
      </c>
      <c r="N72">
        <v>0.02</v>
      </c>
      <c r="O72">
        <v>0.02</v>
      </c>
      <c r="P72">
        <v>1.2E-2</v>
      </c>
      <c r="T72" t="s">
        <v>63</v>
      </c>
      <c r="U72">
        <v>0.09</v>
      </c>
      <c r="W72">
        <v>0.1</v>
      </c>
      <c r="X72">
        <v>0.11</v>
      </c>
      <c r="AC72">
        <v>0.04</v>
      </c>
      <c r="AD72">
        <v>0.01</v>
      </c>
    </row>
    <row r="73" spans="2:33" x14ac:dyDescent="0.2">
      <c r="B73" t="s">
        <v>64</v>
      </c>
      <c r="T73" t="s">
        <v>64</v>
      </c>
    </row>
    <row r="74" spans="2:33" x14ac:dyDescent="0.2">
      <c r="B74" t="s">
        <v>65</v>
      </c>
      <c r="T74" t="s">
        <v>65</v>
      </c>
    </row>
    <row r="75" spans="2:33" x14ac:dyDescent="0.2">
      <c r="B75" t="s">
        <v>66</v>
      </c>
      <c r="T75" t="s">
        <v>66</v>
      </c>
    </row>
    <row r="76" spans="2:33" x14ac:dyDescent="0.2">
      <c r="B76" t="s">
        <v>67</v>
      </c>
      <c r="T76" t="s">
        <v>67</v>
      </c>
    </row>
    <row r="77" spans="2:33" x14ac:dyDescent="0.2">
      <c r="B77" t="s">
        <v>68</v>
      </c>
      <c r="T77" t="s">
        <v>68</v>
      </c>
    </row>
    <row r="78" spans="2:33" x14ac:dyDescent="0.2">
      <c r="B78" t="s">
        <v>69</v>
      </c>
      <c r="T78" t="s">
        <v>69</v>
      </c>
    </row>
    <row r="79" spans="2:33" x14ac:dyDescent="0.2">
      <c r="B79" t="s">
        <v>70</v>
      </c>
      <c r="T79" t="s">
        <v>70</v>
      </c>
    </row>
    <row r="80" spans="2:33" x14ac:dyDescent="0.2">
      <c r="B80" t="s">
        <v>71</v>
      </c>
      <c r="T80" t="s">
        <v>71</v>
      </c>
    </row>
    <row r="81" spans="2:33" x14ac:dyDescent="0.2">
      <c r="B81" t="s">
        <v>72</v>
      </c>
      <c r="T81" t="s">
        <v>72</v>
      </c>
    </row>
    <row r="82" spans="2:33" x14ac:dyDescent="0.2">
      <c r="B82" t="s">
        <v>73</v>
      </c>
      <c r="M82">
        <v>1.164958180885904</v>
      </c>
      <c r="N82">
        <v>2.4392757591856391</v>
      </c>
      <c r="O82">
        <v>2.9506471941606711</v>
      </c>
      <c r="P82">
        <v>6.7434928772231499</v>
      </c>
      <c r="Q82">
        <v>9.2488810177730283</v>
      </c>
      <c r="T82" t="s">
        <v>73</v>
      </c>
      <c r="AC82">
        <v>10.70806535636836</v>
      </c>
      <c r="AD82">
        <v>22.430231224165048</v>
      </c>
      <c r="AE82">
        <v>27.140170227549412</v>
      </c>
      <c r="AF82">
        <v>62.204622722363958</v>
      </c>
      <c r="AG82">
        <v>85.493271316055441</v>
      </c>
    </row>
    <row r="83" spans="2:33" x14ac:dyDescent="0.2">
      <c r="B83" t="s">
        <v>74</v>
      </c>
      <c r="G83">
        <v>1.798622372173369</v>
      </c>
      <c r="H83">
        <v>8.1754486640432944</v>
      </c>
      <c r="I83">
        <v>8.1754486640432944</v>
      </c>
      <c r="J83">
        <v>8.1754486640432944</v>
      </c>
      <c r="K83">
        <v>8.1754486640432944</v>
      </c>
      <c r="L83">
        <v>8.1754486640432944</v>
      </c>
      <c r="M83">
        <v>8.1754486640432944</v>
      </c>
      <c r="N83">
        <v>8.1754486640432944</v>
      </c>
      <c r="O83">
        <v>1.275365258373985</v>
      </c>
      <c r="T83" t="s">
        <v>74</v>
      </c>
      <c r="W83">
        <v>15.2</v>
      </c>
      <c r="X83">
        <v>69.09</v>
      </c>
      <c r="Y83">
        <v>69.09</v>
      </c>
      <c r="Z83">
        <v>69.09</v>
      </c>
      <c r="AA83">
        <v>69.09</v>
      </c>
      <c r="AB83">
        <v>69.09</v>
      </c>
      <c r="AC83">
        <v>69.09</v>
      </c>
      <c r="AD83">
        <v>69.09</v>
      </c>
      <c r="AE83">
        <v>10.778</v>
      </c>
    </row>
    <row r="84" spans="2:33" x14ac:dyDescent="0.2">
      <c r="B84" t="s">
        <v>75</v>
      </c>
      <c r="T84" t="s">
        <v>75</v>
      </c>
    </row>
    <row r="85" spans="2:33" x14ac:dyDescent="0.2">
      <c r="B85" t="s">
        <v>76</v>
      </c>
      <c r="T85" t="s">
        <v>76</v>
      </c>
    </row>
    <row r="86" spans="2:33" x14ac:dyDescent="0.2">
      <c r="B86" t="s">
        <v>77</v>
      </c>
      <c r="T86" t="s">
        <v>77</v>
      </c>
    </row>
    <row r="87" spans="2:33" x14ac:dyDescent="0.2">
      <c r="B87" t="s">
        <v>78</v>
      </c>
      <c r="T87" t="s">
        <v>78</v>
      </c>
    </row>
    <row r="88" spans="2:33" x14ac:dyDescent="0.2">
      <c r="B88" t="s">
        <v>79</v>
      </c>
      <c r="I88">
        <v>1.124564313969231</v>
      </c>
      <c r="J88">
        <v>1.124564313969231</v>
      </c>
      <c r="K88">
        <v>1.124564313969231</v>
      </c>
      <c r="L88">
        <v>1.7511227213680329</v>
      </c>
      <c r="M88">
        <v>7.0078960078449501</v>
      </c>
      <c r="N88">
        <v>17.83935840767916</v>
      </c>
      <c r="O88">
        <v>40.923510021847058</v>
      </c>
      <c r="P88">
        <v>52.520292642408073</v>
      </c>
      <c r="Q88">
        <v>44.289561202606627</v>
      </c>
      <c r="T88" t="s">
        <v>79</v>
      </c>
      <c r="Y88">
        <v>10.410000000000011</v>
      </c>
      <c r="Z88">
        <v>10.410000000000011</v>
      </c>
      <c r="AA88">
        <v>10.410000000000011</v>
      </c>
      <c r="AB88">
        <v>16.21</v>
      </c>
      <c r="AC88">
        <v>64.871520939674767</v>
      </c>
      <c r="AD88">
        <v>165.1374836610913</v>
      </c>
      <c r="AE88">
        <v>378.82558963993978</v>
      </c>
      <c r="AF88">
        <v>486.17605913326861</v>
      </c>
      <c r="AG88">
        <v>409.98485048117061</v>
      </c>
    </row>
    <row r="89" spans="2:33" x14ac:dyDescent="0.2">
      <c r="B89" s="1" t="s">
        <v>14</v>
      </c>
      <c r="E89" s="1">
        <f>SUM(E72:E88)</f>
        <v>0.02</v>
      </c>
      <c r="F89" s="1">
        <f t="shared" ref="F89:Q89" si="10">SUM(F72:F88)</f>
        <v>0.02</v>
      </c>
      <c r="G89" s="1">
        <f t="shared" si="10"/>
        <v>1.818622372173369</v>
      </c>
      <c r="H89" s="1">
        <f t="shared" si="10"/>
        <v>8.195448664043294</v>
      </c>
      <c r="I89" s="1">
        <f t="shared" si="10"/>
        <v>9.3200129780125245</v>
      </c>
      <c r="J89" s="1">
        <f t="shared" si="10"/>
        <v>9.3200129780125245</v>
      </c>
      <c r="K89" s="1">
        <f t="shared" si="10"/>
        <v>9.3200129780125245</v>
      </c>
      <c r="L89" s="1">
        <f t="shared" si="10"/>
        <v>9.9465713854113265</v>
      </c>
      <c r="M89" s="1">
        <f t="shared" si="10"/>
        <v>16.36830285277415</v>
      </c>
      <c r="N89" s="1">
        <f t="shared" si="10"/>
        <v>28.474082830908095</v>
      </c>
      <c r="O89" s="1">
        <f t="shared" si="10"/>
        <v>45.169522474381715</v>
      </c>
      <c r="P89" s="1">
        <f t="shared" si="10"/>
        <v>59.275785519631221</v>
      </c>
      <c r="Q89" s="1">
        <f t="shared" si="10"/>
        <v>53.538442220379657</v>
      </c>
      <c r="T89" s="1" t="s">
        <v>94</v>
      </c>
      <c r="U89" s="1">
        <f>SUM(U72:U88)</f>
        <v>0.09</v>
      </c>
      <c r="V89" s="1">
        <f t="shared" ref="V89:AG89" si="11">SUM(V72:V88)</f>
        <v>0</v>
      </c>
      <c r="W89" s="1">
        <f t="shared" si="11"/>
        <v>15.299999999999999</v>
      </c>
      <c r="X89" s="1">
        <f t="shared" si="11"/>
        <v>69.2</v>
      </c>
      <c r="Y89" s="1">
        <f t="shared" si="11"/>
        <v>79.500000000000014</v>
      </c>
      <c r="Z89" s="1">
        <f t="shared" si="11"/>
        <v>79.500000000000014</v>
      </c>
      <c r="AA89" s="1">
        <f t="shared" si="11"/>
        <v>79.500000000000014</v>
      </c>
      <c r="AB89" s="1">
        <f t="shared" si="11"/>
        <v>85.300000000000011</v>
      </c>
      <c r="AC89" s="1">
        <f t="shared" si="11"/>
        <v>144.70958629604314</v>
      </c>
      <c r="AD89" s="1">
        <f t="shared" si="11"/>
        <v>256.66771488525637</v>
      </c>
      <c r="AE89" s="1">
        <f t="shared" si="11"/>
        <v>416.74375986748919</v>
      </c>
      <c r="AF89" s="1">
        <f t="shared" si="11"/>
        <v>548.38068185563259</v>
      </c>
      <c r="AG89" s="1">
        <f t="shared" si="11"/>
        <v>495.47812179722604</v>
      </c>
    </row>
    <row r="90" spans="2:33" s="5" customFormat="1" ht="19" x14ac:dyDescent="0.25">
      <c r="B90" s="3" t="s">
        <v>80</v>
      </c>
      <c r="T90" s="3" t="s">
        <v>80</v>
      </c>
    </row>
    <row r="91" spans="2:33" x14ac:dyDescent="0.2">
      <c r="B91" t="s">
        <v>81</v>
      </c>
      <c r="E91">
        <v>2.12</v>
      </c>
      <c r="F91">
        <v>2.1588310910928592</v>
      </c>
      <c r="G91">
        <v>2.1588310910928592</v>
      </c>
      <c r="H91">
        <v>2.1588310910928592</v>
      </c>
      <c r="I91">
        <v>2.1588310910928592</v>
      </c>
      <c r="J91">
        <v>2.1588310910928592</v>
      </c>
      <c r="K91">
        <v>2.1588310910928592</v>
      </c>
      <c r="L91">
        <v>2.1588310910928592</v>
      </c>
      <c r="M91">
        <v>2.1588310910928592</v>
      </c>
      <c r="N91">
        <v>2.1588310910928592</v>
      </c>
      <c r="O91">
        <v>2.1588310910928592</v>
      </c>
      <c r="P91">
        <v>1.303064872874288</v>
      </c>
      <c r="T91" t="s">
        <v>81</v>
      </c>
      <c r="U91">
        <v>10.7</v>
      </c>
      <c r="V91">
        <v>11</v>
      </c>
      <c r="W91">
        <v>11</v>
      </c>
      <c r="X91">
        <v>11</v>
      </c>
      <c r="Y91">
        <v>9.3699999999999992</v>
      </c>
      <c r="Z91">
        <v>7.169999999999999</v>
      </c>
      <c r="AA91">
        <v>6.8</v>
      </c>
      <c r="AB91">
        <v>1</v>
      </c>
    </row>
    <row r="92" spans="2:33" x14ac:dyDescent="0.2">
      <c r="B92" t="s">
        <v>82</v>
      </c>
      <c r="E92">
        <v>0.42620408532782122</v>
      </c>
      <c r="F92">
        <v>1.62</v>
      </c>
      <c r="G92">
        <v>1.62</v>
      </c>
      <c r="H92">
        <v>2.0699999999999998</v>
      </c>
      <c r="I92">
        <v>2.52</v>
      </c>
      <c r="J92">
        <v>2.52</v>
      </c>
      <c r="K92">
        <v>2.52</v>
      </c>
      <c r="L92">
        <v>2.52</v>
      </c>
      <c r="M92">
        <v>2.52</v>
      </c>
      <c r="N92">
        <v>2.52</v>
      </c>
      <c r="O92">
        <v>2.52</v>
      </c>
      <c r="P92">
        <v>2.52</v>
      </c>
      <c r="Q92">
        <v>2.52</v>
      </c>
      <c r="T92" t="s">
        <v>82</v>
      </c>
      <c r="U92">
        <v>2.8999999999999981</v>
      </c>
      <c r="V92">
        <v>11.02288824</v>
      </c>
      <c r="W92">
        <v>11.02288824</v>
      </c>
      <c r="X92">
        <v>14.08480164</v>
      </c>
      <c r="Y92">
        <v>17.14671504</v>
      </c>
      <c r="Z92">
        <v>17.14671504</v>
      </c>
      <c r="AA92">
        <v>17.14671504</v>
      </c>
      <c r="AB92">
        <v>17.14671504</v>
      </c>
      <c r="AC92">
        <v>17.14671504</v>
      </c>
      <c r="AD92">
        <v>17.14671504</v>
      </c>
      <c r="AE92">
        <v>17.14671504</v>
      </c>
      <c r="AF92">
        <v>17.14671504</v>
      </c>
      <c r="AG92">
        <v>17.14671504</v>
      </c>
    </row>
    <row r="93" spans="2:33" x14ac:dyDescent="0.2">
      <c r="B93" t="s">
        <v>83</v>
      </c>
      <c r="G93">
        <v>1.040101360149507</v>
      </c>
      <c r="H93">
        <v>3.4265630314691462</v>
      </c>
      <c r="I93">
        <v>3.6423232061363979</v>
      </c>
      <c r="J93">
        <v>5.3324428548501732</v>
      </c>
      <c r="K93">
        <v>5.78</v>
      </c>
      <c r="L93">
        <v>5.88</v>
      </c>
      <c r="M93">
        <v>6.35</v>
      </c>
      <c r="N93">
        <v>7.05</v>
      </c>
      <c r="O93">
        <v>10.1</v>
      </c>
      <c r="P93">
        <v>12.6</v>
      </c>
      <c r="Q93">
        <v>15.2</v>
      </c>
      <c r="T93" t="s">
        <v>83</v>
      </c>
      <c r="W93">
        <v>7.0771117600000037</v>
      </c>
      <c r="X93">
        <v>23.31519836</v>
      </c>
      <c r="Y93">
        <v>24.78328496</v>
      </c>
      <c r="Z93">
        <v>36.283284960000003</v>
      </c>
      <c r="AA93">
        <v>39.328576560000002</v>
      </c>
      <c r="AB93">
        <v>40.009001759999997</v>
      </c>
      <c r="AC93">
        <v>43.207000200000003</v>
      </c>
      <c r="AD93">
        <v>47.969976600000003</v>
      </c>
      <c r="AE93">
        <v>68.722945199999984</v>
      </c>
      <c r="AF93">
        <v>85.733575200000004</v>
      </c>
      <c r="AG93">
        <v>103.4246304</v>
      </c>
    </row>
    <row r="94" spans="2:33" x14ac:dyDescent="0.2">
      <c r="B94" t="s">
        <v>84</v>
      </c>
      <c r="K94">
        <v>0.25703220857165282</v>
      </c>
      <c r="L94">
        <v>0.25703220857165282</v>
      </c>
      <c r="M94">
        <v>0.25703220857165282</v>
      </c>
      <c r="N94">
        <v>2.08</v>
      </c>
      <c r="O94">
        <v>3.11</v>
      </c>
      <c r="P94">
        <v>3.89</v>
      </c>
      <c r="Q94">
        <v>4.67</v>
      </c>
      <c r="T94" t="s">
        <v>84</v>
      </c>
      <c r="AA94">
        <v>1.480933479999992</v>
      </c>
      <c r="AB94">
        <v>1.480933479999992</v>
      </c>
      <c r="AC94">
        <v>1.480933479999992</v>
      </c>
      <c r="AD94">
        <v>11.984263199999999</v>
      </c>
      <c r="AE94">
        <v>17.918778150000001</v>
      </c>
      <c r="AF94">
        <v>22.41287685</v>
      </c>
      <c r="AG94">
        <v>26.906975550000009</v>
      </c>
    </row>
    <row r="95" spans="2:33" x14ac:dyDescent="0.2">
      <c r="B95" t="s">
        <v>85</v>
      </c>
      <c r="K95">
        <v>6.4334654272076644E-3</v>
      </c>
      <c r="L95">
        <v>0.67066148049778296</v>
      </c>
      <c r="M95">
        <v>3.14</v>
      </c>
      <c r="N95">
        <v>3.49</v>
      </c>
      <c r="O95">
        <v>3.49</v>
      </c>
      <c r="P95">
        <v>4.37</v>
      </c>
      <c r="Q95">
        <v>5.24</v>
      </c>
      <c r="T95" t="s">
        <v>85</v>
      </c>
      <c r="AA95">
        <v>4.3774920000008592E-2</v>
      </c>
      <c r="AB95">
        <v>4.5633497200000006</v>
      </c>
      <c r="AC95">
        <v>21.365351279999999</v>
      </c>
      <c r="AD95">
        <v>23.746839479999998</v>
      </c>
      <c r="AE95">
        <v>23.746839479999998</v>
      </c>
      <c r="AF95">
        <v>29.73458123999999</v>
      </c>
      <c r="AG95">
        <v>35.654280479999997</v>
      </c>
    </row>
    <row r="96" spans="2:33" x14ac:dyDescent="0.2">
      <c r="B96" t="s">
        <v>86</v>
      </c>
      <c r="N96">
        <v>1.8</v>
      </c>
      <c r="O96">
        <v>2.16</v>
      </c>
      <c r="P96">
        <v>2.7</v>
      </c>
      <c r="Q96">
        <v>3.24</v>
      </c>
      <c r="T96" t="s">
        <v>86</v>
      </c>
      <c r="AD96">
        <v>10.370996999999999</v>
      </c>
      <c r="AE96">
        <v>12.4451964</v>
      </c>
      <c r="AF96">
        <v>15.5564955</v>
      </c>
      <c r="AG96">
        <v>18.667794600000001</v>
      </c>
    </row>
    <row r="97" spans="2:33" x14ac:dyDescent="0.2">
      <c r="B97" t="s">
        <v>87</v>
      </c>
      <c r="N97">
        <v>7.5032083645100736E-2</v>
      </c>
      <c r="O97">
        <v>0.8415818973698721</v>
      </c>
      <c r="P97">
        <v>1.6216535403814829</v>
      </c>
      <c r="Q97">
        <v>2.2516979829945578</v>
      </c>
      <c r="T97" t="s">
        <v>87</v>
      </c>
      <c r="AD97">
        <v>0.78120868000000132</v>
      </c>
      <c r="AE97">
        <v>9.0195257300000105</v>
      </c>
      <c r="AF97">
        <v>17.415756169999959</v>
      </c>
      <c r="AG97">
        <v>24.199603929999942</v>
      </c>
    </row>
    <row r="98" spans="2:33" x14ac:dyDescent="0.2">
      <c r="B98" t="s">
        <v>88</v>
      </c>
      <c r="T98" t="s">
        <v>88</v>
      </c>
    </row>
    <row r="99" spans="2:33" x14ac:dyDescent="0.2">
      <c r="B99" s="1" t="s">
        <v>14</v>
      </c>
      <c r="E99" s="1">
        <f>SUM(E91:E98)</f>
        <v>2.5462040853278212</v>
      </c>
      <c r="F99" s="1">
        <f t="shared" ref="F99:Q99" si="12">SUM(F91:F98)</f>
        <v>3.7788310910928593</v>
      </c>
      <c r="G99" s="1">
        <f t="shared" si="12"/>
        <v>4.8189324512423664</v>
      </c>
      <c r="H99" s="1">
        <f t="shared" si="12"/>
        <v>7.6553941225620052</v>
      </c>
      <c r="I99" s="1">
        <f t="shared" si="12"/>
        <v>8.3211542972292563</v>
      </c>
      <c r="J99" s="1">
        <f t="shared" si="12"/>
        <v>10.011273945943032</v>
      </c>
      <c r="K99" s="1">
        <f t="shared" si="12"/>
        <v>10.72229676509172</v>
      </c>
      <c r="L99" s="1">
        <f t="shared" si="12"/>
        <v>11.486524780162295</v>
      </c>
      <c r="M99" s="1">
        <f t="shared" si="12"/>
        <v>14.425863299664512</v>
      </c>
      <c r="N99" s="1">
        <f t="shared" si="12"/>
        <v>19.17386317473796</v>
      </c>
      <c r="O99" s="1">
        <f t="shared" si="12"/>
        <v>24.380412988462727</v>
      </c>
      <c r="P99" s="1">
        <f t="shared" si="12"/>
        <v>29.004718413255773</v>
      </c>
      <c r="Q99" s="1">
        <f t="shared" si="12"/>
        <v>33.121697982994561</v>
      </c>
      <c r="T99" s="1" t="s">
        <v>94</v>
      </c>
      <c r="U99" s="1">
        <f>SUM(U91:U98)</f>
        <v>13.599999999999998</v>
      </c>
      <c r="V99" s="1">
        <f t="shared" ref="V99:AE99" si="13">SUM(V91:V98)</f>
        <v>22.02288824</v>
      </c>
      <c r="W99" s="1">
        <f t="shared" si="13"/>
        <v>29.100000000000005</v>
      </c>
      <c r="X99" s="1">
        <f t="shared" si="13"/>
        <v>48.400000000000006</v>
      </c>
      <c r="Y99" s="1">
        <f t="shared" si="13"/>
        <v>51.3</v>
      </c>
      <c r="Z99" s="1">
        <f t="shared" si="13"/>
        <v>60.6</v>
      </c>
      <c r="AA99" s="1">
        <f t="shared" si="13"/>
        <v>64.8</v>
      </c>
      <c r="AB99" s="1">
        <f t="shared" si="13"/>
        <v>64.199999999999989</v>
      </c>
      <c r="AC99" s="1">
        <f t="shared" si="13"/>
        <v>83.199999999999989</v>
      </c>
      <c r="AD99" s="1">
        <f t="shared" si="13"/>
        <v>112</v>
      </c>
      <c r="AE99" s="1">
        <f t="shared" si="13"/>
        <v>149</v>
      </c>
      <c r="AF99" s="1">
        <f>SUM(AF91:AF98)</f>
        <v>187.99999999999997</v>
      </c>
      <c r="AG99" s="1">
        <f>SUM(AG91:AG98)</f>
        <v>225.99999999999994</v>
      </c>
    </row>
    <row r="100" spans="2:33" s="5" customFormat="1" ht="19" x14ac:dyDescent="0.25">
      <c r="B100" s="3" t="s">
        <v>89</v>
      </c>
      <c r="T100" s="3" t="s">
        <v>89</v>
      </c>
    </row>
    <row r="101" spans="2:33" x14ac:dyDescent="0.2">
      <c r="B101" t="s">
        <v>90</v>
      </c>
      <c r="E101">
        <v>0.79</v>
      </c>
      <c r="F101">
        <v>0.79</v>
      </c>
      <c r="G101">
        <v>0.79</v>
      </c>
      <c r="H101">
        <v>0.79</v>
      </c>
      <c r="I101">
        <v>0.79</v>
      </c>
      <c r="J101">
        <v>0.79</v>
      </c>
      <c r="K101">
        <v>0.79</v>
      </c>
      <c r="L101">
        <v>0.79</v>
      </c>
      <c r="M101">
        <v>0.79</v>
      </c>
      <c r="N101">
        <v>0.79</v>
      </c>
      <c r="O101">
        <v>0.79</v>
      </c>
      <c r="P101">
        <v>0.47399999999999998</v>
      </c>
      <c r="T101" t="s">
        <v>90</v>
      </c>
      <c r="U101">
        <v>19.3</v>
      </c>
      <c r="V101">
        <v>19.5</v>
      </c>
      <c r="W101">
        <v>16.076671603086371</v>
      </c>
      <c r="X101">
        <v>15.8</v>
      </c>
      <c r="Y101">
        <v>13.5</v>
      </c>
      <c r="Z101">
        <v>10.7</v>
      </c>
      <c r="AA101">
        <v>8.44</v>
      </c>
      <c r="AB101">
        <v>6.0499999999999989</v>
      </c>
    </row>
    <row r="102" spans="2:33" x14ac:dyDescent="0.2">
      <c r="B102" t="s">
        <v>91</v>
      </c>
      <c r="T102" t="s">
        <v>91</v>
      </c>
    </row>
    <row r="103" spans="2:33" x14ac:dyDescent="0.2">
      <c r="B103" t="s">
        <v>92</v>
      </c>
      <c r="T103" t="s">
        <v>92</v>
      </c>
    </row>
    <row r="104" spans="2:33" x14ac:dyDescent="0.2">
      <c r="B104" s="1" t="s">
        <v>14</v>
      </c>
      <c r="E104" s="1">
        <f>SUM(E101:E103)</f>
        <v>0.79</v>
      </c>
      <c r="F104" s="1">
        <f t="shared" ref="F104:M104" si="14">SUM(F101:F103)</f>
        <v>0.79</v>
      </c>
      <c r="G104" s="1">
        <f t="shared" si="14"/>
        <v>0.79</v>
      </c>
      <c r="H104" s="1">
        <f t="shared" si="14"/>
        <v>0.79</v>
      </c>
      <c r="I104" s="1">
        <f t="shared" si="14"/>
        <v>0.79</v>
      </c>
      <c r="J104" s="1">
        <f t="shared" si="14"/>
        <v>0.79</v>
      </c>
      <c r="K104" s="1">
        <f t="shared" si="14"/>
        <v>0.79</v>
      </c>
      <c r="L104" s="1">
        <f t="shared" si="14"/>
        <v>0.79</v>
      </c>
      <c r="M104" s="1">
        <f t="shared" si="14"/>
        <v>0.79</v>
      </c>
      <c r="N104" s="1">
        <f>SUM(N101:N103)</f>
        <v>0.79</v>
      </c>
      <c r="O104" s="1">
        <f>SUM(O101:O103)</f>
        <v>0.79</v>
      </c>
      <c r="P104" s="1">
        <f>SUM(P101:P103)</f>
        <v>0.47399999999999998</v>
      </c>
      <c r="Q104" s="1">
        <f>SUM(Q101:Q103)</f>
        <v>0</v>
      </c>
      <c r="T104" s="1" t="s">
        <v>94</v>
      </c>
      <c r="U104" s="1">
        <f>SUM(U101:U103)</f>
        <v>19.3</v>
      </c>
      <c r="V104" s="1">
        <f t="shared" ref="V104:AE104" si="15">SUM(V101:V103)</f>
        <v>19.5</v>
      </c>
      <c r="W104" s="1">
        <f t="shared" si="15"/>
        <v>16.076671603086371</v>
      </c>
      <c r="X104" s="1">
        <f t="shared" si="15"/>
        <v>15.8</v>
      </c>
      <c r="Y104" s="1">
        <f t="shared" si="15"/>
        <v>13.5</v>
      </c>
      <c r="Z104" s="1">
        <f t="shared" si="15"/>
        <v>10.7</v>
      </c>
      <c r="AA104" s="1">
        <f t="shared" si="15"/>
        <v>8.44</v>
      </c>
      <c r="AB104" s="1">
        <f t="shared" si="15"/>
        <v>6.0499999999999989</v>
      </c>
      <c r="AC104" s="1">
        <f t="shared" si="15"/>
        <v>0</v>
      </c>
      <c r="AD104" s="1">
        <f t="shared" si="15"/>
        <v>0</v>
      </c>
      <c r="AE104" s="1">
        <f t="shared" si="15"/>
        <v>0</v>
      </c>
      <c r="AF104" s="1">
        <f>SUM(AF101:AF103)</f>
        <v>0</v>
      </c>
      <c r="AG104" s="1">
        <f>SUM(AG101:AG103)</f>
        <v>0</v>
      </c>
    </row>
    <row r="107" spans="2:33" x14ac:dyDescent="0.2">
      <c r="T107" t="s">
        <v>103</v>
      </c>
    </row>
    <row r="108" spans="2:33" x14ac:dyDescent="0.2">
      <c r="T108" t="s">
        <v>95</v>
      </c>
      <c r="U108">
        <f>U18/3.6</f>
        <v>47.854156604344681</v>
      </c>
      <c r="V108">
        <f t="shared" ref="V108:AG108" si="16">V18/3.6</f>
        <v>41.321894188399781</v>
      </c>
      <c r="W108">
        <f t="shared" si="16"/>
        <v>37.016862886412213</v>
      </c>
      <c r="X108">
        <f t="shared" si="16"/>
        <v>40.380869594262457</v>
      </c>
      <c r="Y108">
        <f t="shared" si="16"/>
        <v>38.841420772220609</v>
      </c>
      <c r="Z108">
        <f t="shared" si="16"/>
        <v>30.673099259218258</v>
      </c>
      <c r="AA108">
        <f t="shared" si="16"/>
        <v>22.361988148107137</v>
      </c>
      <c r="AB108">
        <f t="shared" si="16"/>
        <v>13.805077572643619</v>
      </c>
      <c r="AC108">
        <f t="shared" si="16"/>
        <v>6.2018205038357221</v>
      </c>
      <c r="AD108">
        <f t="shared" si="16"/>
        <v>7.3749679597614186</v>
      </c>
      <c r="AE108">
        <f t="shared" si="16"/>
        <v>0</v>
      </c>
      <c r="AF108">
        <f t="shared" si="16"/>
        <v>0</v>
      </c>
      <c r="AG108">
        <f t="shared" si="16"/>
        <v>0</v>
      </c>
    </row>
    <row r="109" spans="2:33" x14ac:dyDescent="0.2">
      <c r="T109" t="s">
        <v>96</v>
      </c>
      <c r="U109">
        <f>U40/3.6</f>
        <v>183.42407916974892</v>
      </c>
      <c r="V109">
        <f t="shared" ref="V109:AG109" si="17">V40/3.6</f>
        <v>180.13103677090808</v>
      </c>
      <c r="W109">
        <f t="shared" si="17"/>
        <v>173.89543324907322</v>
      </c>
      <c r="X109">
        <f t="shared" si="17"/>
        <v>146.99297820809247</v>
      </c>
      <c r="Y109">
        <f t="shared" si="17"/>
        <v>135.82260592776788</v>
      </c>
      <c r="Z109">
        <f t="shared" si="17"/>
        <v>157.13686532433832</v>
      </c>
      <c r="AA109">
        <f t="shared" si="17"/>
        <v>158.06493174422516</v>
      </c>
      <c r="AB109">
        <f t="shared" si="17"/>
        <v>145.33461532433833</v>
      </c>
      <c r="AC109">
        <f t="shared" si="17"/>
        <v>135.17211526552524</v>
      </c>
      <c r="AD109">
        <f t="shared" si="17"/>
        <v>119.78652282963023</v>
      </c>
      <c r="AE109">
        <f t="shared" si="17"/>
        <v>72.234951425921352</v>
      </c>
      <c r="AF109">
        <f t="shared" si="17"/>
        <v>12.876521009925588</v>
      </c>
      <c r="AG109">
        <f t="shared" si="17"/>
        <v>7.6333333333333364</v>
      </c>
    </row>
    <row r="110" spans="2:33" x14ac:dyDescent="0.2">
      <c r="T110" t="s">
        <v>97</v>
      </c>
      <c r="U110">
        <f>U49/3.6</f>
        <v>31.822259126424374</v>
      </c>
      <c r="V110">
        <f t="shared" ref="V110:AG110" si="18">V49/3.6</f>
        <v>28.323073133169313</v>
      </c>
      <c r="W110">
        <f t="shared" si="18"/>
        <v>26.299199224337389</v>
      </c>
      <c r="X110">
        <f t="shared" si="18"/>
        <v>18.26530568618497</v>
      </c>
      <c r="Y110">
        <f t="shared" si="18"/>
        <v>15.50819036583786</v>
      </c>
      <c r="Z110">
        <f t="shared" si="18"/>
        <v>15.003139860787355</v>
      </c>
      <c r="AA110">
        <f t="shared" si="18"/>
        <v>14.103508357290856</v>
      </c>
      <c r="AB110">
        <f t="shared" si="18"/>
        <v>9.7631344256669266</v>
      </c>
      <c r="AC110">
        <f t="shared" si="18"/>
        <v>0</v>
      </c>
      <c r="AD110">
        <f t="shared" si="18"/>
        <v>0</v>
      </c>
      <c r="AE110">
        <f t="shared" si="18"/>
        <v>0</v>
      </c>
      <c r="AF110">
        <f t="shared" si="18"/>
        <v>0</v>
      </c>
      <c r="AG110">
        <f t="shared" si="18"/>
        <v>0</v>
      </c>
    </row>
    <row r="111" spans="2:33" x14ac:dyDescent="0.2">
      <c r="T111" t="s">
        <v>98</v>
      </c>
      <c r="U111">
        <f>U62/3.6</f>
        <v>6.2815187750376813</v>
      </c>
      <c r="V111">
        <f t="shared" ref="V111:AG111" si="19">V62/3.6</f>
        <v>7.5370743305932351</v>
      </c>
      <c r="W111">
        <f t="shared" si="19"/>
        <v>7.734296552815457</v>
      </c>
      <c r="X111">
        <f t="shared" si="19"/>
        <v>12.473848177818818</v>
      </c>
      <c r="Y111">
        <f t="shared" si="19"/>
        <v>13.482900506082183</v>
      </c>
      <c r="Z111">
        <f t="shared" si="19"/>
        <v>15.59130963060155</v>
      </c>
      <c r="AA111">
        <f t="shared" si="19"/>
        <v>15.619087408379331</v>
      </c>
      <c r="AB111">
        <f t="shared" si="19"/>
        <v>15.562142963934889</v>
      </c>
      <c r="AC111">
        <f t="shared" si="19"/>
        <v>13.993296092028846</v>
      </c>
      <c r="AD111">
        <f t="shared" si="19"/>
        <v>12.400054261008378</v>
      </c>
      <c r="AE111">
        <f t="shared" si="19"/>
        <v>3.7357677183601927</v>
      </c>
      <c r="AF111">
        <f t="shared" si="19"/>
        <v>6.6626006247499934</v>
      </c>
      <c r="AG111">
        <f t="shared" si="19"/>
        <v>9.1611196038781113</v>
      </c>
    </row>
    <row r="112" spans="2:33" x14ac:dyDescent="0.2">
      <c r="T112" t="s">
        <v>99</v>
      </c>
      <c r="U112">
        <f>U70/3.6</f>
        <v>47.722222222222214</v>
      </c>
      <c r="V112">
        <f t="shared" ref="V112:AG112" si="20">V70/3.6</f>
        <v>48.666666666666671</v>
      </c>
      <c r="W112">
        <f t="shared" si="20"/>
        <v>47.138888888888886</v>
      </c>
      <c r="X112">
        <f t="shared" si="20"/>
        <v>47.25</v>
      </c>
      <c r="Y112">
        <f t="shared" si="20"/>
        <v>48.666666666666664</v>
      </c>
      <c r="Z112">
        <f t="shared" si="20"/>
        <v>43.333333333333336</v>
      </c>
      <c r="AA112">
        <f t="shared" si="20"/>
        <v>49.833333333333336</v>
      </c>
      <c r="AB112">
        <f t="shared" si="20"/>
        <v>49.944444444444443</v>
      </c>
      <c r="AC112">
        <f t="shared" si="20"/>
        <v>50.80555555555555</v>
      </c>
      <c r="AD112">
        <f t="shared" si="20"/>
        <v>51.472222222222214</v>
      </c>
      <c r="AE112">
        <f t="shared" si="20"/>
        <v>51.944444444444429</v>
      </c>
      <c r="AF112">
        <f t="shared" si="20"/>
        <v>51.944444444444429</v>
      </c>
      <c r="AG112">
        <f t="shared" si="20"/>
        <v>51.944444444444464</v>
      </c>
    </row>
    <row r="113" spans="20:33" x14ac:dyDescent="0.2">
      <c r="T113" t="s">
        <v>100</v>
      </c>
      <c r="U113">
        <f>U89/3.6</f>
        <v>2.4999999999999998E-2</v>
      </c>
      <c r="V113">
        <f t="shared" ref="V113:AG113" si="21">V89/3.6</f>
        <v>0</v>
      </c>
      <c r="W113">
        <f t="shared" si="21"/>
        <v>4.25</v>
      </c>
      <c r="X113">
        <f t="shared" si="21"/>
        <v>19.222222222222221</v>
      </c>
      <c r="Y113">
        <f t="shared" si="21"/>
        <v>22.083333333333336</v>
      </c>
      <c r="Z113">
        <f t="shared" si="21"/>
        <v>22.083333333333336</v>
      </c>
      <c r="AA113">
        <f t="shared" si="21"/>
        <v>22.083333333333336</v>
      </c>
      <c r="AB113">
        <f t="shared" si="21"/>
        <v>23.694444444444446</v>
      </c>
      <c r="AC113">
        <f t="shared" si="21"/>
        <v>40.197107304456431</v>
      </c>
      <c r="AD113">
        <f t="shared" si="21"/>
        <v>71.296587468126774</v>
      </c>
      <c r="AE113">
        <f t="shared" si="21"/>
        <v>115.76215551874699</v>
      </c>
      <c r="AF113">
        <f t="shared" si="21"/>
        <v>152.32796718212015</v>
      </c>
      <c r="AG113">
        <f t="shared" si="21"/>
        <v>137.63281161034055</v>
      </c>
    </row>
    <row r="114" spans="20:33" x14ac:dyDescent="0.2">
      <c r="T114" t="s">
        <v>101</v>
      </c>
      <c r="U114">
        <f>U99/3.6</f>
        <v>3.7777777777777772</v>
      </c>
      <c r="V114">
        <f t="shared" ref="V114:AG114" si="22">V99/3.6</f>
        <v>6.1174689555555553</v>
      </c>
      <c r="W114">
        <f t="shared" si="22"/>
        <v>8.0833333333333339</v>
      </c>
      <c r="X114">
        <f t="shared" si="22"/>
        <v>13.444444444444446</v>
      </c>
      <c r="Y114">
        <f t="shared" si="22"/>
        <v>14.249999999999998</v>
      </c>
      <c r="Z114">
        <f t="shared" si="22"/>
        <v>16.833333333333332</v>
      </c>
      <c r="AA114">
        <f t="shared" si="22"/>
        <v>18</v>
      </c>
      <c r="AB114">
        <f t="shared" si="22"/>
        <v>17.833333333333329</v>
      </c>
      <c r="AC114">
        <f t="shared" si="22"/>
        <v>23.111111111111107</v>
      </c>
      <c r="AD114">
        <f t="shared" si="22"/>
        <v>31.111111111111111</v>
      </c>
      <c r="AE114">
        <f t="shared" si="22"/>
        <v>41.388888888888886</v>
      </c>
      <c r="AF114">
        <f t="shared" si="22"/>
        <v>52.222222222222214</v>
      </c>
      <c r="AG114">
        <f t="shared" si="22"/>
        <v>62.777777777777757</v>
      </c>
    </row>
    <row r="115" spans="20:33" x14ac:dyDescent="0.2">
      <c r="T115" t="s">
        <v>102</v>
      </c>
      <c r="U115">
        <f>U104/3.6</f>
        <v>5.3611111111111116</v>
      </c>
      <c r="V115">
        <f t="shared" ref="V115:AG115" si="23">V104/3.6</f>
        <v>5.416666666666667</v>
      </c>
      <c r="W115">
        <f t="shared" si="23"/>
        <v>4.465742111968436</v>
      </c>
      <c r="X115">
        <f t="shared" si="23"/>
        <v>4.3888888888888893</v>
      </c>
      <c r="Y115">
        <f t="shared" si="23"/>
        <v>3.75</v>
      </c>
      <c r="Z115">
        <f t="shared" si="23"/>
        <v>2.9722222222222219</v>
      </c>
      <c r="AA115">
        <f t="shared" si="23"/>
        <v>2.3444444444444441</v>
      </c>
      <c r="AB115">
        <f t="shared" si="23"/>
        <v>1.6805555555555551</v>
      </c>
      <c r="AC115">
        <f t="shared" si="23"/>
        <v>0</v>
      </c>
      <c r="AD115">
        <f t="shared" si="23"/>
        <v>0</v>
      </c>
      <c r="AE115">
        <f t="shared" si="23"/>
        <v>0</v>
      </c>
      <c r="AF115">
        <f t="shared" si="23"/>
        <v>0</v>
      </c>
      <c r="AG115">
        <f t="shared" si="23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2358-8D06-C746-9A8A-1701B472E08E}">
  <dimension ref="A2:AF72"/>
  <sheetViews>
    <sheetView tabSelected="1" topLeftCell="I68" workbookViewId="0">
      <selection activeCell="R92" sqref="R92"/>
    </sheetView>
  </sheetViews>
  <sheetFormatPr baseColWidth="10" defaultRowHeight="16" x14ac:dyDescent="0.2"/>
  <cols>
    <col min="1" max="1" width="15.6640625" customWidth="1"/>
    <col min="2" max="2" width="23.83203125" customWidth="1"/>
    <col min="3" max="3" width="14.1640625" customWidth="1"/>
    <col min="18" max="18" width="15.6640625" customWidth="1"/>
    <col min="19" max="19" width="24" customWidth="1"/>
  </cols>
  <sheetData>
    <row r="2" spans="1:32" ht="23" x14ac:dyDescent="0.3">
      <c r="A2" s="4" t="s">
        <v>0</v>
      </c>
      <c r="R2" s="4" t="s">
        <v>93</v>
      </c>
    </row>
    <row r="4" spans="1:32" x14ac:dyDescent="0.2">
      <c r="B4" t="s">
        <v>175</v>
      </c>
      <c r="C4" s="2">
        <v>2007</v>
      </c>
      <c r="D4" s="2">
        <v>2008</v>
      </c>
      <c r="E4" s="2">
        <v>2010</v>
      </c>
      <c r="F4" s="2">
        <v>2012</v>
      </c>
      <c r="G4" s="2">
        <v>2014</v>
      </c>
      <c r="H4" s="2">
        <v>2016</v>
      </c>
      <c r="I4" s="2">
        <v>2018</v>
      </c>
      <c r="J4" s="2">
        <v>2020</v>
      </c>
      <c r="K4" s="2">
        <v>2022</v>
      </c>
      <c r="L4" s="2">
        <v>2025</v>
      </c>
      <c r="M4" s="2">
        <v>2030</v>
      </c>
      <c r="N4" s="2">
        <v>2040</v>
      </c>
      <c r="O4" s="2">
        <v>2050</v>
      </c>
      <c r="S4" t="s">
        <v>175</v>
      </c>
      <c r="T4" s="1">
        <v>2007</v>
      </c>
      <c r="U4" s="1">
        <v>2008</v>
      </c>
      <c r="V4" s="1">
        <v>2010</v>
      </c>
      <c r="W4" s="1">
        <v>2012</v>
      </c>
      <c r="X4" s="1">
        <v>2014</v>
      </c>
      <c r="Y4" s="1">
        <v>2016</v>
      </c>
      <c r="Z4" s="1">
        <v>2018</v>
      </c>
      <c r="AA4" s="1">
        <v>2020</v>
      </c>
      <c r="AB4" s="1">
        <v>2022</v>
      </c>
      <c r="AC4" s="1">
        <v>2025</v>
      </c>
      <c r="AD4" s="1">
        <v>2030</v>
      </c>
      <c r="AE4" s="1">
        <v>2040</v>
      </c>
      <c r="AF4" s="1">
        <v>2050</v>
      </c>
    </row>
    <row r="5" spans="1:32" x14ac:dyDescent="0.2">
      <c r="A5" t="s">
        <v>104</v>
      </c>
      <c r="B5" s="7" t="s">
        <v>105</v>
      </c>
      <c r="C5">
        <v>1.6766000000000001</v>
      </c>
      <c r="D5">
        <v>2.4216000000000002</v>
      </c>
      <c r="E5">
        <v>2.7936000000000001</v>
      </c>
      <c r="F5">
        <v>2.7936000000000001</v>
      </c>
      <c r="G5">
        <v>2.7936000000000001</v>
      </c>
      <c r="H5">
        <v>3.0415999999999999</v>
      </c>
      <c r="I5">
        <v>1.7685</v>
      </c>
      <c r="J5">
        <v>0.62</v>
      </c>
      <c r="K5">
        <v>0.248</v>
      </c>
      <c r="L5">
        <v>0.14879999999999999</v>
      </c>
      <c r="R5" t="s">
        <v>104</v>
      </c>
      <c r="S5" s="7" t="s">
        <v>105</v>
      </c>
      <c r="T5">
        <v>0.80700000000000005</v>
      </c>
      <c r="U5">
        <v>0.745</v>
      </c>
      <c r="V5">
        <v>0.621</v>
      </c>
      <c r="W5">
        <v>0.49699999999999989</v>
      </c>
      <c r="X5">
        <v>0.37199999999999989</v>
      </c>
      <c r="Y5">
        <v>0.248</v>
      </c>
      <c r="Z5">
        <v>0.124</v>
      </c>
    </row>
    <row r="6" spans="1:32" x14ac:dyDescent="0.2">
      <c r="B6" s="6" t="s">
        <v>106</v>
      </c>
      <c r="C6">
        <v>107.9</v>
      </c>
      <c r="D6">
        <v>200.2</v>
      </c>
      <c r="E6">
        <v>231</v>
      </c>
      <c r="F6">
        <v>246.4</v>
      </c>
      <c r="G6">
        <v>246.4</v>
      </c>
      <c r="H6">
        <v>246.4</v>
      </c>
      <c r="I6">
        <v>138.5</v>
      </c>
      <c r="J6">
        <v>46.2</v>
      </c>
      <c r="K6">
        <v>10.266666666666669</v>
      </c>
      <c r="S6" s="6" t="s">
        <v>106</v>
      </c>
      <c r="T6">
        <v>100</v>
      </c>
      <c r="U6">
        <v>92.300000000000011</v>
      </c>
      <c r="V6">
        <v>76.900000000000006</v>
      </c>
      <c r="W6">
        <v>61.5</v>
      </c>
      <c r="X6">
        <v>46.20000000000001</v>
      </c>
      <c r="Y6">
        <v>30.8</v>
      </c>
      <c r="Z6">
        <v>15.4</v>
      </c>
    </row>
    <row r="7" spans="1:32" x14ac:dyDescent="0.2">
      <c r="B7" s="7" t="s">
        <v>107</v>
      </c>
      <c r="C7">
        <v>272.5</v>
      </c>
      <c r="D7">
        <v>336.11984876587479</v>
      </c>
      <c r="E7">
        <v>336.11984876587479</v>
      </c>
      <c r="F7">
        <v>376.4198487658748</v>
      </c>
      <c r="G7">
        <v>396.61984876587479</v>
      </c>
      <c r="H7">
        <v>396.61984876587479</v>
      </c>
      <c r="I7">
        <v>189.61984876587479</v>
      </c>
      <c r="J7">
        <v>60.5</v>
      </c>
      <c r="K7">
        <v>47.066666666666663</v>
      </c>
      <c r="L7">
        <v>4.04</v>
      </c>
      <c r="S7" s="7" t="s">
        <v>107</v>
      </c>
      <c r="T7">
        <v>131</v>
      </c>
      <c r="U7">
        <v>121</v>
      </c>
      <c r="V7">
        <v>101</v>
      </c>
      <c r="W7">
        <v>63.619848765874814</v>
      </c>
      <c r="X7">
        <v>60.499999999999993</v>
      </c>
      <c r="Y7">
        <v>40.299999999999997</v>
      </c>
      <c r="Z7">
        <v>20.2</v>
      </c>
    </row>
    <row r="8" spans="1:32" x14ac:dyDescent="0.2">
      <c r="B8" s="6" t="s">
        <v>108</v>
      </c>
      <c r="C8">
        <v>21.6</v>
      </c>
      <c r="D8">
        <v>31.2</v>
      </c>
      <c r="E8">
        <v>31.2</v>
      </c>
      <c r="F8">
        <v>31.2</v>
      </c>
      <c r="G8">
        <v>36</v>
      </c>
      <c r="H8">
        <v>37.599999999999987</v>
      </c>
      <c r="I8">
        <v>21.2</v>
      </c>
      <c r="J8">
        <v>6.4</v>
      </c>
      <c r="K8">
        <v>6.4</v>
      </c>
      <c r="L8">
        <v>1.92</v>
      </c>
      <c r="S8" s="6" t="s">
        <v>108</v>
      </c>
      <c r="T8">
        <v>10.4</v>
      </c>
      <c r="U8">
        <v>9.6000000000000014</v>
      </c>
      <c r="V8">
        <v>8</v>
      </c>
      <c r="X8">
        <v>4.8000000000000007</v>
      </c>
      <c r="Y8">
        <v>3.2</v>
      </c>
      <c r="Z8">
        <v>1.6</v>
      </c>
    </row>
    <row r="9" spans="1:32" x14ac:dyDescent="0.2">
      <c r="B9" s="7" t="s">
        <v>109</v>
      </c>
      <c r="C9">
        <v>8.2270000000000003</v>
      </c>
      <c r="D9">
        <v>11.887</v>
      </c>
      <c r="E9">
        <v>11.887</v>
      </c>
      <c r="F9">
        <v>11.887</v>
      </c>
      <c r="G9">
        <v>13.106999999999999</v>
      </c>
      <c r="H9">
        <v>13.106999999999999</v>
      </c>
      <c r="I9">
        <v>7.4689999999999994</v>
      </c>
      <c r="J9">
        <v>1.829</v>
      </c>
      <c r="K9">
        <v>1.829</v>
      </c>
      <c r="L9">
        <v>0.85299999999999998</v>
      </c>
      <c r="S9" s="7" t="s">
        <v>109</v>
      </c>
      <c r="T9">
        <v>3.96</v>
      </c>
      <c r="U9">
        <v>3.66</v>
      </c>
      <c r="V9">
        <v>3.05</v>
      </c>
      <c r="X9">
        <v>1.83</v>
      </c>
      <c r="Y9">
        <v>1.22</v>
      </c>
      <c r="Z9">
        <v>0.6090000000000001</v>
      </c>
    </row>
    <row r="10" spans="1:32" x14ac:dyDescent="0.2">
      <c r="B10" s="6" t="s">
        <v>110</v>
      </c>
      <c r="C10">
        <v>6.9517560549089392</v>
      </c>
      <c r="D10">
        <v>6.9517560549089392</v>
      </c>
      <c r="E10">
        <v>6.9517560549089392</v>
      </c>
      <c r="F10">
        <v>19.293991124452301</v>
      </c>
      <c r="G10">
        <v>19.293991124452301</v>
      </c>
      <c r="H10">
        <v>30.407678485332539</v>
      </c>
      <c r="I10">
        <v>56.692599977981857</v>
      </c>
      <c r="J10">
        <v>62.934482700895622</v>
      </c>
      <c r="K10">
        <v>97.070534729073756</v>
      </c>
      <c r="L10">
        <v>103.40001812030729</v>
      </c>
      <c r="M10">
        <v>113.2558704097419</v>
      </c>
      <c r="N10">
        <v>16.542017114352198</v>
      </c>
      <c r="O10">
        <v>110.3488523385768</v>
      </c>
      <c r="S10" s="6" t="s">
        <v>110</v>
      </c>
      <c r="T10">
        <v>6.9517560549089401</v>
      </c>
      <c r="U10">
        <v>6.9517560549089392</v>
      </c>
      <c r="V10">
        <v>6.9517560549089392</v>
      </c>
      <c r="W10">
        <v>19.293991124452301</v>
      </c>
      <c r="X10">
        <v>19.293991124452301</v>
      </c>
      <c r="Y10">
        <v>30.40767848533255</v>
      </c>
      <c r="Z10">
        <v>56.692599977981857</v>
      </c>
      <c r="AA10">
        <v>62.934482700895629</v>
      </c>
      <c r="AB10">
        <v>97.070534729073742</v>
      </c>
      <c r="AC10">
        <v>103.40001812030729</v>
      </c>
      <c r="AD10">
        <v>113.2558704097418</v>
      </c>
      <c r="AE10">
        <v>16.542017114352198</v>
      </c>
      <c r="AF10">
        <v>110.3488523385768</v>
      </c>
    </row>
    <row r="11" spans="1:32" x14ac:dyDescent="0.2">
      <c r="B11" s="7" t="s">
        <v>111</v>
      </c>
      <c r="C11">
        <v>13.087381778360321</v>
      </c>
      <c r="D11">
        <v>29.619887394123879</v>
      </c>
      <c r="E11">
        <v>56.264842253489178</v>
      </c>
      <c r="F11">
        <v>101.47665140644899</v>
      </c>
      <c r="G11">
        <v>109.75761169917</v>
      </c>
      <c r="H11">
        <v>140.67517774305401</v>
      </c>
      <c r="I11">
        <v>158.6198978252371</v>
      </c>
      <c r="J11">
        <v>184.44482695914201</v>
      </c>
      <c r="K11">
        <v>162.05479155528221</v>
      </c>
      <c r="L11">
        <v>162.27253512300621</v>
      </c>
      <c r="M11">
        <v>154.78243799448441</v>
      </c>
      <c r="N11">
        <v>124.1018813348327</v>
      </c>
      <c r="O11">
        <v>120.5079605701635</v>
      </c>
      <c r="S11" s="7" t="s">
        <v>111</v>
      </c>
      <c r="T11">
        <v>13.087381778360321</v>
      </c>
      <c r="U11">
        <v>29.619887394123872</v>
      </c>
      <c r="V11">
        <v>56.264842253489157</v>
      </c>
      <c r="W11">
        <v>101.47665140644899</v>
      </c>
      <c r="X11">
        <v>109.75761169917</v>
      </c>
      <c r="Y11">
        <v>140.67517774305401</v>
      </c>
      <c r="Z11">
        <v>158.61989782523719</v>
      </c>
      <c r="AA11">
        <v>184.44482695914209</v>
      </c>
      <c r="AB11">
        <v>162.05479155528221</v>
      </c>
      <c r="AC11">
        <v>162.27253512300621</v>
      </c>
      <c r="AD11">
        <v>154.7824379944843</v>
      </c>
      <c r="AE11">
        <v>124.1018813348327</v>
      </c>
      <c r="AF11">
        <v>120.5079605701635</v>
      </c>
    </row>
    <row r="12" spans="1:32" x14ac:dyDescent="0.2">
      <c r="B12" s="6" t="s">
        <v>112</v>
      </c>
      <c r="S12" s="6" t="s">
        <v>112</v>
      </c>
    </row>
    <row r="13" spans="1:32" x14ac:dyDescent="0.2">
      <c r="B13" s="7" t="s">
        <v>113</v>
      </c>
      <c r="C13">
        <v>2.4798621667306961</v>
      </c>
      <c r="D13">
        <v>2.4798621667306961</v>
      </c>
      <c r="E13">
        <v>5.291693188628507</v>
      </c>
      <c r="F13">
        <v>5.8685749982420594</v>
      </c>
      <c r="G13">
        <v>6.2782129544464382</v>
      </c>
      <c r="H13">
        <v>6.2782129544464382</v>
      </c>
      <c r="I13">
        <v>5.0382818710810886</v>
      </c>
      <c r="J13">
        <v>3.7983507877157421</v>
      </c>
      <c r="K13">
        <v>0.79422582928008056</v>
      </c>
      <c r="L13">
        <v>8.1927591240875841E-2</v>
      </c>
      <c r="S13" s="7" t="s">
        <v>113</v>
      </c>
      <c r="T13">
        <v>2.4798621667306961</v>
      </c>
      <c r="U13">
        <v>2.4798621667306961</v>
      </c>
      <c r="V13">
        <v>5.2916931886285061</v>
      </c>
      <c r="W13">
        <v>5.8685749982420594</v>
      </c>
      <c r="X13">
        <v>6.2782129544464356</v>
      </c>
      <c r="Y13">
        <v>6.2782129544464356</v>
      </c>
      <c r="Z13">
        <v>5.0382818710810886</v>
      </c>
      <c r="AA13">
        <v>3.7983507877157421</v>
      </c>
      <c r="AB13">
        <v>0.79422582928008056</v>
      </c>
      <c r="AC13">
        <v>8.1927591240875855E-2</v>
      </c>
    </row>
    <row r="14" spans="1:32" x14ac:dyDescent="0.2">
      <c r="B14" s="6" t="s">
        <v>114</v>
      </c>
      <c r="F14">
        <v>1.1162868285912539</v>
      </c>
      <c r="G14">
        <v>1.1162868285912539</v>
      </c>
      <c r="H14">
        <v>1.1162868285912539</v>
      </c>
      <c r="I14">
        <v>1.1162868285912539</v>
      </c>
      <c r="J14">
        <v>1.1162868285912539</v>
      </c>
      <c r="S14" s="6" t="s">
        <v>114</v>
      </c>
      <c r="W14">
        <v>1.1162868285912539</v>
      </c>
      <c r="X14">
        <v>1.1162868285912539</v>
      </c>
      <c r="Y14">
        <v>1.1162868285912539</v>
      </c>
      <c r="Z14">
        <v>1.1162868285912539</v>
      </c>
      <c r="AA14">
        <v>1.1162868285912539</v>
      </c>
    </row>
    <row r="15" spans="1:32" x14ac:dyDescent="0.2">
      <c r="B15" s="7" t="s">
        <v>115</v>
      </c>
      <c r="N15">
        <v>131.289421702407</v>
      </c>
      <c r="O15">
        <v>52.515768680962722</v>
      </c>
      <c r="S15" s="7" t="s">
        <v>115</v>
      </c>
      <c r="AE15">
        <v>131.2894217024068</v>
      </c>
      <c r="AF15">
        <v>52.515768680962722</v>
      </c>
    </row>
    <row r="16" spans="1:32" x14ac:dyDescent="0.2">
      <c r="B16" s="6" t="s">
        <v>116</v>
      </c>
      <c r="S16" s="6" t="s">
        <v>116</v>
      </c>
    </row>
    <row r="17" spans="1:32" x14ac:dyDescent="0.2">
      <c r="B17" s="7" t="s">
        <v>117</v>
      </c>
      <c r="S17" s="7" t="s">
        <v>117</v>
      </c>
    </row>
    <row r="18" spans="1:32" x14ac:dyDescent="0.2">
      <c r="B18" s="6" t="s">
        <v>118</v>
      </c>
      <c r="S18" s="6" t="s">
        <v>118</v>
      </c>
    </row>
    <row r="19" spans="1:32" x14ac:dyDescent="0.2">
      <c r="A19" t="s">
        <v>119</v>
      </c>
      <c r="B19" s="7" t="s">
        <v>120</v>
      </c>
      <c r="C19">
        <v>4.1399999999999996E-3</v>
      </c>
      <c r="D19">
        <v>4.1399999999999996E-3</v>
      </c>
      <c r="E19">
        <v>5.7300000000000007E-3</v>
      </c>
      <c r="F19">
        <v>6.3670000000000003E-3</v>
      </c>
      <c r="G19">
        <v>6.3670000000000003E-3</v>
      </c>
      <c r="H19">
        <v>6.685E-3</v>
      </c>
      <c r="I19">
        <v>3.5000000000000001E-3</v>
      </c>
      <c r="J19">
        <v>2.545E-3</v>
      </c>
      <c r="K19">
        <v>7.4266666666666665E-4</v>
      </c>
      <c r="L19">
        <v>1.908E-4</v>
      </c>
      <c r="R19" t="s">
        <v>119</v>
      </c>
      <c r="S19" s="7" t="s">
        <v>120</v>
      </c>
      <c r="T19">
        <v>2.0699999999999998E-3</v>
      </c>
      <c r="U19">
        <v>1.91E-3</v>
      </c>
      <c r="V19">
        <v>1.5900000000000001E-3</v>
      </c>
      <c r="W19">
        <v>1.2700000000000001E-3</v>
      </c>
      <c r="X19">
        <v>9.5500000000000001E-4</v>
      </c>
      <c r="Y19">
        <v>6.3700000000000009E-4</v>
      </c>
      <c r="Z19">
        <v>3.1799999999999998E-4</v>
      </c>
    </row>
    <row r="20" spans="1:32" x14ac:dyDescent="0.2">
      <c r="B20" s="6" t="s">
        <v>121</v>
      </c>
      <c r="C20">
        <v>3.53</v>
      </c>
      <c r="D20">
        <v>6.56</v>
      </c>
      <c r="E20">
        <v>6.56</v>
      </c>
      <c r="F20">
        <v>8.4924608854121857</v>
      </c>
      <c r="G20">
        <v>8.4924608854121857</v>
      </c>
      <c r="H20">
        <v>8.4924608854121857</v>
      </c>
      <c r="I20">
        <v>4.9624608854121863</v>
      </c>
      <c r="J20">
        <v>1.932460885412187</v>
      </c>
      <c r="K20">
        <v>1.288307256941458</v>
      </c>
      <c r="S20" s="6" t="s">
        <v>121</v>
      </c>
      <c r="T20">
        <v>3.28</v>
      </c>
      <c r="U20">
        <v>3.03</v>
      </c>
      <c r="V20">
        <v>2.52</v>
      </c>
      <c r="W20">
        <v>1.932460885412187</v>
      </c>
      <c r="X20">
        <v>1.51</v>
      </c>
    </row>
    <row r="21" spans="1:32" x14ac:dyDescent="0.2">
      <c r="B21" s="7" t="s">
        <v>122</v>
      </c>
      <c r="C21">
        <v>9.7799999999999998E-2</v>
      </c>
      <c r="D21">
        <v>9.7799999999999998E-2</v>
      </c>
      <c r="E21">
        <v>9.7799999999999998E-2</v>
      </c>
      <c r="F21">
        <v>0.114</v>
      </c>
      <c r="G21">
        <v>0.114</v>
      </c>
      <c r="H21">
        <v>0.114</v>
      </c>
      <c r="I21">
        <v>3.2349999999999997E-2</v>
      </c>
      <c r="J21">
        <v>1.6199999999999999E-2</v>
      </c>
      <c r="K21">
        <v>1.0800000000000001E-2</v>
      </c>
      <c r="S21" s="7" t="s">
        <v>122</v>
      </c>
      <c r="T21">
        <v>3.500000000000001E-2</v>
      </c>
      <c r="U21">
        <v>3.2300000000000002E-2</v>
      </c>
      <c r="X21">
        <v>1.6199999999999999E-2</v>
      </c>
    </row>
    <row r="22" spans="1:32" x14ac:dyDescent="0.2">
      <c r="B22" s="6" t="s">
        <v>123</v>
      </c>
      <c r="S22" s="6" t="s">
        <v>123</v>
      </c>
    </row>
    <row r="23" spans="1:32" x14ac:dyDescent="0.2">
      <c r="B23" s="7" t="s">
        <v>124</v>
      </c>
      <c r="C23">
        <v>0.3426399999999995</v>
      </c>
      <c r="D23">
        <v>0.54790574187192187</v>
      </c>
      <c r="E23">
        <v>0.92215221924283119</v>
      </c>
      <c r="F23">
        <v>1.758439111459648</v>
      </c>
      <c r="G23">
        <v>1.758439111459648</v>
      </c>
      <c r="H23">
        <v>1.758439111459648</v>
      </c>
      <c r="I23">
        <v>1.758439111459648</v>
      </c>
      <c r="J23">
        <v>1.758439111459648</v>
      </c>
      <c r="K23">
        <v>1.278955283545034</v>
      </c>
      <c r="L23">
        <v>0.33451475688672672</v>
      </c>
      <c r="M23">
        <v>3.0554728637664241</v>
      </c>
      <c r="N23">
        <v>1.864511575284322</v>
      </c>
      <c r="O23">
        <v>0.3367751434011097</v>
      </c>
      <c r="S23" s="7" t="s">
        <v>124</v>
      </c>
      <c r="T23">
        <v>0.34263999999999939</v>
      </c>
      <c r="U23">
        <v>0.54790574187192176</v>
      </c>
      <c r="V23">
        <v>0.92215221924283108</v>
      </c>
      <c r="W23">
        <v>1.415799111459648</v>
      </c>
      <c r="X23">
        <v>1.758439111459648</v>
      </c>
      <c r="Y23">
        <v>0.77319114629190644</v>
      </c>
      <c r="Z23">
        <v>0.85882337357522998</v>
      </c>
      <c r="AB23">
        <v>0.1503645630869406</v>
      </c>
      <c r="AC23">
        <v>0.29045628190272121</v>
      </c>
      <c r="AD23">
        <v>3.0554728637664241</v>
      </c>
      <c r="AE23">
        <v>1.864511575284322</v>
      </c>
      <c r="AF23">
        <v>0.3367751434011097</v>
      </c>
    </row>
    <row r="24" spans="1:32" x14ac:dyDescent="0.2">
      <c r="B24" s="6" t="s">
        <v>125</v>
      </c>
      <c r="S24" s="6" t="s">
        <v>125</v>
      </c>
    </row>
    <row r="25" spans="1:32" x14ac:dyDescent="0.2">
      <c r="B25" s="7" t="s">
        <v>126</v>
      </c>
      <c r="S25" s="7" t="s">
        <v>126</v>
      </c>
    </row>
    <row r="26" spans="1:32" x14ac:dyDescent="0.2">
      <c r="B26" s="6" t="s">
        <v>127</v>
      </c>
      <c r="N26">
        <v>1.9190991256662919</v>
      </c>
      <c r="O26">
        <v>3.765161476301067</v>
      </c>
      <c r="S26" s="6" t="s">
        <v>127</v>
      </c>
      <c r="AE26">
        <v>1.9190991256662919</v>
      </c>
      <c r="AF26">
        <v>3.765161476301067</v>
      </c>
    </row>
    <row r="27" spans="1:32" x14ac:dyDescent="0.2">
      <c r="B27" s="7" t="s">
        <v>128</v>
      </c>
      <c r="H27">
        <v>2.5924896135958448</v>
      </c>
      <c r="I27">
        <v>2.5924896135958448</v>
      </c>
      <c r="J27">
        <v>3.316551710639148</v>
      </c>
      <c r="K27">
        <v>3.316551710639148</v>
      </c>
      <c r="L27">
        <v>3.316551710639148</v>
      </c>
      <c r="M27">
        <v>0.62128000988123588</v>
      </c>
      <c r="S27" s="7" t="s">
        <v>128</v>
      </c>
      <c r="Y27">
        <v>2.5924896135958448</v>
      </c>
      <c r="Z27">
        <v>2.5924896135958448</v>
      </c>
      <c r="AA27">
        <v>3.316551710639148</v>
      </c>
      <c r="AB27">
        <v>3.316551710639148</v>
      </c>
      <c r="AC27">
        <v>3.316551710639148</v>
      </c>
      <c r="AD27">
        <v>0.62128000988123566</v>
      </c>
    </row>
    <row r="28" spans="1:32" x14ac:dyDescent="0.2">
      <c r="B28" s="6" t="s">
        <v>129</v>
      </c>
      <c r="S28" s="6" t="s">
        <v>129</v>
      </c>
    </row>
    <row r="29" spans="1:32" x14ac:dyDescent="0.2">
      <c r="A29" t="s">
        <v>136</v>
      </c>
      <c r="B29" s="7" t="s">
        <v>130</v>
      </c>
      <c r="C29">
        <v>53.62</v>
      </c>
      <c r="D29">
        <v>69.52000000000001</v>
      </c>
      <c r="E29">
        <v>77.460000000000008</v>
      </c>
      <c r="F29">
        <v>77.460000000000008</v>
      </c>
      <c r="G29">
        <v>77.460000000000008</v>
      </c>
      <c r="H29">
        <v>81.430000000000007</v>
      </c>
      <c r="I29">
        <v>40.71</v>
      </c>
      <c r="J29">
        <v>11.91</v>
      </c>
      <c r="K29">
        <v>3.97</v>
      </c>
      <c r="L29">
        <v>2.3820000000000001</v>
      </c>
      <c r="R29" t="s">
        <v>136</v>
      </c>
      <c r="S29" s="7" t="s">
        <v>130</v>
      </c>
      <c r="T29">
        <v>25.8</v>
      </c>
      <c r="U29">
        <v>23.8</v>
      </c>
      <c r="V29">
        <v>19.8</v>
      </c>
      <c r="W29">
        <v>15.9</v>
      </c>
      <c r="X29">
        <v>11.9</v>
      </c>
      <c r="Y29">
        <v>7.94</v>
      </c>
      <c r="Z29">
        <v>3.97</v>
      </c>
    </row>
    <row r="30" spans="1:32" x14ac:dyDescent="0.2">
      <c r="B30" s="6" t="s">
        <v>131</v>
      </c>
      <c r="C30">
        <v>88.94</v>
      </c>
      <c r="D30">
        <v>102.14</v>
      </c>
      <c r="E30">
        <v>128.44</v>
      </c>
      <c r="F30">
        <v>148.24</v>
      </c>
      <c r="G30">
        <v>154.82</v>
      </c>
      <c r="H30">
        <v>154.82</v>
      </c>
      <c r="I30">
        <v>87.28</v>
      </c>
      <c r="J30">
        <v>52.680000000000007</v>
      </c>
      <c r="K30">
        <v>19.78</v>
      </c>
      <c r="L30">
        <v>1.3160000000000001</v>
      </c>
      <c r="S30" s="6" t="s">
        <v>131</v>
      </c>
      <c r="T30">
        <v>42.8</v>
      </c>
      <c r="U30">
        <v>39.500000000000007</v>
      </c>
      <c r="V30">
        <v>32.9</v>
      </c>
      <c r="W30">
        <v>26.3</v>
      </c>
      <c r="X30">
        <v>19.8</v>
      </c>
      <c r="Y30">
        <v>13.2</v>
      </c>
      <c r="Z30">
        <v>6.5800000000000018</v>
      </c>
    </row>
    <row r="31" spans="1:32" x14ac:dyDescent="0.2">
      <c r="B31" s="7" t="s">
        <v>132</v>
      </c>
      <c r="C31">
        <v>6.3881999999999941</v>
      </c>
      <c r="D31">
        <v>10.71298399999999</v>
      </c>
      <c r="E31">
        <v>17.862976379282841</v>
      </c>
      <c r="F31">
        <v>26.432548838958411</v>
      </c>
      <c r="G31">
        <v>35.622489582223267</v>
      </c>
      <c r="H31">
        <v>47.836533507303763</v>
      </c>
      <c r="I31">
        <v>59.8250017684867</v>
      </c>
      <c r="J31">
        <v>68.171706141543325</v>
      </c>
      <c r="K31">
        <v>70.232201439712156</v>
      </c>
      <c r="L31">
        <v>72.124170947884011</v>
      </c>
      <c r="M31">
        <v>28.807297140210579</v>
      </c>
      <c r="N31">
        <v>1.383512629568417</v>
      </c>
      <c r="S31" s="7" t="s">
        <v>132</v>
      </c>
      <c r="T31">
        <v>6.3881999999999941</v>
      </c>
      <c r="U31">
        <v>10.71298399999999</v>
      </c>
      <c r="V31">
        <v>17.862976379282841</v>
      </c>
      <c r="W31">
        <v>26.432548838958411</v>
      </c>
      <c r="X31">
        <v>35.622489582223267</v>
      </c>
      <c r="Y31">
        <v>47.836533507303763</v>
      </c>
      <c r="Z31">
        <v>59.825001768486707</v>
      </c>
      <c r="AA31">
        <v>68.171706141543325</v>
      </c>
      <c r="AB31">
        <v>70.232201439712142</v>
      </c>
      <c r="AC31">
        <v>72.124170947884025</v>
      </c>
      <c r="AD31">
        <v>28.807297140210569</v>
      </c>
      <c r="AE31">
        <v>1.383512629568417</v>
      </c>
    </row>
    <row r="32" spans="1:32" x14ac:dyDescent="0.2">
      <c r="B32" s="6" t="s">
        <v>133</v>
      </c>
      <c r="S32" s="6" t="s">
        <v>133</v>
      </c>
    </row>
    <row r="33" spans="1:32" x14ac:dyDescent="0.2">
      <c r="B33" s="7" t="s">
        <v>134</v>
      </c>
      <c r="M33">
        <v>44.246599448798499</v>
      </c>
      <c r="N33">
        <v>72.731970219625111</v>
      </c>
      <c r="O33">
        <v>77.23325592845849</v>
      </c>
      <c r="S33" s="7" t="s">
        <v>134</v>
      </c>
      <c r="AD33">
        <v>44.246599448798499</v>
      </c>
      <c r="AE33">
        <v>72.731970219625097</v>
      </c>
      <c r="AF33">
        <v>77.233255928458505</v>
      </c>
    </row>
    <row r="34" spans="1:32" x14ac:dyDescent="0.2">
      <c r="B34" s="6" t="s">
        <v>135</v>
      </c>
      <c r="S34" s="6" t="s">
        <v>135</v>
      </c>
    </row>
    <row r="35" spans="1:32" x14ac:dyDescent="0.2">
      <c r="A35" t="s">
        <v>137</v>
      </c>
      <c r="B35" s="7" t="s">
        <v>138</v>
      </c>
      <c r="C35">
        <v>2.7000000000000001E-3</v>
      </c>
      <c r="D35">
        <v>3.7000000000000002E-3</v>
      </c>
      <c r="E35">
        <v>3.7000000000000002E-3</v>
      </c>
      <c r="F35">
        <v>3.7000000000000002E-3</v>
      </c>
      <c r="G35">
        <v>3.7000000000000002E-3</v>
      </c>
      <c r="H35">
        <v>4.1000000000000003E-3</v>
      </c>
      <c r="I35">
        <v>2.2499999999999998E-3</v>
      </c>
      <c r="J35">
        <v>6.0000000000000006E-4</v>
      </c>
      <c r="K35">
        <v>6.0000000000000006E-4</v>
      </c>
      <c r="L35">
        <v>4.4000000000000002E-4</v>
      </c>
      <c r="R35" t="s">
        <v>137</v>
      </c>
      <c r="S35" s="7" t="s">
        <v>138</v>
      </c>
      <c r="T35">
        <v>1.2999999999999999E-3</v>
      </c>
      <c r="U35">
        <v>1.1999999999999999E-3</v>
      </c>
      <c r="V35">
        <v>1E-3</v>
      </c>
      <c r="W35">
        <v>7.9999999999999993E-4</v>
      </c>
      <c r="Y35">
        <v>4.0000000000000002E-4</v>
      </c>
      <c r="Z35">
        <v>2.0000000000000001E-4</v>
      </c>
    </row>
    <row r="36" spans="1:32" x14ac:dyDescent="0.2">
      <c r="B36" s="6" t="s">
        <v>139</v>
      </c>
      <c r="C36">
        <v>23.088999999999999</v>
      </c>
      <c r="D36">
        <v>23.088999999999999</v>
      </c>
      <c r="E36">
        <v>29.919</v>
      </c>
      <c r="F36">
        <v>35.039000000000001</v>
      </c>
      <c r="G36">
        <v>36.749000000000002</v>
      </c>
      <c r="H36">
        <v>36.749000000000002</v>
      </c>
      <c r="I36">
        <v>19.21</v>
      </c>
      <c r="J36">
        <v>13.66</v>
      </c>
      <c r="K36">
        <v>5.1233333333333331</v>
      </c>
      <c r="L36">
        <v>0.34200000000000003</v>
      </c>
      <c r="S36" s="6" t="s">
        <v>139</v>
      </c>
      <c r="T36">
        <v>11.1</v>
      </c>
      <c r="U36">
        <v>10.199999999999999</v>
      </c>
      <c r="V36">
        <v>8.5399999999999991</v>
      </c>
      <c r="W36">
        <v>6.8299999999999992</v>
      </c>
      <c r="X36">
        <v>5.12</v>
      </c>
      <c r="Y36">
        <v>3.42</v>
      </c>
      <c r="Z36">
        <v>1.71</v>
      </c>
    </row>
    <row r="37" spans="1:32" x14ac:dyDescent="0.2">
      <c r="B37" s="7" t="s">
        <v>140</v>
      </c>
      <c r="O37">
        <v>3.937093959011662</v>
      </c>
      <c r="S37" s="7" t="s">
        <v>140</v>
      </c>
      <c r="AF37">
        <v>3.937093959011662</v>
      </c>
    </row>
    <row r="38" spans="1:32" x14ac:dyDescent="0.2">
      <c r="B38" s="6" t="s">
        <v>141</v>
      </c>
      <c r="C38">
        <v>1.0583999999999989</v>
      </c>
      <c r="D38">
        <v>1.7608300000000019</v>
      </c>
      <c r="E38">
        <v>2.7240392081673321</v>
      </c>
      <c r="F38">
        <v>4.9376261497044904</v>
      </c>
      <c r="G38">
        <v>4.9376261497044904</v>
      </c>
      <c r="H38">
        <v>6.6729847463425918</v>
      </c>
      <c r="I38">
        <v>8.3314960779829867</v>
      </c>
      <c r="J38">
        <v>9.9702151034798518</v>
      </c>
      <c r="K38">
        <v>8.4435284368131853</v>
      </c>
      <c r="L38">
        <v>9.4704014700527566</v>
      </c>
      <c r="M38">
        <v>11.060527797324029</v>
      </c>
      <c r="N38">
        <v>12.3185366403809</v>
      </c>
      <c r="O38">
        <v>9.3096859975023296</v>
      </c>
      <c r="S38" s="6" t="s">
        <v>141</v>
      </c>
      <c r="T38">
        <v>1.0584</v>
      </c>
      <c r="U38">
        <v>1.7608300000000019</v>
      </c>
      <c r="V38">
        <v>2.7240392081673321</v>
      </c>
      <c r="W38">
        <v>3.1767961497044879</v>
      </c>
      <c r="X38">
        <v>4.8614908975564726</v>
      </c>
      <c r="Y38">
        <v>6.6729847463425944</v>
      </c>
      <c r="Z38">
        <v>8.3314960779829903</v>
      </c>
      <c r="AA38">
        <v>8.032593651934155</v>
      </c>
      <c r="AB38">
        <v>8.4435284368131889</v>
      </c>
      <c r="AC38">
        <v>9.4704014700527619</v>
      </c>
      <c r="AD38">
        <v>11.060527797324021</v>
      </c>
      <c r="AE38">
        <v>12.3185366403809</v>
      </c>
      <c r="AF38">
        <v>9.3096859975023314</v>
      </c>
    </row>
    <row r="39" spans="1:32" x14ac:dyDescent="0.2">
      <c r="B39" s="7" t="s">
        <v>142</v>
      </c>
      <c r="F39">
        <v>0.12794129554655831</v>
      </c>
      <c r="G39">
        <v>0.12794129554655831</v>
      </c>
      <c r="H39">
        <v>0.12794129554655831</v>
      </c>
      <c r="I39">
        <v>0.139383900204786</v>
      </c>
      <c r="J39">
        <v>0.139383900204786</v>
      </c>
      <c r="K39">
        <v>0.139383900204786</v>
      </c>
      <c r="L39">
        <v>6.2619122876851008E-2</v>
      </c>
      <c r="M39">
        <v>3.4327813974683111E-3</v>
      </c>
      <c r="S39" s="7" t="s">
        <v>142</v>
      </c>
      <c r="W39">
        <v>0.12794129554655831</v>
      </c>
      <c r="Z39">
        <v>0.13938390020478589</v>
      </c>
      <c r="AA39">
        <v>1.244129554655821E-2</v>
      </c>
      <c r="AB39">
        <v>0.13938390020478589</v>
      </c>
      <c r="AC39">
        <v>6.2619122876851008E-2</v>
      </c>
      <c r="AD39">
        <v>3.4327813974683111E-3</v>
      </c>
    </row>
    <row r="40" spans="1:32" x14ac:dyDescent="0.2">
      <c r="B40" s="6" t="s">
        <v>143</v>
      </c>
      <c r="F40">
        <v>0.74427244284423955</v>
      </c>
      <c r="G40">
        <v>0.74427244284423955</v>
      </c>
      <c r="H40">
        <v>0.74427244284423955</v>
      </c>
      <c r="I40">
        <v>0.93123800565637904</v>
      </c>
      <c r="J40">
        <v>1.047633495475818</v>
      </c>
      <c r="K40">
        <v>1.047633495475818</v>
      </c>
      <c r="L40">
        <v>0.60107002976927448</v>
      </c>
      <c r="M40">
        <v>0.11428741375336141</v>
      </c>
      <c r="S40" s="6" t="s">
        <v>143</v>
      </c>
      <c r="W40">
        <v>0.74427244284423966</v>
      </c>
      <c r="X40">
        <v>0.63872649585999031</v>
      </c>
      <c r="Y40">
        <v>0.74427244284423966</v>
      </c>
      <c r="Z40">
        <v>0.93123800565637915</v>
      </c>
      <c r="AA40">
        <v>1.047633495475818</v>
      </c>
      <c r="AB40">
        <v>1.047633495475818</v>
      </c>
      <c r="AC40">
        <v>0.60107002976927448</v>
      </c>
      <c r="AD40">
        <v>0.11428741375336141</v>
      </c>
    </row>
    <row r="41" spans="1:32" x14ac:dyDescent="0.2">
      <c r="B41" s="7" t="s">
        <v>144</v>
      </c>
      <c r="O41">
        <v>0.10815017243030831</v>
      </c>
      <c r="S41" s="7" t="s">
        <v>144</v>
      </c>
      <c r="AF41">
        <v>0.10815017243030831</v>
      </c>
    </row>
    <row r="42" spans="1:32" x14ac:dyDescent="0.2">
      <c r="B42" s="6" t="s">
        <v>145</v>
      </c>
      <c r="J42">
        <v>1.5847699493468601</v>
      </c>
      <c r="K42">
        <v>1.5847699493468601</v>
      </c>
      <c r="L42">
        <v>1.5847699493468601</v>
      </c>
      <c r="M42">
        <v>0.79238497467343016</v>
      </c>
      <c r="S42" s="6" t="s">
        <v>145</v>
      </c>
      <c r="AA42">
        <v>1.584769949346861</v>
      </c>
      <c r="AB42">
        <v>1.5847699493468601</v>
      </c>
      <c r="AC42">
        <v>1.584769949346861</v>
      </c>
      <c r="AD42">
        <v>0.79238497467343028</v>
      </c>
    </row>
    <row r="43" spans="1:32" x14ac:dyDescent="0.2">
      <c r="B43" s="7" t="s">
        <v>146</v>
      </c>
      <c r="S43" s="7" t="s">
        <v>146</v>
      </c>
    </row>
    <row r="44" spans="1:32" x14ac:dyDescent="0.2">
      <c r="B44" s="7" t="s">
        <v>147</v>
      </c>
      <c r="C44">
        <v>12.99</v>
      </c>
      <c r="D44">
        <v>21.66</v>
      </c>
      <c r="E44">
        <v>21.66</v>
      </c>
      <c r="F44">
        <v>27.219056013585</v>
      </c>
      <c r="G44">
        <v>27.219056013585</v>
      </c>
      <c r="H44">
        <v>27.219056013585</v>
      </c>
      <c r="I44">
        <v>15.674056013585</v>
      </c>
      <c r="J44">
        <v>5.5590560135850033</v>
      </c>
      <c r="K44">
        <v>3.7060373423900019</v>
      </c>
      <c r="S44" s="7" t="s">
        <v>147</v>
      </c>
      <c r="T44">
        <v>9.39</v>
      </c>
      <c r="U44">
        <v>8.6700000000000017</v>
      </c>
      <c r="V44">
        <v>7.22</v>
      </c>
      <c r="W44">
        <v>5.5590560135850042</v>
      </c>
      <c r="X44">
        <v>4.33</v>
      </c>
      <c r="Y44">
        <v>2.890000000000001</v>
      </c>
      <c r="Z44">
        <v>1.44</v>
      </c>
    </row>
    <row r="45" spans="1:32" x14ac:dyDescent="0.2">
      <c r="B45" s="6" t="s">
        <v>148</v>
      </c>
      <c r="K45">
        <v>0.18215939815039639</v>
      </c>
      <c r="L45">
        <v>3.05810534479</v>
      </c>
      <c r="M45">
        <v>7.8538908192934631</v>
      </c>
      <c r="N45">
        <v>10.4471061991878</v>
      </c>
      <c r="O45">
        <v>11.32605092738515</v>
      </c>
      <c r="S45" s="6" t="s">
        <v>148</v>
      </c>
      <c r="AB45">
        <v>0.1821593981503965</v>
      </c>
      <c r="AC45">
        <v>3.05810534479</v>
      </c>
      <c r="AD45">
        <v>7.8538908192934622</v>
      </c>
      <c r="AE45">
        <v>10.4471061991878</v>
      </c>
      <c r="AF45">
        <v>11.32605092738515</v>
      </c>
    </row>
    <row r="46" spans="1:32" x14ac:dyDescent="0.2">
      <c r="B46" s="7" t="s">
        <v>149</v>
      </c>
      <c r="C46">
        <v>0.92239999999999822</v>
      </c>
      <c r="D46">
        <v>1.00890077602766</v>
      </c>
      <c r="E46">
        <v>1.8677967322029589</v>
      </c>
      <c r="F46">
        <v>4.2109361614292578</v>
      </c>
      <c r="G46">
        <v>4.2109361614292578</v>
      </c>
      <c r="H46">
        <v>5.8353425324665746</v>
      </c>
      <c r="I46">
        <v>7.5182768958821349</v>
      </c>
      <c r="J46">
        <v>8.5894641538075014</v>
      </c>
      <c r="K46">
        <v>9.1740406999941317</v>
      </c>
      <c r="L46">
        <v>6.8804274942738326</v>
      </c>
      <c r="M46">
        <v>2.2981651862346322</v>
      </c>
      <c r="S46" s="7" t="s">
        <v>149</v>
      </c>
      <c r="T46">
        <v>0.92239999999999833</v>
      </c>
      <c r="U46">
        <v>1.00890077602766</v>
      </c>
      <c r="V46">
        <v>1.8677967322029581</v>
      </c>
      <c r="W46">
        <v>3.2020353854015982</v>
      </c>
      <c r="X46">
        <v>4.2109361614292586</v>
      </c>
      <c r="Y46">
        <v>5.8353425324665782</v>
      </c>
      <c r="Z46">
        <v>7.5182768958821384</v>
      </c>
      <c r="AA46">
        <v>8.5894641538075032</v>
      </c>
      <c r="AB46">
        <v>9.1740406999941353</v>
      </c>
      <c r="AC46">
        <v>6.8804274942738326</v>
      </c>
      <c r="AD46">
        <v>2.2981651862346331</v>
      </c>
    </row>
    <row r="47" spans="1:32" x14ac:dyDescent="0.2">
      <c r="B47" s="6" t="s">
        <v>150</v>
      </c>
      <c r="S47" s="6" t="s">
        <v>150</v>
      </c>
    </row>
    <row r="48" spans="1:32" x14ac:dyDescent="0.2">
      <c r="B48" s="7" t="s">
        <v>151</v>
      </c>
      <c r="D48">
        <v>0.4658592239723397</v>
      </c>
      <c r="E48">
        <v>0.4658592239723397</v>
      </c>
      <c r="F48">
        <v>0.4658592239723397</v>
      </c>
      <c r="G48">
        <v>0.4658592239723397</v>
      </c>
      <c r="H48">
        <v>0.4658592239723397</v>
      </c>
      <c r="I48">
        <v>0.4658592239723397</v>
      </c>
      <c r="J48">
        <v>0.4658592239723397</v>
      </c>
      <c r="K48">
        <v>0.15528640799077989</v>
      </c>
      <c r="S48" s="7" t="s">
        <v>151</v>
      </c>
      <c r="U48">
        <v>0.4658592239723397</v>
      </c>
      <c r="V48">
        <v>0.4658592239723397</v>
      </c>
      <c r="W48">
        <v>0.4658592239723397</v>
      </c>
      <c r="X48">
        <v>0.4658592239723397</v>
      </c>
      <c r="Y48">
        <v>0.4658592239723397</v>
      </c>
      <c r="Z48">
        <v>0.4658592239723397</v>
      </c>
      <c r="AA48">
        <v>0.4658592239723397</v>
      </c>
      <c r="AB48">
        <v>0.15528640799077989</v>
      </c>
    </row>
    <row r="49" spans="2:32" x14ac:dyDescent="0.2">
      <c r="B49" s="6" t="s">
        <v>152</v>
      </c>
      <c r="S49" s="6" t="s">
        <v>152</v>
      </c>
    </row>
    <row r="50" spans="2:32" x14ac:dyDescent="0.2">
      <c r="B50" s="7" t="s">
        <v>153</v>
      </c>
      <c r="S50" s="7" t="s">
        <v>153</v>
      </c>
    </row>
    <row r="51" spans="2:32" x14ac:dyDescent="0.2">
      <c r="B51" s="6" t="s">
        <v>154</v>
      </c>
      <c r="S51" s="6" t="s">
        <v>154</v>
      </c>
    </row>
    <row r="52" spans="2:32" x14ac:dyDescent="0.2">
      <c r="B52" s="7" t="s">
        <v>155</v>
      </c>
      <c r="C52">
        <v>2.1019999999999999</v>
      </c>
      <c r="D52">
        <v>2.7240000000000002</v>
      </c>
      <c r="E52">
        <v>2.7240000000000002</v>
      </c>
      <c r="F52">
        <v>2.7240000000000002</v>
      </c>
      <c r="G52">
        <v>2.7240000000000002</v>
      </c>
      <c r="H52">
        <v>2.7240000000000002</v>
      </c>
      <c r="I52">
        <v>1.127</v>
      </c>
      <c r="S52" s="7" t="s">
        <v>155</v>
      </c>
      <c r="T52">
        <v>1.01</v>
      </c>
      <c r="U52">
        <v>0.93200000000000016</v>
      </c>
      <c r="V52">
        <v>0.77700000000000014</v>
      </c>
      <c r="W52">
        <v>0.622</v>
      </c>
      <c r="X52">
        <v>0.46600000000000008</v>
      </c>
      <c r="Y52">
        <v>0.311</v>
      </c>
      <c r="Z52">
        <v>0.155</v>
      </c>
    </row>
    <row r="53" spans="2:32" x14ac:dyDescent="0.2">
      <c r="B53" s="6" t="s">
        <v>156</v>
      </c>
      <c r="C53">
        <v>146.87299999999999</v>
      </c>
      <c r="D53">
        <v>190.37299999999999</v>
      </c>
      <c r="E53">
        <v>244.773</v>
      </c>
      <c r="F53">
        <v>244.773</v>
      </c>
      <c r="G53">
        <v>244.773</v>
      </c>
      <c r="H53">
        <v>255.673</v>
      </c>
      <c r="I53">
        <v>144.15</v>
      </c>
      <c r="J53">
        <v>65.3</v>
      </c>
      <c r="K53">
        <v>10.9</v>
      </c>
      <c r="L53">
        <v>6.54</v>
      </c>
      <c r="S53" s="6" t="s">
        <v>156</v>
      </c>
      <c r="T53">
        <v>70.7</v>
      </c>
      <c r="U53">
        <v>65.3</v>
      </c>
      <c r="V53">
        <v>54.4</v>
      </c>
      <c r="W53">
        <v>43.500000000000007</v>
      </c>
      <c r="X53">
        <v>32.6</v>
      </c>
      <c r="Y53">
        <v>21.8</v>
      </c>
      <c r="Z53">
        <v>10.9</v>
      </c>
    </row>
    <row r="54" spans="2:32" x14ac:dyDescent="0.2">
      <c r="B54" s="7" t="s">
        <v>157</v>
      </c>
      <c r="C54">
        <v>7.7510000000000003</v>
      </c>
      <c r="D54">
        <v>10.621</v>
      </c>
      <c r="E54">
        <v>12.920999999999999</v>
      </c>
      <c r="F54">
        <v>12.920999999999999</v>
      </c>
      <c r="G54">
        <v>12.920999999999999</v>
      </c>
      <c r="H54">
        <v>12.920999999999999</v>
      </c>
      <c r="I54">
        <v>7.0350000000000001</v>
      </c>
      <c r="J54">
        <v>2.2999999999999998</v>
      </c>
      <c r="S54" s="7" t="s">
        <v>157</v>
      </c>
      <c r="T54">
        <v>3.73</v>
      </c>
      <c r="U54">
        <v>3.44</v>
      </c>
      <c r="V54">
        <v>2.87</v>
      </c>
      <c r="W54">
        <v>2.2999999999999998</v>
      </c>
      <c r="X54">
        <v>1.72</v>
      </c>
      <c r="Y54">
        <v>1.1499999999999999</v>
      </c>
      <c r="Z54">
        <v>0.57399999999999995</v>
      </c>
    </row>
    <row r="55" spans="2:32" x14ac:dyDescent="0.2">
      <c r="B55" s="6" t="s">
        <v>158</v>
      </c>
      <c r="D55">
        <v>2.3388949645751289</v>
      </c>
      <c r="E55">
        <v>5.6509323904036863</v>
      </c>
      <c r="F55">
        <v>8.3247270389443671</v>
      </c>
      <c r="G55">
        <v>8.3247270389443671</v>
      </c>
      <c r="H55">
        <v>8.3247270389443671</v>
      </c>
      <c r="I55">
        <v>8.3247270389443671</v>
      </c>
      <c r="J55">
        <v>8.3247270389443671</v>
      </c>
      <c r="K55">
        <v>6.7654637292276139</v>
      </c>
      <c r="L55">
        <v>1.069517859416272</v>
      </c>
      <c r="S55" s="6" t="s">
        <v>158</v>
      </c>
      <c r="U55">
        <v>2.3388949645751289</v>
      </c>
      <c r="V55">
        <v>5.6509323904036872</v>
      </c>
      <c r="W55">
        <v>8.3247270389443653</v>
      </c>
      <c r="X55">
        <v>8.3247270389443653</v>
      </c>
      <c r="Y55">
        <v>8.3247270389443671</v>
      </c>
      <c r="Z55">
        <v>8.3247270389443671</v>
      </c>
      <c r="AA55">
        <v>8.3247270389443671</v>
      </c>
      <c r="AB55">
        <v>6.7654637292276156</v>
      </c>
      <c r="AC55">
        <v>1.069517859416272</v>
      </c>
    </row>
    <row r="56" spans="2:32" x14ac:dyDescent="0.2">
      <c r="B56" s="7" t="s">
        <v>159</v>
      </c>
      <c r="C56">
        <v>4.6742921052631417</v>
      </c>
      <c r="D56">
        <v>4.8210827479754776</v>
      </c>
      <c r="E56">
        <v>5.7575867533552838</v>
      </c>
      <c r="F56">
        <v>5.7575867533552838</v>
      </c>
      <c r="G56">
        <v>13.080877707927771</v>
      </c>
      <c r="H56">
        <v>23.811759374465321</v>
      </c>
      <c r="I56">
        <v>37.305629419049687</v>
      </c>
      <c r="J56">
        <v>45.986668515124407</v>
      </c>
      <c r="K56">
        <v>54.800851485364127</v>
      </c>
      <c r="L56">
        <v>73.90591216700804</v>
      </c>
      <c r="M56">
        <v>81.146502776470129</v>
      </c>
      <c r="N56">
        <v>83.504871499610374</v>
      </c>
      <c r="O56">
        <v>90.530373603636477</v>
      </c>
      <c r="S56" s="7" t="s">
        <v>159</v>
      </c>
      <c r="T56">
        <v>4.6742921052631417</v>
      </c>
      <c r="U56">
        <v>4.8210827479754776</v>
      </c>
      <c r="V56">
        <v>5.7575867533552847</v>
      </c>
      <c r="W56">
        <v>0.93650400537980605</v>
      </c>
      <c r="X56">
        <v>13.080877707927771</v>
      </c>
      <c r="Y56">
        <v>23.811759374465311</v>
      </c>
      <c r="Z56">
        <v>37.305629419049701</v>
      </c>
      <c r="AA56">
        <v>45.986668515124443</v>
      </c>
      <c r="AB56">
        <v>54.800851485364149</v>
      </c>
      <c r="AC56">
        <v>73.905912167008026</v>
      </c>
      <c r="AD56">
        <v>81.146502776470143</v>
      </c>
      <c r="AE56">
        <v>83.504871499610402</v>
      </c>
      <c r="AF56">
        <v>90.530373603636491</v>
      </c>
    </row>
    <row r="57" spans="2:32" x14ac:dyDescent="0.2">
      <c r="B57" s="6" t="s">
        <v>160</v>
      </c>
      <c r="C57">
        <v>2.3138578947368411</v>
      </c>
      <c r="D57">
        <v>4.2562072874493939</v>
      </c>
      <c r="E57">
        <v>6.9079060728744954</v>
      </c>
      <c r="F57">
        <v>18.068802429149802</v>
      </c>
      <c r="G57">
        <v>18.068802429149802</v>
      </c>
      <c r="H57">
        <v>18.068802429149802</v>
      </c>
      <c r="I57">
        <v>18.068802429149802</v>
      </c>
      <c r="J57">
        <v>18.068802429149802</v>
      </c>
      <c r="K57">
        <v>14.46004493927126</v>
      </c>
      <c r="L57">
        <v>4.464358542510122</v>
      </c>
      <c r="S57" s="6" t="s">
        <v>160</v>
      </c>
      <c r="T57">
        <v>2.3138578947368411</v>
      </c>
      <c r="U57">
        <v>4.2562072874493948</v>
      </c>
      <c r="V57">
        <v>6.9079060728744963</v>
      </c>
      <c r="W57">
        <v>18.068802429149791</v>
      </c>
      <c r="X57">
        <v>15.800703643724701</v>
      </c>
      <c r="Y57">
        <v>18.068802429149791</v>
      </c>
      <c r="Z57">
        <v>18.068802429149791</v>
      </c>
      <c r="AA57">
        <v>18.068802429149791</v>
      </c>
      <c r="AB57">
        <v>14.46004493927126</v>
      </c>
      <c r="AC57">
        <v>4.464358542510122</v>
      </c>
    </row>
    <row r="58" spans="2:32" x14ac:dyDescent="0.2">
      <c r="B58" s="7" t="s">
        <v>161</v>
      </c>
      <c r="S58" s="7" t="s">
        <v>161</v>
      </c>
    </row>
    <row r="59" spans="2:32" x14ac:dyDescent="0.2">
      <c r="B59" s="6" t="s">
        <v>162</v>
      </c>
      <c r="S59" s="6" t="s">
        <v>162</v>
      </c>
    </row>
    <row r="60" spans="2:32" x14ac:dyDescent="0.2">
      <c r="B60" s="7" t="s">
        <v>163</v>
      </c>
      <c r="S60" s="7" t="s">
        <v>163</v>
      </c>
    </row>
    <row r="61" spans="2:32" x14ac:dyDescent="0.2">
      <c r="B61" s="6" t="s">
        <v>164</v>
      </c>
      <c r="S61" s="6" t="s">
        <v>164</v>
      </c>
    </row>
    <row r="62" spans="2:32" x14ac:dyDescent="0.2">
      <c r="B62" s="8" t="s">
        <v>165</v>
      </c>
      <c r="S62" s="8" t="s">
        <v>165</v>
      </c>
    </row>
    <row r="64" spans="2:32" x14ac:dyDescent="0.2">
      <c r="B64" t="s">
        <v>166</v>
      </c>
      <c r="S64" t="s">
        <v>166</v>
      </c>
    </row>
    <row r="65" spans="2:32" x14ac:dyDescent="0.2">
      <c r="B65" t="s">
        <v>167</v>
      </c>
      <c r="C65">
        <f>SUM(C5,C19,C35,C52)</f>
        <v>3.7854399999999999</v>
      </c>
      <c r="D65">
        <f t="shared" ref="D65:O65" si="0">SUM(D5,D19,D35,D52)</f>
        <v>5.1534399999999998</v>
      </c>
      <c r="E65">
        <f t="shared" si="0"/>
        <v>5.5270299999999999</v>
      </c>
      <c r="F65">
        <f t="shared" si="0"/>
        <v>5.5276670000000001</v>
      </c>
      <c r="G65">
        <f t="shared" si="0"/>
        <v>5.5276670000000001</v>
      </c>
      <c r="H65">
        <f t="shared" si="0"/>
        <v>5.7763850000000003</v>
      </c>
      <c r="I65">
        <f t="shared" si="0"/>
        <v>2.9012500000000001</v>
      </c>
      <c r="J65">
        <f t="shared" si="0"/>
        <v>0.62314500000000006</v>
      </c>
      <c r="K65">
        <f>SUM(K5,K19,K35,K52)</f>
        <v>0.24934266666666666</v>
      </c>
      <c r="L65">
        <f t="shared" si="0"/>
        <v>0.14943079999999997</v>
      </c>
      <c r="M65">
        <f t="shared" si="0"/>
        <v>0</v>
      </c>
      <c r="N65">
        <f>SUM(N5,N19,N35,N52)</f>
        <v>0</v>
      </c>
      <c r="O65">
        <f t="shared" si="0"/>
        <v>0</v>
      </c>
      <c r="S65" t="s">
        <v>167</v>
      </c>
      <c r="T65">
        <f>SUM(T5,T19,T35,T52)</f>
        <v>1.82037</v>
      </c>
      <c r="U65">
        <f>SUM(U5,U19,U35,U52)</f>
        <v>1.68011</v>
      </c>
      <c r="V65">
        <f>SUM(V5,V19,V35,V52)</f>
        <v>1.4005900000000002</v>
      </c>
      <c r="W65">
        <f>SUM(W5,W19,W35,W52)</f>
        <v>1.12107</v>
      </c>
      <c r="X65">
        <f>SUM(X5,X19,X35,X52)</f>
        <v>0.8389549999999999</v>
      </c>
      <c r="Y65">
        <f>SUM(Y5,Y19,Y35,Y52)</f>
        <v>0.56003700000000001</v>
      </c>
      <c r="Z65">
        <f>SUM(Z5,Z19,Z35,Z52)</f>
        <v>0.27951799999999999</v>
      </c>
      <c r="AA65">
        <f>SUM(AA5,AA19,AA35,AA52)</f>
        <v>0</v>
      </c>
      <c r="AB65">
        <f>SUM(AB5,AB19,AB35,AB52)</f>
        <v>0</v>
      </c>
      <c r="AC65">
        <f>SUM(AC5,AC19,AC35,AC52)</f>
        <v>0</v>
      </c>
      <c r="AD65">
        <f>SUM(AD5,AD19,AD35,AD52)</f>
        <v>0</v>
      </c>
      <c r="AE65">
        <f>SUM(AE5,AE19,AE35,AE52)</f>
        <v>0</v>
      </c>
      <c r="AF65">
        <f>SUM(AF5,AF19,AF35,AF52)</f>
        <v>0</v>
      </c>
    </row>
    <row r="66" spans="2:32" x14ac:dyDescent="0.2">
      <c r="B66" t="s">
        <v>168</v>
      </c>
      <c r="C66">
        <f>SUM(C6,C11,C20,C23,C32,C36,C38,C44,C46,C53,C56)</f>
        <v>314.46711388362348</v>
      </c>
      <c r="D66">
        <f t="shared" ref="D66:O66" si="1">SUM(D6,D11,D20,D23,D32,D36,D38,D44,D46,D53,D56)</f>
        <v>479.64060665999892</v>
      </c>
      <c r="E66">
        <f t="shared" si="1"/>
        <v>601.4484171664576</v>
      </c>
      <c r="F66">
        <f t="shared" si="1"/>
        <v>680.06475648139485</v>
      </c>
      <c r="G66">
        <f t="shared" si="1"/>
        <v>697.37900772868841</v>
      </c>
      <c r="H66">
        <f t="shared" si="1"/>
        <v>753.28722040678531</v>
      </c>
      <c r="I66">
        <f t="shared" si="1"/>
        <v>536.03025622860878</v>
      </c>
      <c r="J66">
        <f t="shared" si="1"/>
        <v>383.40113074201059</v>
      </c>
      <c r="K66">
        <f t="shared" si="1"/>
        <v>267.03651206033015</v>
      </c>
      <c r="L66">
        <f t="shared" si="1"/>
        <v>259.7457910112276</v>
      </c>
      <c r="M66">
        <f t="shared" si="1"/>
        <v>252.34310661827962</v>
      </c>
      <c r="N66">
        <f t="shared" si="1"/>
        <v>221.78980105010831</v>
      </c>
      <c r="O66">
        <f t="shared" si="1"/>
        <v>220.68479531470342</v>
      </c>
      <c r="S66" t="s">
        <v>168</v>
      </c>
      <c r="T66">
        <f>SUM(T6,T11,T20,T23,T32,T36,T38,T44,T46,T53,T56)</f>
        <v>214.55511388362351</v>
      </c>
      <c r="U66">
        <f>SUM(U6,U11,U20,U23,U32,U36,U38,U44,U46,U53,U56)</f>
        <v>217.25860665999892</v>
      </c>
      <c r="V66">
        <f>SUM(V6,V11,V20,V23,V32,V36,V38,V44,V46,V53,V56)</f>
        <v>217.11641716645758</v>
      </c>
      <c r="W66">
        <f>SUM(W6,W11,W20,W23,W32,W36,W38,W44,W46,W53,W56)</f>
        <v>229.52930295739174</v>
      </c>
      <c r="X66">
        <f>SUM(X6,X11,X20,X23,X32,X36,X38,X44,X46,X53,X56)</f>
        <v>223.42935557754316</v>
      </c>
      <c r="Y66">
        <f>SUM(Y6,Y11,Y20,Y23,Y32,Y36,Y38,Y44,Y46,Y53,Y56)</f>
        <v>236.67845554262041</v>
      </c>
      <c r="Z66">
        <f>SUM(Z6,Z11,Z20,Z23,Z32,Z36,Z38,Z44,Z46,Z53,Z56)</f>
        <v>242.08412359172726</v>
      </c>
      <c r="AA66">
        <f>SUM(AA6,AA11,AA20,AA23,AA32,AA36,AA38,AA44,AA46,AA53,AA56)</f>
        <v>247.0535532800082</v>
      </c>
      <c r="AB66">
        <f>SUM(AB6,AB11,AB20,AB23,AB32,AB36,AB38,AB44,AB46,AB53,AB56)</f>
        <v>234.62357674054061</v>
      </c>
      <c r="AC66">
        <f>SUM(AC6,AC11,AC20,AC23,AC32,AC36,AC38,AC44,AC46,AC53,AC56)</f>
        <v>252.81973253624358</v>
      </c>
      <c r="AD66">
        <f>SUM(AD6,AD11,AD20,AD23,AD32,AD36,AD38,AD44,AD46,AD53,AD56)</f>
        <v>252.34310661827953</v>
      </c>
      <c r="AE66">
        <f>SUM(AE6,AE11,AE20,AE23,AE32,AE36,AE38,AE44,AE46,AE53,AE56)</f>
        <v>221.78980105010834</v>
      </c>
      <c r="AF66">
        <f>SUM(AF6,AF11,AF20,AF23,AF32,AF36,AF38,AF44,AF46,AF53,AF56)</f>
        <v>220.68479531470345</v>
      </c>
    </row>
    <row r="67" spans="2:32" x14ac:dyDescent="0.2">
      <c r="B67" t="s">
        <v>169</v>
      </c>
      <c r="C67">
        <f>SUM(C7,C10,C22,C29,C30,C31,C37,C45,C54,C55)</f>
        <v>436.15095605490887</v>
      </c>
      <c r="D67">
        <f t="shared" ref="D67:O67" si="2">SUM(D7,D10,D22,D29,D30,D31,D37,D45,D54,D55)</f>
        <v>538.40448378535882</v>
      </c>
      <c r="E67">
        <f t="shared" si="2"/>
        <v>585.40651359047035</v>
      </c>
      <c r="F67">
        <f t="shared" si="2"/>
        <v>669.09211576822997</v>
      </c>
      <c r="G67">
        <f t="shared" si="2"/>
        <v>705.0620565114948</v>
      </c>
      <c r="H67">
        <f t="shared" si="2"/>
        <v>732.35978779745562</v>
      </c>
      <c r="I67">
        <f t="shared" si="2"/>
        <v>449.48717755128774</v>
      </c>
      <c r="J67">
        <f t="shared" si="2"/>
        <v>266.82091588138331</v>
      </c>
      <c r="K67">
        <f t="shared" si="2"/>
        <v>245.06702596283057</v>
      </c>
      <c r="L67">
        <f t="shared" si="2"/>
        <v>187.38981227239759</v>
      </c>
      <c r="M67">
        <f t="shared" si="2"/>
        <v>149.91705836924595</v>
      </c>
      <c r="N67">
        <f t="shared" si="2"/>
        <v>28.372635943108417</v>
      </c>
      <c r="O67">
        <f t="shared" si="2"/>
        <v>125.61199722497362</v>
      </c>
      <c r="S67" t="s">
        <v>169</v>
      </c>
      <c r="T67">
        <f>SUM(T7,T10,T22,T29,T30,T31,T37,T45,T54,T55)</f>
        <v>216.66995605490891</v>
      </c>
      <c r="U67">
        <f>SUM(U7,U10,U22,U29,U30,U31,U37,U45,U54,U55)</f>
        <v>207.74363501948406</v>
      </c>
      <c r="V67">
        <f>SUM(V7,V10,V22,V29,V30,V31,V37,V45,V54,V55)</f>
        <v>187.03566482459547</v>
      </c>
      <c r="W67">
        <f>SUM(W7,W10,W22,W29,W30,W31,W37,W45,W54,W55)</f>
        <v>162.1711157682299</v>
      </c>
      <c r="X67">
        <f>SUM(X7,X10,X22,X29,X30,X31,X37,X45,X54,X55)</f>
        <v>157.16120774561992</v>
      </c>
      <c r="Y67">
        <f>SUM(Y7,Y10,Y22,Y29,Y30,Y31,Y37,Y45,Y54,Y55)</f>
        <v>149.15893903158067</v>
      </c>
      <c r="Z67">
        <f>SUM(Z7,Z10,Z22,Z29,Z30,Z31,Z37,Z45,Z54,Z55)</f>
        <v>156.16632878541293</v>
      </c>
      <c r="AA67">
        <f>SUM(AA7,AA10,AA22,AA29,AA30,AA31,AA37,AA45,AA54,AA55)</f>
        <v>139.4309158813833</v>
      </c>
      <c r="AB67">
        <f>SUM(AB7,AB10,AB22,AB29,AB30,AB31,AB37,AB45,AB54,AB55)</f>
        <v>174.25035929616388</v>
      </c>
      <c r="AC67">
        <f>SUM(AC7,AC10,AC22,AC29,AC30,AC31,AC37,AC45,AC54,AC55)</f>
        <v>179.65181227239759</v>
      </c>
      <c r="AD67">
        <f>SUM(AD7,AD10,AD22,AD29,AD30,AD31,AD37,AD45,AD54,AD55)</f>
        <v>149.91705836924584</v>
      </c>
      <c r="AE67">
        <f>SUM(AE7,AE10,AE22,AE29,AE30,AE31,AE37,AE45,AE54,AE55)</f>
        <v>28.372635943108417</v>
      </c>
      <c r="AF67">
        <f>SUM(AF7,AF10,AF22,AF29,AF30,AF31,AF37,AF45,AF54,AF55)</f>
        <v>125.61199722497362</v>
      </c>
    </row>
    <row r="68" spans="2:32" x14ac:dyDescent="0.2">
      <c r="B68" t="s">
        <v>170</v>
      </c>
      <c r="C68">
        <f>SUM(C8,C12,C24,C39,C47,C57)</f>
        <v>23.913857894736843</v>
      </c>
      <c r="D68">
        <f t="shared" ref="D68:O68" si="3">SUM(D8,D12,D24,D39,D47,D57)</f>
        <v>35.456207287449395</v>
      </c>
      <c r="E68">
        <f t="shared" si="3"/>
        <v>38.107906072874492</v>
      </c>
      <c r="F68">
        <f t="shared" si="3"/>
        <v>49.396743724696364</v>
      </c>
      <c r="G68">
        <f t="shared" si="3"/>
        <v>54.196743724696361</v>
      </c>
      <c r="H68">
        <f t="shared" si="3"/>
        <v>55.796743724696341</v>
      </c>
      <c r="I68">
        <f t="shared" si="3"/>
        <v>39.408186329354592</v>
      </c>
      <c r="J68">
        <f t="shared" si="3"/>
        <v>24.608186329354588</v>
      </c>
      <c r="K68">
        <f t="shared" si="3"/>
        <v>20.999428839476046</v>
      </c>
      <c r="L68">
        <f t="shared" si="3"/>
        <v>6.4469776653869726</v>
      </c>
      <c r="M68">
        <f t="shared" si="3"/>
        <v>3.4327813974683111E-3</v>
      </c>
      <c r="N68">
        <f t="shared" si="3"/>
        <v>0</v>
      </c>
      <c r="O68">
        <f t="shared" si="3"/>
        <v>0</v>
      </c>
      <c r="S68" t="s">
        <v>170</v>
      </c>
      <c r="T68">
        <f>SUM(T8,T12,T24,T39,T47,T57)</f>
        <v>12.713857894736842</v>
      </c>
      <c r="U68">
        <f>SUM(U8,U12,U24,U39,U47,U57)</f>
        <v>13.856207287449397</v>
      </c>
      <c r="V68">
        <f>SUM(V8,V12,V24,V39,V47,V57)</f>
        <v>14.907906072874496</v>
      </c>
      <c r="W68">
        <f>SUM(W8,W12,W24,W39,W47,W57)</f>
        <v>18.196743724696351</v>
      </c>
      <c r="X68">
        <f>SUM(X8,X12,X24,X39,X47,X57)</f>
        <v>20.6007036437247</v>
      </c>
      <c r="Y68">
        <f>SUM(Y8,Y12,Y24,Y39,Y47,Y57)</f>
        <v>21.26880242914979</v>
      </c>
      <c r="Z68">
        <f>SUM(Z8,Z12,Z24,Z39,Z47,Z57)</f>
        <v>19.808186329354577</v>
      </c>
      <c r="AA68">
        <f>SUM(AA8,AA12,AA24,AA39,AA47,AA57)</f>
        <v>18.08124372469635</v>
      </c>
      <c r="AB68">
        <f>SUM(AB8,AB12,AB24,AB39,AB47,AB57)</f>
        <v>14.599428839476046</v>
      </c>
      <c r="AC68">
        <f>SUM(AC8,AC12,AC24,AC39,AC47,AC57)</f>
        <v>4.5269776653869727</v>
      </c>
      <c r="AD68">
        <f>SUM(AD8,AD12,AD24,AD39,AD47,AD57)</f>
        <v>3.4327813974683111E-3</v>
      </c>
      <c r="AE68">
        <f>SUM(AE8,AE12,AE24,AE39,AE47,AE57)</f>
        <v>0</v>
      </c>
      <c r="AF68">
        <f>SUM(AF8,AF12,AF24,AF39,AF47,AF57)</f>
        <v>0</v>
      </c>
    </row>
    <row r="69" spans="2:32" x14ac:dyDescent="0.2">
      <c r="B69" t="s">
        <v>171</v>
      </c>
      <c r="C69">
        <f>SUM(C9,C13,C21,C25,C40,C48,C58)</f>
        <v>10.804662166730695</v>
      </c>
      <c r="D69">
        <f t="shared" ref="D69:O69" si="4">SUM(D9,D13,D21,D25,D40,D48,D58)</f>
        <v>14.930521390703035</v>
      </c>
      <c r="E69">
        <f t="shared" si="4"/>
        <v>17.742352412600848</v>
      </c>
      <c r="F69">
        <f t="shared" si="4"/>
        <v>19.079706665058641</v>
      </c>
      <c r="G69">
        <f t="shared" si="4"/>
        <v>20.709344621263018</v>
      </c>
      <c r="H69">
        <f t="shared" si="4"/>
        <v>20.709344621263018</v>
      </c>
      <c r="I69">
        <f t="shared" si="4"/>
        <v>13.936729100709805</v>
      </c>
      <c r="J69">
        <f t="shared" si="4"/>
        <v>7.1570435071639</v>
      </c>
      <c r="K69">
        <f t="shared" si="4"/>
        <v>3.8369457327466789</v>
      </c>
      <c r="L69">
        <f t="shared" si="4"/>
        <v>1.5359976210101505</v>
      </c>
      <c r="M69">
        <f t="shared" si="4"/>
        <v>0.11428741375336141</v>
      </c>
      <c r="N69">
        <f t="shared" si="4"/>
        <v>0</v>
      </c>
      <c r="O69">
        <f t="shared" si="4"/>
        <v>0</v>
      </c>
      <c r="S69" t="s">
        <v>171</v>
      </c>
      <c r="T69">
        <f>SUM(T9,T13,T21,T25,T40,T48,T58)</f>
        <v>6.4748621667306967</v>
      </c>
      <c r="U69">
        <f>SUM(U9,U13,U21,U25,U40,U48,U58)</f>
        <v>6.6380213907030354</v>
      </c>
      <c r="V69">
        <f>SUM(V9,V13,V21,V25,V40,V48,V58)</f>
        <v>8.8075524126008453</v>
      </c>
      <c r="W69">
        <f>SUM(W9,W13,W21,W25,W40,W48,W58)</f>
        <v>7.0787066650586388</v>
      </c>
      <c r="X69">
        <f>SUM(X9,X13,X21,X25,X40,X48,X58)</f>
        <v>9.2289986742787651</v>
      </c>
      <c r="Y69">
        <f>SUM(Y9,Y13,Y21,Y25,Y40,Y48,Y58)</f>
        <v>8.7083446212630147</v>
      </c>
      <c r="Z69">
        <f>SUM(Z9,Z13,Z21,Z25,Z40,Z48,Z58)</f>
        <v>7.0443791007098069</v>
      </c>
      <c r="AA69">
        <f>SUM(AA9,AA13,AA21,AA25,AA40,AA48,AA58)</f>
        <v>5.3118435071638999</v>
      </c>
      <c r="AB69">
        <f>SUM(AB9,AB13,AB21,AB25,AB40,AB48,AB58)</f>
        <v>1.9971457327466784</v>
      </c>
      <c r="AC69">
        <f>SUM(AC9,AC13,AC21,AC25,AC40,AC48,AC58)</f>
        <v>0.68299762101015038</v>
      </c>
      <c r="AD69">
        <f>SUM(AD9,AD13,AD21,AD25,AD40,AD48,AD58)</f>
        <v>0.11428741375336141</v>
      </c>
      <c r="AE69">
        <f>SUM(AE9,AE13,AE21,AE25,AE40,AE48,AE58)</f>
        <v>0</v>
      </c>
      <c r="AF69">
        <f>SUM(AF9,AF13,AF21,AF25,AF40,AF48,AF58)</f>
        <v>0</v>
      </c>
    </row>
    <row r="70" spans="2:32" x14ac:dyDescent="0.2">
      <c r="B70" t="s">
        <v>172</v>
      </c>
      <c r="C70">
        <f>SUM(C14,C26,C33,C41,C49,C59)</f>
        <v>0</v>
      </c>
      <c r="D70">
        <f t="shared" ref="D70:O70" si="5">SUM(D14,D26,D33,D41,D49,D59)</f>
        <v>0</v>
      </c>
      <c r="E70">
        <f t="shared" si="5"/>
        <v>0</v>
      </c>
      <c r="F70">
        <f t="shared" si="5"/>
        <v>1.1162868285912539</v>
      </c>
      <c r="G70">
        <f t="shared" si="5"/>
        <v>1.1162868285912539</v>
      </c>
      <c r="H70">
        <f t="shared" si="5"/>
        <v>1.1162868285912539</v>
      </c>
      <c r="I70">
        <f t="shared" si="5"/>
        <v>1.1162868285912539</v>
      </c>
      <c r="J70">
        <f t="shared" si="5"/>
        <v>1.1162868285912539</v>
      </c>
      <c r="K70">
        <f t="shared" si="5"/>
        <v>0</v>
      </c>
      <c r="L70">
        <f t="shared" si="5"/>
        <v>0</v>
      </c>
      <c r="M70">
        <f t="shared" si="5"/>
        <v>44.246599448798499</v>
      </c>
      <c r="N70">
        <f t="shared" si="5"/>
        <v>74.651069345291404</v>
      </c>
      <c r="O70">
        <f t="shared" si="5"/>
        <v>81.106567577189864</v>
      </c>
      <c r="S70" t="s">
        <v>172</v>
      </c>
      <c r="T70">
        <f>SUM(T14,T26,T33,T41,T49,T59)</f>
        <v>0</v>
      </c>
      <c r="U70">
        <f>SUM(U14,U26,U33,U41,U49,U59)</f>
        <v>0</v>
      </c>
      <c r="V70">
        <f>SUM(V14,V26,V33,V41,V49,V59)</f>
        <v>0</v>
      </c>
      <c r="W70">
        <f>SUM(W14,W26,W33,W41,W49,W59)</f>
        <v>1.1162868285912539</v>
      </c>
      <c r="X70">
        <f>SUM(X14,X26,X33,X41,X49,X59)</f>
        <v>1.1162868285912539</v>
      </c>
      <c r="Y70">
        <f>SUM(Y14,Y26,Y33,Y41,Y49,Y59)</f>
        <v>1.1162868285912539</v>
      </c>
      <c r="Z70">
        <f>SUM(Z14,Z26,Z33,Z41,Z49,Z59)</f>
        <v>1.1162868285912539</v>
      </c>
      <c r="AA70">
        <f>SUM(AA14,AA26,AA33,AA41,AA49,AA59)</f>
        <v>1.1162868285912539</v>
      </c>
      <c r="AB70">
        <f>SUM(AB14,AB26,AB33,AB41,AB49,AB59)</f>
        <v>0</v>
      </c>
      <c r="AC70">
        <f>SUM(AC14,AC26,AC33,AC41,AC49,AC59)</f>
        <v>0</v>
      </c>
      <c r="AD70">
        <f>SUM(AD14,AD26,AD33,AD41,AD49,AD59)</f>
        <v>44.246599448798499</v>
      </c>
      <c r="AE70">
        <f>SUM(AE14,AE26,AE33,AE41,AE49,AE59)</f>
        <v>74.65106934529139</v>
      </c>
      <c r="AF70">
        <f>SUM(AF14,AF26,AF33,AF41,AF49,AF59)</f>
        <v>81.106567577189892</v>
      </c>
    </row>
    <row r="71" spans="2:32" x14ac:dyDescent="0.2">
      <c r="B71" t="s">
        <v>173</v>
      </c>
      <c r="C71">
        <f>SUM(C15,C16,C17,C27,C34,C42,C50,C60,C61)</f>
        <v>0</v>
      </c>
      <c r="D71">
        <f t="shared" ref="D71:O71" si="6">SUM(D15,D16,D17,D27,D34,D42,D50,D60,D61)</f>
        <v>0</v>
      </c>
      <c r="E71">
        <f t="shared" si="6"/>
        <v>0</v>
      </c>
      <c r="F71">
        <f t="shared" si="6"/>
        <v>0</v>
      </c>
      <c r="G71">
        <f t="shared" si="6"/>
        <v>0</v>
      </c>
      <c r="H71">
        <f t="shared" si="6"/>
        <v>2.5924896135958448</v>
      </c>
      <c r="I71">
        <f t="shared" si="6"/>
        <v>2.5924896135958448</v>
      </c>
      <c r="J71">
        <f t="shared" si="6"/>
        <v>4.9013216599860083</v>
      </c>
      <c r="K71">
        <f t="shared" si="6"/>
        <v>4.9013216599860083</v>
      </c>
      <c r="L71">
        <f t="shared" si="6"/>
        <v>4.9013216599860083</v>
      </c>
      <c r="M71">
        <f t="shared" si="6"/>
        <v>1.413664984554666</v>
      </c>
      <c r="N71">
        <f t="shared" si="6"/>
        <v>131.289421702407</v>
      </c>
      <c r="O71">
        <f t="shared" si="6"/>
        <v>52.515768680962722</v>
      </c>
      <c r="S71" t="s">
        <v>173</v>
      </c>
      <c r="T71">
        <f>SUM(T15,T16,T17,T27,T34,T42,T50,T60,T61)</f>
        <v>0</v>
      </c>
      <c r="U71">
        <f>SUM(U15,U16,U17,U27,U34,U42,U50,U60,U61)</f>
        <v>0</v>
      </c>
      <c r="V71">
        <f>SUM(V15,V16,V17,V27,V34,V42,V50,V60,V61)</f>
        <v>0</v>
      </c>
      <c r="W71">
        <f>SUM(W15,W16,W17,W27,W34,W42,W50,W60,W61)</f>
        <v>0</v>
      </c>
      <c r="X71">
        <f>SUM(X15,X16,X17,X27,X34,X42,X50,X60,X61)</f>
        <v>0</v>
      </c>
      <c r="Y71">
        <f>SUM(Y15,Y16,Y17,Y27,Y34,Y42,Y50,Y60,Y61)</f>
        <v>2.5924896135958448</v>
      </c>
      <c r="Z71">
        <f>SUM(Z15,Z16,Z17,Z27,Z34,Z42,Z50,Z60,Z61)</f>
        <v>2.5924896135958448</v>
      </c>
      <c r="AA71">
        <f>SUM(AA15,AA16,AA17,AA27,AA34,AA42,AA50,AA60,AA61)</f>
        <v>4.9013216599860092</v>
      </c>
      <c r="AB71">
        <f>SUM(AB15,AB16,AB17,AB27,AB34,AB42,AB50,AB60,AB61)</f>
        <v>4.9013216599860083</v>
      </c>
      <c r="AC71">
        <f>SUM(AC15,AC16,AC17,AC27,AC34,AC42,AC50,AC60,AC61)</f>
        <v>4.9013216599860092</v>
      </c>
      <c r="AD71">
        <f>SUM(AD15,AD16,AD17,AD27,AD34,AD42,AD50,AD60,AD61)</f>
        <v>1.413664984554666</v>
      </c>
      <c r="AE71">
        <f>SUM(AE15,AE16,AE17,AE27,AE34,AE42,AE50,AE60,AE61)</f>
        <v>131.2894217024068</v>
      </c>
      <c r="AF71">
        <f>SUM(AF15,AF16,AF17,AF27,AF34,AF42,AF50,AF60,AF61)</f>
        <v>52.515768680962722</v>
      </c>
    </row>
    <row r="72" spans="2:32" x14ac:dyDescent="0.2">
      <c r="B72" t="s">
        <v>174</v>
      </c>
      <c r="C72">
        <f>SUM(C18,C28,C43,C51,C62)</f>
        <v>0</v>
      </c>
      <c r="D72">
        <f t="shared" ref="D72:O72" si="7">SUM(D18,D28,D43,D51,D62)</f>
        <v>0</v>
      </c>
      <c r="E72">
        <f t="shared" si="7"/>
        <v>0</v>
      </c>
      <c r="F72">
        <f t="shared" si="7"/>
        <v>0</v>
      </c>
      <c r="G72">
        <f t="shared" si="7"/>
        <v>0</v>
      </c>
      <c r="H72">
        <f t="shared" si="7"/>
        <v>0</v>
      </c>
      <c r="I72">
        <f t="shared" si="7"/>
        <v>0</v>
      </c>
      <c r="J72">
        <f t="shared" si="7"/>
        <v>0</v>
      </c>
      <c r="K72">
        <f t="shared" si="7"/>
        <v>0</v>
      </c>
      <c r="L72">
        <f t="shared" si="7"/>
        <v>0</v>
      </c>
      <c r="M72">
        <f t="shared" si="7"/>
        <v>0</v>
      </c>
      <c r="N72">
        <f t="shared" si="7"/>
        <v>0</v>
      </c>
      <c r="O72">
        <f t="shared" si="7"/>
        <v>0</v>
      </c>
      <c r="S72" t="s">
        <v>174</v>
      </c>
      <c r="T72">
        <f>SUM(T18,T28,T43,T51,T62)</f>
        <v>0</v>
      </c>
      <c r="U72">
        <f>SUM(U18,U28,U43,U51,U62)</f>
        <v>0</v>
      </c>
      <c r="V72">
        <f>SUM(V18,V28,V43,V51,V62)</f>
        <v>0</v>
      </c>
      <c r="W72">
        <f>SUM(W18,W28,W43,W51,W62)</f>
        <v>0</v>
      </c>
      <c r="X72">
        <f>SUM(X18,X28,X43,X51,X62)</f>
        <v>0</v>
      </c>
      <c r="Y72">
        <f>SUM(Y18,Y28,Y43,Y51,Y62)</f>
        <v>0</v>
      </c>
      <c r="Z72">
        <f>SUM(Z18,Z28,Z43,Z51,Z62)</f>
        <v>0</v>
      </c>
      <c r="AA72">
        <f>SUM(AA18,AA28,AA43,AA51,AA62)</f>
        <v>0</v>
      </c>
      <c r="AB72">
        <f>SUM(AB18,AB28,AB43,AB51,AB62)</f>
        <v>0</v>
      </c>
      <c r="AC72">
        <f>SUM(AC18,AC28,AC43,AC51,AC62)</f>
        <v>0</v>
      </c>
      <c r="AD72">
        <f>SUM(AD18,AD28,AD43,AD51,AD62)</f>
        <v>0</v>
      </c>
      <c r="AE72">
        <f>SUM(AE18,AE28,AE43,AE51,AE62)</f>
        <v>0</v>
      </c>
      <c r="AF72">
        <f>SUM(AF18,AF28,AF43,AF51,AF62)</f>
        <v>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ELC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LAERA SILVIA</dc:creator>
  <cp:lastModifiedBy>LAERA SILVIA</cp:lastModifiedBy>
  <dcterms:created xsi:type="dcterms:W3CDTF">2022-12-05T12:50:28Z</dcterms:created>
  <dcterms:modified xsi:type="dcterms:W3CDTF">2022-12-05T17:16:50Z</dcterms:modified>
</cp:coreProperties>
</file>