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imabiondi/Desktop/Posner/antitrust/data/"/>
    </mc:Choice>
  </mc:AlternateContent>
  <xr:revisionPtr revIDLastSave="0" documentId="13_ncr:1_{A5D44DC1-6389-014A-9A7F-09E410593DDF}" xr6:coauthVersionLast="36" xr6:coauthVersionMax="47" xr10:uidLastSave="{00000000-0000-0000-0000-000000000000}"/>
  <bookViews>
    <workbookView xWindow="0" yWindow="460" windowWidth="25600" windowHeight="14200" xr2:uid="{00000000-000D-0000-FFFF-FFFF00000000}"/>
  </bookViews>
  <sheets>
    <sheet name="Data" sheetId="1" r:id="rId1"/>
    <sheet name="Codebook" sheetId="3" r:id="rId2"/>
    <sheet name="Sources" sheetId="2" r:id="rId3"/>
    <sheet name="Calc" sheetId="4" r:id="rId4"/>
  </sheets>
  <definedNames>
    <definedName name="_xlnm._FilterDatabase" localSheetId="0" hidden="1">Data!$F$1:$F$134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4" l="1"/>
  <c r="E53" i="4"/>
  <c r="F53" i="4" s="1"/>
  <c r="E52" i="4"/>
  <c r="E51" i="4"/>
  <c r="E50" i="4"/>
  <c r="E49" i="4"/>
  <c r="E48" i="4"/>
  <c r="E47" i="4"/>
  <c r="E46" i="4"/>
  <c r="E45" i="4"/>
  <c r="E44" i="4"/>
  <c r="E43" i="4"/>
  <c r="E39" i="4"/>
  <c r="F39" i="4" s="1"/>
  <c r="D51" i="4"/>
  <c r="D50" i="4"/>
  <c r="D49" i="4"/>
  <c r="D48" i="4"/>
  <c r="D47" i="4"/>
  <c r="D46" i="4"/>
  <c r="D45" i="4"/>
  <c r="D44" i="4"/>
  <c r="D43" i="4"/>
  <c r="E40" i="4"/>
  <c r="F40" i="4" s="1"/>
  <c r="E38" i="4"/>
  <c r="E37" i="4"/>
  <c r="E36" i="4"/>
  <c r="E35" i="4"/>
  <c r="E34" i="4"/>
  <c r="E33" i="4"/>
  <c r="E32" i="4"/>
  <c r="E30" i="4"/>
  <c r="E31" i="4"/>
  <c r="D38" i="4"/>
  <c r="D37" i="4"/>
  <c r="D36" i="4"/>
  <c r="D35" i="4"/>
  <c r="D34" i="4"/>
  <c r="D33" i="4"/>
  <c r="D32" i="4"/>
  <c r="D31" i="4"/>
  <c r="F52" i="4"/>
  <c r="D4" i="4"/>
  <c r="D13" i="4"/>
  <c r="E13" i="4" s="1"/>
  <c r="D12" i="4"/>
  <c r="E12" i="4" s="1"/>
  <c r="D11" i="4"/>
  <c r="D10" i="4"/>
  <c r="D8" i="4"/>
  <c r="D9" i="4"/>
  <c r="D7" i="4"/>
  <c r="D6" i="4"/>
  <c r="D5" i="4"/>
  <c r="D3" i="4"/>
  <c r="C10" i="4"/>
  <c r="C9" i="4"/>
  <c r="C8" i="4"/>
  <c r="C11" i="4"/>
  <c r="C7" i="4"/>
  <c r="C6" i="4"/>
  <c r="C5" i="4"/>
  <c r="C4" i="4"/>
  <c r="C3" i="4"/>
  <c r="D55" i="4" l="1"/>
  <c r="D41" i="4"/>
  <c r="E41" i="4"/>
  <c r="C14" i="4"/>
  <c r="E54" i="4"/>
  <c r="D42" i="4"/>
  <c r="E55" i="4"/>
  <c r="G52" i="4" s="1"/>
  <c r="F43" i="4"/>
  <c r="F44" i="4"/>
  <c r="F45" i="4"/>
  <c r="F46" i="4"/>
  <c r="F47" i="4"/>
  <c r="F48" i="4"/>
  <c r="F49" i="4"/>
  <c r="F50" i="4"/>
  <c r="G50" i="4" s="1"/>
  <c r="F51" i="4"/>
  <c r="E42" i="4"/>
  <c r="G40" i="4" s="1"/>
  <c r="F30" i="4"/>
  <c r="G30" i="4" s="1"/>
  <c r="F31" i="4"/>
  <c r="G31" i="4" s="1"/>
  <c r="F32" i="4"/>
  <c r="F33" i="4"/>
  <c r="G33" i="4" s="1"/>
  <c r="F34" i="4"/>
  <c r="G34" i="4" s="1"/>
  <c r="F35" i="4"/>
  <c r="F36" i="4"/>
  <c r="F37" i="4"/>
  <c r="F38" i="4"/>
  <c r="G38" i="4" s="1"/>
  <c r="G39" i="4"/>
  <c r="D14" i="4"/>
  <c r="F13" i="4" s="1"/>
  <c r="E3" i="4"/>
  <c r="E5" i="4"/>
  <c r="E6" i="4"/>
  <c r="E7" i="4"/>
  <c r="E9" i="4"/>
  <c r="E8" i="4"/>
  <c r="E10" i="4"/>
  <c r="E11" i="4"/>
  <c r="F11" i="4" s="1"/>
  <c r="E4" i="4"/>
  <c r="F41" i="4" l="1"/>
  <c r="F12" i="4"/>
  <c r="F3" i="4"/>
  <c r="G32" i="4"/>
  <c r="G51" i="4"/>
  <c r="G43" i="4"/>
  <c r="F10" i="4"/>
  <c r="G49" i="4"/>
  <c r="F8" i="4"/>
  <c r="G48" i="4"/>
  <c r="F9" i="4"/>
  <c r="G47" i="4"/>
  <c r="F7" i="4"/>
  <c r="G37" i="4"/>
  <c r="G46" i="4"/>
  <c r="G36" i="4"/>
  <c r="G53" i="4"/>
  <c r="G45" i="4"/>
  <c r="F4" i="4"/>
  <c r="F6" i="4"/>
  <c r="F5" i="4"/>
  <c r="G35" i="4"/>
  <c r="G44" i="4"/>
  <c r="G41" i="4"/>
  <c r="D54" i="4"/>
  <c r="F54" i="4" s="1"/>
  <c r="G54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tc={6C5127F1-6C66-4D83-95EF-412A0EA42299}</author>
  </authors>
  <commentList>
    <comment ref="B102" authorId="0" shapeId="0" xr:uid="{6C5127F1-6C66-4D83-95EF-412A0EA4229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Repeat</t>
        </r>
      </text>
    </comment>
  </commentList>
</comments>
</file>

<file path=xl/sharedStrings.xml><?xml version="1.0" encoding="utf-8"?>
<sst xmlns="http://schemas.openxmlformats.org/spreadsheetml/2006/main" count="1182" uniqueCount="343">
  <si>
    <t>First_name</t>
  </si>
  <si>
    <t>Middle_name</t>
  </si>
  <si>
    <t>Last_name</t>
  </si>
  <si>
    <t>Suffix</t>
  </si>
  <si>
    <t>Job_title</t>
  </si>
  <si>
    <t>Year_started</t>
  </si>
  <si>
    <t>Year_ended</t>
  </si>
  <si>
    <t>Administration_appointee</t>
  </si>
  <si>
    <t>Employer</t>
  </si>
  <si>
    <t>Will</t>
  </si>
  <si>
    <t>H.</t>
  </si>
  <si>
    <t>Parry</t>
  </si>
  <si>
    <t>Commissioner</t>
  </si>
  <si>
    <t>Wilson</t>
  </si>
  <si>
    <t>D</t>
  </si>
  <si>
    <t>Progressive</t>
  </si>
  <si>
    <t>FTC</t>
  </si>
  <si>
    <t>Industry</t>
  </si>
  <si>
    <t>Died</t>
  </si>
  <si>
    <t>William</t>
  </si>
  <si>
    <t>J.</t>
  </si>
  <si>
    <t>Harris</t>
  </si>
  <si>
    <t>Chair/commissioner</t>
  </si>
  <si>
    <t>Government</t>
  </si>
  <si>
    <t>Political</t>
  </si>
  <si>
    <t>Electoral</t>
  </si>
  <si>
    <t>Edward</t>
  </si>
  <si>
    <t>N.</t>
  </si>
  <si>
    <t>Hurley</t>
  </si>
  <si>
    <t>George</t>
  </si>
  <si>
    <t>Rublee</t>
  </si>
  <si>
    <t>Law</t>
  </si>
  <si>
    <t>Joseph</t>
  </si>
  <si>
    <t>E.</t>
  </si>
  <si>
    <t>Davis</t>
  </si>
  <si>
    <t>John</t>
  </si>
  <si>
    <t>Franklin</t>
  </si>
  <si>
    <t>Fort</t>
  </si>
  <si>
    <t>R</t>
  </si>
  <si>
    <t>B.</t>
  </si>
  <si>
    <t>Colver</t>
  </si>
  <si>
    <t>Victor</t>
  </si>
  <si>
    <t>Murdock</t>
  </si>
  <si>
    <t>Chair(x2)/commissioner</t>
  </si>
  <si>
    <t>Journalist</t>
  </si>
  <si>
    <t>Huston</t>
  </si>
  <si>
    <t>Thompson</t>
  </si>
  <si>
    <t>Unclear</t>
  </si>
  <si>
    <t>Garland</t>
  </si>
  <si>
    <t>Pollard</t>
  </si>
  <si>
    <t>Academia</t>
  </si>
  <si>
    <t>Nelson</t>
  </si>
  <si>
    <t>Burr</t>
  </si>
  <si>
    <t>Gaskill</t>
  </si>
  <si>
    <t>F.</t>
  </si>
  <si>
    <t>Nugent</t>
  </si>
  <si>
    <t>Vernon</t>
  </si>
  <si>
    <t>W.</t>
  </si>
  <si>
    <t>Van Fleet</t>
  </si>
  <si>
    <t>Harding</t>
  </si>
  <si>
    <t>Private practice</t>
  </si>
  <si>
    <t>Charles</t>
  </si>
  <si>
    <t>Hunt</t>
  </si>
  <si>
    <t>Coolidge</t>
  </si>
  <si>
    <t>Humphrey</t>
  </si>
  <si>
    <t>Abram</t>
  </si>
  <si>
    <t xml:space="preserve">F. </t>
  </si>
  <si>
    <t>Myers</t>
  </si>
  <si>
    <t>Civil service</t>
  </si>
  <si>
    <t>Donovan</t>
  </si>
  <si>
    <t>AAG antitrust</t>
  </si>
  <si>
    <t>NA</t>
  </si>
  <si>
    <t>DOJ</t>
  </si>
  <si>
    <t>Edgar</t>
  </si>
  <si>
    <t>A.</t>
  </si>
  <si>
    <t>Mcculloch</t>
  </si>
  <si>
    <t>S.</t>
  </si>
  <si>
    <t>Ferguson</t>
  </si>
  <si>
    <t>Chair (x4)/commissioner</t>
  </si>
  <si>
    <t>Retired</t>
  </si>
  <si>
    <t>March</t>
  </si>
  <si>
    <t>Lord</t>
  </si>
  <si>
    <t>O'Brian</t>
  </si>
  <si>
    <t>Hoover</t>
  </si>
  <si>
    <t>Ewin</t>
  </si>
  <si>
    <t>L.</t>
  </si>
  <si>
    <t>Chair(x3)/commissioner</t>
  </si>
  <si>
    <t>FDR</t>
  </si>
  <si>
    <t>Raymond</t>
  </si>
  <si>
    <t>Stevens</t>
  </si>
  <si>
    <t>C.</t>
  </si>
  <si>
    <t>Mathews</t>
  </si>
  <si>
    <t>James</t>
  </si>
  <si>
    <t>M.</t>
  </si>
  <si>
    <t>Landis</t>
  </si>
  <si>
    <t>Ayers</t>
  </si>
  <si>
    <t>Chair (x3)/commissioner</t>
  </si>
  <si>
    <t>Robert</t>
  </si>
  <si>
    <t>Freer</t>
  </si>
  <si>
    <t>Law firm</t>
  </si>
  <si>
    <t xml:space="preserve">H. </t>
  </si>
  <si>
    <t>Jackson</t>
  </si>
  <si>
    <t>Thurman</t>
  </si>
  <si>
    <t>Arnold</t>
  </si>
  <si>
    <t>Wendell</t>
  </si>
  <si>
    <t>Berge</t>
  </si>
  <si>
    <t>Lowell</t>
  </si>
  <si>
    <t xml:space="preserve">B. </t>
  </si>
  <si>
    <t>Mason</t>
  </si>
  <si>
    <t>Truman</t>
  </si>
  <si>
    <t>Sonnett</t>
  </si>
  <si>
    <t>Herbert</t>
  </si>
  <si>
    <t>Bergson</t>
  </si>
  <si>
    <t>Carson</t>
  </si>
  <si>
    <t>Independent</t>
  </si>
  <si>
    <t>Mead</t>
  </si>
  <si>
    <t>Leonard</t>
  </si>
  <si>
    <t>Bessman</t>
  </si>
  <si>
    <t>Stephen</t>
  </si>
  <si>
    <t>Spingarn</t>
  </si>
  <si>
    <t>Graham</t>
  </si>
  <si>
    <t>Morison</t>
  </si>
  <si>
    <t>Albert</t>
  </si>
  <si>
    <t>Carretta</t>
  </si>
  <si>
    <t>Newell</t>
  </si>
  <si>
    <t xml:space="preserve">A. </t>
  </si>
  <si>
    <t>Clapp</t>
  </si>
  <si>
    <t>acting</t>
  </si>
  <si>
    <t>Howrey</t>
  </si>
  <si>
    <t>Chair</t>
  </si>
  <si>
    <t>Eisenhower</t>
  </si>
  <si>
    <t>Stanley</t>
  </si>
  <si>
    <t>Barnes</t>
  </si>
  <si>
    <t>Gwynne</t>
  </si>
  <si>
    <t>T.</t>
  </si>
  <si>
    <t>Secrest</t>
  </si>
  <si>
    <t>Sigurd</t>
  </si>
  <si>
    <t>Anderson</t>
  </si>
  <si>
    <t>Kern</t>
  </si>
  <si>
    <t>Tait</t>
  </si>
  <si>
    <t>R.</t>
  </si>
  <si>
    <t>Hansen</t>
  </si>
  <si>
    <t>Bicks</t>
  </si>
  <si>
    <t>Earl</t>
  </si>
  <si>
    <t>Kintner</t>
  </si>
  <si>
    <t>K.</t>
  </si>
  <si>
    <t>Mills</t>
  </si>
  <si>
    <t xml:space="preserve">Jr. </t>
  </si>
  <si>
    <t>Paul</t>
  </si>
  <si>
    <t>Dixon</t>
  </si>
  <si>
    <t>Chair/commissioner/acting chair</t>
  </si>
  <si>
    <t>JFK</t>
  </si>
  <si>
    <t>Everette</t>
  </si>
  <si>
    <t>MacIntyre</t>
  </si>
  <si>
    <t>Acting chair/commissioner</t>
  </si>
  <si>
    <t>Philip</t>
  </si>
  <si>
    <t>Elman</t>
  </si>
  <si>
    <t>Lee</t>
  </si>
  <si>
    <t>Loevinger</t>
  </si>
  <si>
    <t>Leon</t>
  </si>
  <si>
    <t>Higginbotham</t>
  </si>
  <si>
    <t>Horsley</t>
  </si>
  <si>
    <t>Orrick</t>
  </si>
  <si>
    <t>Jr.</t>
  </si>
  <si>
    <t>Mary</t>
  </si>
  <si>
    <t>Gardiner</t>
  </si>
  <si>
    <t>Jones</t>
  </si>
  <si>
    <t>LBJ</t>
  </si>
  <si>
    <t>Reilly</t>
  </si>
  <si>
    <t>Donald</t>
  </si>
  <si>
    <t>Turner</t>
  </si>
  <si>
    <t>Nicholson</t>
  </si>
  <si>
    <t>Edwin</t>
  </si>
  <si>
    <t>Zimmerman</t>
  </si>
  <si>
    <t>Richard</t>
  </si>
  <si>
    <t>McLaren</t>
  </si>
  <si>
    <t>Nixon</t>
  </si>
  <si>
    <t>Caspar</t>
  </si>
  <si>
    <t>Weinberger</t>
  </si>
  <si>
    <t>David</t>
  </si>
  <si>
    <t>Short</t>
  </si>
  <si>
    <t>Dennison</t>
  </si>
  <si>
    <t>Miles</t>
  </si>
  <si>
    <t>Kirkpatrick</t>
  </si>
  <si>
    <t>Thomas</t>
  </si>
  <si>
    <t>Kauper</t>
  </si>
  <si>
    <t>Walker</t>
  </si>
  <si>
    <t>Comegys</t>
  </si>
  <si>
    <t>Lewis</t>
  </si>
  <si>
    <t>Engman</t>
  </si>
  <si>
    <t>Elizabeth</t>
  </si>
  <si>
    <t>Hanford</t>
  </si>
  <si>
    <t>Dole</t>
  </si>
  <si>
    <t>Mayo</t>
  </si>
  <si>
    <t>Nye</t>
  </si>
  <si>
    <t>I.</t>
  </si>
  <si>
    <t>Baker</t>
  </si>
  <si>
    <t>Ford</t>
  </si>
  <si>
    <t>Clanton</t>
  </si>
  <si>
    <t>Calvin</t>
  </si>
  <si>
    <t>Collier</t>
  </si>
  <si>
    <t>Michael</t>
  </si>
  <si>
    <t>Pertschuk</t>
  </si>
  <si>
    <t>Carter</t>
  </si>
  <si>
    <t>Shenefield</t>
  </si>
  <si>
    <t>Pitofsky</t>
  </si>
  <si>
    <t>Patricia</t>
  </si>
  <si>
    <t>P.</t>
  </si>
  <si>
    <t>Bailey</t>
  </si>
  <si>
    <t>Sanford</t>
  </si>
  <si>
    <t>Litvack</t>
  </si>
  <si>
    <t>Baxter</t>
  </si>
  <si>
    <t>Reagan</t>
  </si>
  <si>
    <t>Miller</t>
  </si>
  <si>
    <t>III</t>
  </si>
  <si>
    <t>Douglas</t>
  </si>
  <si>
    <t>McGrath</t>
  </si>
  <si>
    <t>Terry</t>
  </si>
  <si>
    <t>Calvani</t>
  </si>
  <si>
    <t>Azcuenaga</t>
  </si>
  <si>
    <t>Ginsburg</t>
  </si>
  <si>
    <t>Daniel</t>
  </si>
  <si>
    <t>Oliver</t>
  </si>
  <si>
    <t>Rule</t>
  </si>
  <si>
    <t>Andrew</t>
  </si>
  <si>
    <t>Strenio</t>
  </si>
  <si>
    <t>Margot</t>
  </si>
  <si>
    <t>Machol</t>
  </si>
  <si>
    <t>Rill</t>
  </si>
  <si>
    <t>GHWB</t>
  </si>
  <si>
    <t>Deborah</t>
  </si>
  <si>
    <t>Owen</t>
  </si>
  <si>
    <t>Janet</t>
  </si>
  <si>
    <t>D.</t>
  </si>
  <si>
    <t>Steiger</t>
  </si>
  <si>
    <t>Roscoe</t>
  </si>
  <si>
    <t>Starek</t>
  </si>
  <si>
    <t>Dennis</t>
  </si>
  <si>
    <t>A</t>
  </si>
  <si>
    <t>Yao</t>
  </si>
  <si>
    <t>Mark</t>
  </si>
  <si>
    <t>Gidley</t>
  </si>
  <si>
    <t>Anne</t>
  </si>
  <si>
    <t>Bingaman</t>
  </si>
  <si>
    <t>Clinton</t>
  </si>
  <si>
    <t>Christine</t>
  </si>
  <si>
    <t>Varney</t>
  </si>
  <si>
    <t>Joel</t>
  </si>
  <si>
    <t>Klein</t>
  </si>
  <si>
    <t>Mozelle</t>
  </si>
  <si>
    <t>Orson</t>
  </si>
  <si>
    <t>Swindle</t>
  </si>
  <si>
    <t>Sheila</t>
  </si>
  <si>
    <t>Anthony</t>
  </si>
  <si>
    <t>Leary</t>
  </si>
  <si>
    <t>Melamed</t>
  </si>
  <si>
    <t>Timothy</t>
  </si>
  <si>
    <t>Muris</t>
  </si>
  <si>
    <t>GWB</t>
  </si>
  <si>
    <t>Hewitt</t>
  </si>
  <si>
    <t>Pate</t>
  </si>
  <si>
    <t>Pamela</t>
  </si>
  <si>
    <t>Harbour</t>
  </si>
  <si>
    <t>Platt</t>
  </si>
  <si>
    <t>Majoras</t>
  </si>
  <si>
    <t>Jon</t>
  </si>
  <si>
    <t>Leibowitz</t>
  </si>
  <si>
    <t>O.</t>
  </si>
  <si>
    <t>Barnett</t>
  </si>
  <si>
    <t>Kovacic</t>
  </si>
  <si>
    <t>Rosch</t>
  </si>
  <si>
    <t>Garza</t>
  </si>
  <si>
    <t>Obama</t>
  </si>
  <si>
    <t>Edith</t>
  </si>
  <si>
    <t>Ramirez</t>
  </si>
  <si>
    <t>Julie</t>
  </si>
  <si>
    <t>Brill</t>
  </si>
  <si>
    <t>Sharis</t>
  </si>
  <si>
    <t>Pozen</t>
  </si>
  <si>
    <t>Renata</t>
  </si>
  <si>
    <t>Hesse</t>
  </si>
  <si>
    <t>Baer</t>
  </si>
  <si>
    <t>Maureen</t>
  </si>
  <si>
    <t>Ohlhausen</t>
  </si>
  <si>
    <t>Commissioner/Acting chair</t>
  </si>
  <si>
    <t>Wayland</t>
  </si>
  <si>
    <t>Joshua</t>
  </si>
  <si>
    <t>Wright</t>
  </si>
  <si>
    <t>Terrell</t>
  </si>
  <si>
    <t>McSweeny</t>
  </si>
  <si>
    <t>Makan</t>
  </si>
  <si>
    <t>Delrahim</t>
  </si>
  <si>
    <t>Trump</t>
  </si>
  <si>
    <t>Simons</t>
  </si>
  <si>
    <t>Rohit</t>
  </si>
  <si>
    <t>Chopra</t>
  </si>
  <si>
    <t>Rebecca</t>
  </si>
  <si>
    <t>Slaughter</t>
  </si>
  <si>
    <t>Acting chair</t>
  </si>
  <si>
    <t>Noah</t>
  </si>
  <si>
    <t>Phillips</t>
  </si>
  <si>
    <t>Type of previous position</t>
  </si>
  <si>
    <t>Anyone who works in government</t>
  </si>
  <si>
    <t>Law firm with a name</t>
  </si>
  <si>
    <t>Law practice but name unknown</t>
  </si>
  <si>
    <t>Professors</t>
  </si>
  <si>
    <t xml:space="preserve">Private businesses </t>
  </si>
  <si>
    <t>Worked in journalism</t>
  </si>
  <si>
    <t>Not known with certainty</t>
  </si>
  <si>
    <t>Generalized previous experience</t>
  </si>
  <si>
    <t>Civil servant</t>
  </si>
  <si>
    <t>Elected official</t>
  </si>
  <si>
    <t>Government work that is appointed</t>
  </si>
  <si>
    <t>Law firm with name in ()</t>
  </si>
  <si>
    <t xml:space="preserve">Law practice </t>
  </si>
  <si>
    <t>Other</t>
  </si>
  <si>
    <t>List of AAGs</t>
  </si>
  <si>
    <t>List of FTC Comissioners</t>
  </si>
  <si>
    <t>S1</t>
  </si>
  <si>
    <t>Following position</t>
  </si>
  <si>
    <t>Difference (total)</t>
  </si>
  <si>
    <t>Difference (percent)</t>
  </si>
  <si>
    <t>Unlisted</t>
  </si>
  <si>
    <t>Sum</t>
  </si>
  <si>
    <t>S2</t>
  </si>
  <si>
    <t>S3</t>
  </si>
  <si>
    <t>Prior to 1976</t>
  </si>
  <si>
    <t>Alt: Sum of retired, died, unclear, unlisted, NA, or journalist</t>
  </si>
  <si>
    <t>Post-1975</t>
  </si>
  <si>
    <t>S4</t>
  </si>
  <si>
    <t>TPP pre-76</t>
  </si>
  <si>
    <t>TFP pre-76</t>
  </si>
  <si>
    <t>Diff (total) pre-76</t>
  </si>
  <si>
    <t>Diff (%) pre-76</t>
  </si>
  <si>
    <t>TPP post-75</t>
  </si>
  <si>
    <t>Diff (total) post-75</t>
  </si>
  <si>
    <t>Diff (%) post-75</t>
  </si>
  <si>
    <t>Alt (sum of retired, died, unclear, unlisted, NA, Journalist)</t>
  </si>
  <si>
    <t>S5</t>
  </si>
  <si>
    <t>S6</t>
  </si>
  <si>
    <t>Alternate path (sum of retired, died, unclear, unlisted, NA, journalist)</t>
  </si>
  <si>
    <t>presidentParty</t>
  </si>
  <si>
    <t>partyAffiliation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</si>
</sst>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Previous to following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Calc!$C$2</c:f>
              <c:strCache>
                <c:ptCount val="1"/>
                <c:pt idx="0">
                  <c:v>Type of previous position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Calc!$B$3:$B$7</c:f>
              <c:strCache>
                <c:ptCount val="5"/>
                <c:pt idx="0">
                  <c:v>Government</c:v>
                </c:pt>
                <c:pt idx="1">
                  <c:v>Law firm</c:v>
                </c:pt>
                <c:pt idx="2">
                  <c:v>Private practice</c:v>
                </c:pt>
                <c:pt idx="3">
                  <c:v>Academia</c:v>
                </c:pt>
                <c:pt idx="4">
                  <c:v>Industry</c:v>
                </c:pt>
              </c:strCache>
            </c:strRef>
          </c:cat>
          <c:val>
            <c:numRef>
              <c:f>Calc!$C$3:$C$7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A10-913F-E1441EFD907C}"/>
            </c:ext>
          </c:extLst>
        </c:ser>
        <c:ser>
          <c:idx val="1"/>
          <c:order val="1"/>
          <c:tx>
            <c:strRef>
              <c:f>Calc!$D$2</c:f>
              <c:strCache>
                <c:ptCount val="1"/>
                <c:pt idx="0">
                  <c:v>Following position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Calc!$B$3:$B$7</c:f>
              <c:strCache>
                <c:ptCount val="5"/>
                <c:pt idx="0">
                  <c:v>Government</c:v>
                </c:pt>
                <c:pt idx="1">
                  <c:v>Law firm</c:v>
                </c:pt>
                <c:pt idx="2">
                  <c:v>Private practice</c:v>
                </c:pt>
                <c:pt idx="3">
                  <c:v>Academia</c:v>
                </c:pt>
                <c:pt idx="4">
                  <c:v>Industry</c:v>
                </c:pt>
              </c:strCache>
            </c:strRef>
          </c:cat>
          <c:val>
            <c:numRef>
              <c:f>Calc!$D$3:$D$7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A10-913F-E1441EFD9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694344"/>
        <c:axId val="1395510024"/>
      </c:barChart>
      <c:catAx>
        <c:axId val="1575694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10024"/>
        <c:crosses val="autoZero"/>
        <c:auto val="1"/>
        <c:lblAlgn val="ctr"/>
        <c:lblOffset val="100"/>
        <c:noMultiLvlLbl val="0"/>
      </c:catAx>
      <c:valAx>
        <c:axId val="139551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94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Difference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Calc!$B$17:$B$27</c:f>
              <c:strCache>
                <c:ptCount val="11"/>
                <c:pt idx="0">
                  <c:v>Government</c:v>
                </c:pt>
                <c:pt idx="1">
                  <c:v>Law firm</c:v>
                </c:pt>
                <c:pt idx="2">
                  <c:v>Private practice</c:v>
                </c:pt>
                <c:pt idx="3">
                  <c:v>Academia</c:v>
                </c:pt>
                <c:pt idx="4">
                  <c:v>Industry</c:v>
                </c:pt>
                <c:pt idx="5">
                  <c:v>Journalist</c:v>
                </c:pt>
                <c:pt idx="6">
                  <c:v>NA</c:v>
                </c:pt>
                <c:pt idx="7">
                  <c:v>Unlisted</c:v>
                </c:pt>
                <c:pt idx="8">
                  <c:v>Unclear</c:v>
                </c:pt>
                <c:pt idx="9">
                  <c:v>Died</c:v>
                </c:pt>
                <c:pt idx="10">
                  <c:v>Retired</c:v>
                </c:pt>
              </c:strCache>
            </c:strRef>
          </c:cat>
          <c:val>
            <c:numRef>
              <c:f>Calc!$C$17:$C$27</c:f>
              <c:numCache>
                <c:formatCode>General</c:formatCode>
                <c:ptCount val="11"/>
                <c:pt idx="0">
                  <c:v>-0.45522388059701491</c:v>
                </c:pt>
                <c:pt idx="1">
                  <c:v>0.20149253731343283</c:v>
                </c:pt>
                <c:pt idx="2">
                  <c:v>-7.462686567164179E-3</c:v>
                </c:pt>
                <c:pt idx="3">
                  <c:v>2.2388059701492536E-2</c:v>
                </c:pt>
                <c:pt idx="4">
                  <c:v>4.4776119402985072E-2</c:v>
                </c:pt>
                <c:pt idx="5">
                  <c:v>7.462686567164179E-3</c:v>
                </c:pt>
                <c:pt idx="6">
                  <c:v>3.7313432835820892E-2</c:v>
                </c:pt>
                <c:pt idx="7">
                  <c:v>-1.4925373134328358E-2</c:v>
                </c:pt>
                <c:pt idx="8">
                  <c:v>8.2089552238805971E-2</c:v>
                </c:pt>
                <c:pt idx="9">
                  <c:v>6.7164179104477612E-2</c:v>
                </c:pt>
                <c:pt idx="10">
                  <c:v>1.4925373134328358E-2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DC-44BF-8C57-9E7CF464D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685608"/>
        <c:axId val="1395537240"/>
      </c:barChart>
      <c:catAx>
        <c:axId val="1575685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37240"/>
        <c:crosses val="autoZero"/>
        <c:auto val="1"/>
        <c:lblAlgn val="ctr"/>
        <c:lblOffset val="100"/>
        <c:noMultiLvlLbl val="0"/>
      </c:catAx>
      <c:valAx>
        <c:axId val="139553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8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in compositions of high-ranking DoJ and FTC officials (pre-1976 and post-1975)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Difference (%) pre-76</c:v>
          </c:tx>
          <c:spPr>
            <a:solidFill>
              <a:srgbClr val="C6E0B4"/>
            </a:solidFill>
            <a:ln>
              <a:noFill/>
            </a:ln>
            <a:effectLst/>
          </c:spPr>
          <c:invertIfNegative val="0"/>
          <c:cat>
            <c:strRef>
              <c:f>Calc!$B$94:$B$99</c:f>
              <c:strCache>
                <c:ptCount val="6"/>
                <c:pt idx="0">
                  <c:v>Government</c:v>
                </c:pt>
                <c:pt idx="1">
                  <c:v>Law firm</c:v>
                </c:pt>
                <c:pt idx="2">
                  <c:v>Private practice</c:v>
                </c:pt>
                <c:pt idx="3">
                  <c:v>Academia</c:v>
                </c:pt>
                <c:pt idx="4">
                  <c:v>Industry</c:v>
                </c:pt>
                <c:pt idx="5">
                  <c:v>Alternate path (sum of retired, died, unclear, unlisted, NA, journalist)</c:v>
                </c:pt>
              </c:strCache>
            </c:strRef>
          </c:cat>
          <c:val>
            <c:numRef>
              <c:f>Calc!$C$94:$C$99</c:f>
              <c:numCache>
                <c:formatCode>General</c:formatCode>
                <c:ptCount val="6"/>
                <c:pt idx="0">
                  <c:v>-0.44444444444444442</c:v>
                </c:pt>
                <c:pt idx="1">
                  <c:v>0.15277777777777779</c:v>
                </c:pt>
                <c:pt idx="2">
                  <c:v>0</c:v>
                </c:pt>
                <c:pt idx="3">
                  <c:v>1.3888888888888888E-2</c:v>
                </c:pt>
                <c:pt idx="4">
                  <c:v>2.7777777777777776E-2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C9-4BC4-A62E-BBFAB83F47EE}"/>
            </c:ext>
          </c:extLst>
        </c:ser>
        <c:ser>
          <c:idx val="1"/>
          <c:order val="1"/>
          <c:tx>
            <c:v>Difference (%) post-75</c:v>
          </c:tx>
          <c:spPr>
            <a:solidFill>
              <a:srgbClr val="8EA9DB"/>
            </a:solidFill>
            <a:ln>
              <a:noFill/>
            </a:ln>
            <a:effectLst/>
          </c:spPr>
          <c:invertIfNegative val="0"/>
          <c:cat>
            <c:strRef>
              <c:f>Calc!$B$94:$B$99</c:f>
              <c:strCache>
                <c:ptCount val="6"/>
                <c:pt idx="0">
                  <c:v>Government</c:v>
                </c:pt>
                <c:pt idx="1">
                  <c:v>Law firm</c:v>
                </c:pt>
                <c:pt idx="2">
                  <c:v>Private practice</c:v>
                </c:pt>
                <c:pt idx="3">
                  <c:v>Academia</c:v>
                </c:pt>
                <c:pt idx="4">
                  <c:v>Industry</c:v>
                </c:pt>
                <c:pt idx="5">
                  <c:v>Alternate path (sum of retired, died, unclear, unlisted, NA, journalist)</c:v>
                </c:pt>
              </c:strCache>
            </c:strRef>
          </c:cat>
          <c:val>
            <c:numRef>
              <c:f>Calc!$D$94:$D$99</c:f>
              <c:numCache>
                <c:formatCode>General</c:formatCode>
                <c:ptCount val="6"/>
                <c:pt idx="0">
                  <c:v>-0.47540983606557374</c:v>
                </c:pt>
                <c:pt idx="1">
                  <c:v>0.26229508196721313</c:v>
                </c:pt>
                <c:pt idx="2">
                  <c:v>-1.6393442622950821E-2</c:v>
                </c:pt>
                <c:pt idx="3">
                  <c:v>3.2786885245901641E-2</c:v>
                </c:pt>
                <c:pt idx="4">
                  <c:v>6.5573770491803282E-2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C9-4BC4-A62E-BBFAB83F4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754888"/>
        <c:axId val="571916520"/>
      </c:barChart>
      <c:catAx>
        <c:axId val="544754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16520"/>
        <c:crosses val="autoZero"/>
        <c:auto val="1"/>
        <c:lblAlgn val="ctr"/>
        <c:lblOffset val="100"/>
        <c:noMultiLvlLbl val="0"/>
      </c:catAx>
      <c:valAx>
        <c:axId val="57191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754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in compositions of high-ranking DoJ and FTC officials (pre-1976 and post-1975)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Difference (#) pre-76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Calc!$B$68:$B$73</c:f>
              <c:strCache>
                <c:ptCount val="6"/>
                <c:pt idx="0">
                  <c:v>Government</c:v>
                </c:pt>
                <c:pt idx="1">
                  <c:v>Law firm</c:v>
                </c:pt>
                <c:pt idx="2">
                  <c:v>Private practice</c:v>
                </c:pt>
                <c:pt idx="3">
                  <c:v>Academia</c:v>
                </c:pt>
                <c:pt idx="4">
                  <c:v>Industry</c:v>
                </c:pt>
                <c:pt idx="5">
                  <c:v>Alt (sum of retired, died, unclear, unlisted, NA, Journalist)</c:v>
                </c:pt>
              </c:strCache>
            </c:strRef>
          </c:cat>
          <c:val>
            <c:numRef>
              <c:f>Calc!$C$68:$C$73</c:f>
              <c:numCache>
                <c:formatCode>General</c:formatCode>
                <c:ptCount val="6"/>
                <c:pt idx="0">
                  <c:v>-32</c:v>
                </c:pt>
                <c:pt idx="1">
                  <c:v>11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79-401D-9452-6D0518DE0B34}"/>
            </c:ext>
          </c:extLst>
        </c:ser>
        <c:ser>
          <c:idx val="1"/>
          <c:order val="1"/>
          <c:tx>
            <c:v>Differnce (#) post-75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Calc!$B$68:$B$73</c:f>
              <c:strCache>
                <c:ptCount val="6"/>
                <c:pt idx="0">
                  <c:v>Government</c:v>
                </c:pt>
                <c:pt idx="1">
                  <c:v>Law firm</c:v>
                </c:pt>
                <c:pt idx="2">
                  <c:v>Private practice</c:v>
                </c:pt>
                <c:pt idx="3">
                  <c:v>Academia</c:v>
                </c:pt>
                <c:pt idx="4">
                  <c:v>Industry</c:v>
                </c:pt>
                <c:pt idx="5">
                  <c:v>Alt (sum of retired, died, unclear, unlisted, NA, Journalist)</c:v>
                </c:pt>
              </c:strCache>
            </c:strRef>
          </c:cat>
          <c:val>
            <c:numRef>
              <c:f>Calc!$D$68:$D$73</c:f>
              <c:numCache>
                <c:formatCode>General</c:formatCode>
                <c:ptCount val="6"/>
                <c:pt idx="0">
                  <c:v>-29</c:v>
                </c:pt>
                <c:pt idx="1">
                  <c:v>16</c:v>
                </c:pt>
                <c:pt idx="2">
                  <c:v>-1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79-401D-9452-6D0518DE0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4277335"/>
        <c:axId val="1940040951"/>
      </c:barChart>
      <c:catAx>
        <c:axId val="2054277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040951"/>
        <c:crosses val="autoZero"/>
        <c:auto val="1"/>
        <c:lblAlgn val="ctr"/>
        <c:lblOffset val="100"/>
        <c:noMultiLvlLbl val="0"/>
      </c:catAx>
      <c:valAx>
        <c:axId val="1940040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277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0</xdr:row>
      <xdr:rowOff>104775</xdr:rowOff>
    </xdr:from>
    <xdr:to>
      <xdr:col>17</xdr:col>
      <xdr:colOff>523875</xdr:colOff>
      <xdr:row>14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3AD3C3B-00D1-4147-8A36-9354DDEE2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349250</xdr:colOff>
      <xdr:row>20</xdr:row>
      <xdr:rowOff>44450</xdr:rowOff>
    </xdr:from>
    <xdr:to>
      <xdr:col>18</xdr:col>
      <xdr:colOff>136525</xdr:colOff>
      <xdr:row>38</xdr:row>
      <xdr:rowOff>111125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DDDD59D-5780-43F3-A246-FB0F1FBDB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100</xdr:row>
      <xdr:rowOff>47625</xdr:rowOff>
    </xdr:from>
    <xdr:to>
      <xdr:col>6</xdr:col>
      <xdr:colOff>1171575</xdr:colOff>
      <xdr:row>115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2DAFD1-49F3-4C52-AF70-972CFDB3A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209550</xdr:colOff>
      <xdr:row>73</xdr:row>
      <xdr:rowOff>142875</xdr:rowOff>
    </xdr:from>
    <xdr:to>
      <xdr:col>7</xdr:col>
      <xdr:colOff>314325</xdr:colOff>
      <xdr:row>89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0DCAF3-02CF-4035-9FFC-F4D1C783F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ima Biondi" id="{0812B33D-9D16-45C2-8F56-9D699F94E4D9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2" dT="2021-04-23T15:42:08.90" personId="{0812B33D-9D16-45C2-8F56-9D699F94E4D9}" id="{6C5127F1-6C66-4D83-95EF-412A0EA42299}">
    <text>Repeat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51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tc.gov/about-ftc/commissioners" TargetMode="External"/><Relationship Id="rId1" Type="http://schemas.openxmlformats.org/officeDocument/2006/relationships/hyperlink" Target="https://en.wikipedia.org/wiki/United_States_Assistant_Attorney_Gener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34"/>
  <sheetViews>
    <sheetView tabSelected="1" zoomScale="115" zoomScaleNormal="256" workbookViewId="0">
      <pane ySplit="1" topLeftCell="A2" activePane="bottomLeft" state="frozen"/>
      <selection pane="bottomLeft" activeCell="K18" sqref="K18"/>
    </sheetView>
  </sheetViews>
  <sheetFormatPr baseColWidth="10" defaultColWidth="8.83203125" defaultRowHeight="15" x14ac:dyDescent="0.2"/>
  <cols>
    <col min="4" max="5" width="9.1640625" customWidth="1"/>
    <col min="6" max="6" width="17.6640625" customWidth="1"/>
    <col min="7" max="8" width="9.5" customWidth="1"/>
    <col min="9" max="12" width="8.83203125" customWidth="1"/>
  </cols>
  <sheetData>
    <row r="1" spans="2:12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341</v>
      </c>
      <c r="K1" s="2" t="s">
        <v>342</v>
      </c>
      <c r="L1" s="2" t="s">
        <v>8</v>
      </c>
    </row>
    <row r="2" spans="2:12" x14ac:dyDescent="0.2">
      <c r="B2" t="s">
        <v>9</v>
      </c>
      <c r="C2" t="s">
        <v>10</v>
      </c>
      <c r="D2" t="s">
        <v>11</v>
      </c>
      <c r="F2" t="s">
        <v>12</v>
      </c>
      <c r="G2">
        <v>1915</v>
      </c>
      <c r="H2">
        <v>1917</v>
      </c>
      <c r="I2" t="s">
        <v>13</v>
      </c>
      <c r="J2" t="s">
        <v>14</v>
      </c>
      <c r="K2" t="s">
        <v>15</v>
      </c>
      <c r="L2" t="s">
        <v>16</v>
      </c>
    </row>
    <row r="3" spans="2:12" x14ac:dyDescent="0.2">
      <c r="B3" t="s">
        <v>19</v>
      </c>
      <c r="C3" t="s">
        <v>20</v>
      </c>
      <c r="D3" t="s">
        <v>21</v>
      </c>
      <c r="F3" t="s">
        <v>22</v>
      </c>
      <c r="G3">
        <v>1915</v>
      </c>
      <c r="H3">
        <v>1918</v>
      </c>
      <c r="I3" t="s">
        <v>13</v>
      </c>
      <c r="J3" t="s">
        <v>14</v>
      </c>
      <c r="K3" t="s">
        <v>14</v>
      </c>
      <c r="L3" t="s">
        <v>16</v>
      </c>
    </row>
    <row r="4" spans="2:12" x14ac:dyDescent="0.2">
      <c r="B4" t="s">
        <v>26</v>
      </c>
      <c r="C4" t="s">
        <v>27</v>
      </c>
      <c r="D4" t="s">
        <v>28</v>
      </c>
      <c r="F4" t="s">
        <v>22</v>
      </c>
      <c r="G4">
        <v>1915</v>
      </c>
      <c r="H4">
        <v>1917</v>
      </c>
      <c r="I4" t="s">
        <v>13</v>
      </c>
      <c r="J4" t="s">
        <v>14</v>
      </c>
      <c r="K4" t="s">
        <v>14</v>
      </c>
      <c r="L4" t="s">
        <v>16</v>
      </c>
    </row>
    <row r="5" spans="2:12" x14ac:dyDescent="0.2">
      <c r="B5" t="s">
        <v>29</v>
      </c>
      <c r="D5" t="s">
        <v>30</v>
      </c>
      <c r="F5" t="s">
        <v>12</v>
      </c>
      <c r="G5">
        <v>1915</v>
      </c>
      <c r="H5">
        <v>1916</v>
      </c>
      <c r="I5" t="s">
        <v>13</v>
      </c>
      <c r="J5" t="s">
        <v>14</v>
      </c>
      <c r="K5" t="s">
        <v>15</v>
      </c>
      <c r="L5" t="s">
        <v>16</v>
      </c>
    </row>
    <row r="6" spans="2:12" x14ac:dyDescent="0.2">
      <c r="B6" t="s">
        <v>32</v>
      </c>
      <c r="C6" t="s">
        <v>33</v>
      </c>
      <c r="D6" t="s">
        <v>34</v>
      </c>
      <c r="F6" t="s">
        <v>22</v>
      </c>
      <c r="G6">
        <v>1916</v>
      </c>
      <c r="H6">
        <v>1918</v>
      </c>
      <c r="I6" t="s">
        <v>13</v>
      </c>
      <c r="J6" t="s">
        <v>14</v>
      </c>
      <c r="K6" t="s">
        <v>14</v>
      </c>
      <c r="L6" t="s">
        <v>16</v>
      </c>
    </row>
    <row r="7" spans="2:12" x14ac:dyDescent="0.2">
      <c r="B7" t="s">
        <v>35</v>
      </c>
      <c r="C7" t="s">
        <v>36</v>
      </c>
      <c r="D7" t="s">
        <v>37</v>
      </c>
      <c r="F7" t="s">
        <v>22</v>
      </c>
      <c r="G7">
        <v>1917</v>
      </c>
      <c r="H7">
        <v>1919</v>
      </c>
      <c r="I7" t="s">
        <v>13</v>
      </c>
      <c r="J7" t="s">
        <v>14</v>
      </c>
      <c r="K7" t="s">
        <v>38</v>
      </c>
      <c r="L7" t="s">
        <v>16</v>
      </c>
    </row>
    <row r="8" spans="2:12" x14ac:dyDescent="0.2">
      <c r="B8" t="s">
        <v>19</v>
      </c>
      <c r="C8" t="s">
        <v>39</v>
      </c>
      <c r="D8" t="s">
        <v>40</v>
      </c>
      <c r="F8" t="s">
        <v>22</v>
      </c>
      <c r="G8">
        <v>1917</v>
      </c>
      <c r="H8">
        <v>1920</v>
      </c>
      <c r="I8" t="s">
        <v>13</v>
      </c>
      <c r="J8" t="s">
        <v>14</v>
      </c>
      <c r="K8" t="s">
        <v>14</v>
      </c>
      <c r="L8" t="s">
        <v>16</v>
      </c>
    </row>
    <row r="9" spans="2:12" x14ac:dyDescent="0.2">
      <c r="B9" t="s">
        <v>41</v>
      </c>
      <c r="D9" t="s">
        <v>42</v>
      </c>
      <c r="F9" t="s">
        <v>43</v>
      </c>
      <c r="G9">
        <v>1917</v>
      </c>
      <c r="H9">
        <v>1924</v>
      </c>
      <c r="I9" t="s">
        <v>13</v>
      </c>
      <c r="J9" t="s">
        <v>14</v>
      </c>
      <c r="K9" t="s">
        <v>15</v>
      </c>
      <c r="L9" t="s">
        <v>16</v>
      </c>
    </row>
    <row r="10" spans="2:12" x14ac:dyDescent="0.2">
      <c r="B10" t="s">
        <v>45</v>
      </c>
      <c r="D10" t="s">
        <v>46</v>
      </c>
      <c r="F10" t="s">
        <v>43</v>
      </c>
      <c r="G10">
        <v>1919</v>
      </c>
      <c r="H10">
        <v>1926</v>
      </c>
      <c r="I10" t="s">
        <v>13</v>
      </c>
      <c r="J10" t="s">
        <v>14</v>
      </c>
      <c r="K10" t="s">
        <v>14</v>
      </c>
      <c r="L10" t="s">
        <v>16</v>
      </c>
    </row>
    <row r="11" spans="2:12" x14ac:dyDescent="0.2">
      <c r="B11" t="s">
        <v>35</v>
      </c>
      <c r="C11" t="s">
        <v>48</v>
      </c>
      <c r="D11" t="s">
        <v>49</v>
      </c>
      <c r="F11" t="s">
        <v>12</v>
      </c>
      <c r="G11">
        <v>1920</v>
      </c>
      <c r="H11">
        <v>1921</v>
      </c>
      <c r="I11" t="s">
        <v>13</v>
      </c>
      <c r="J11" t="s">
        <v>14</v>
      </c>
      <c r="K11" t="s">
        <v>14</v>
      </c>
      <c r="L11" t="s">
        <v>16</v>
      </c>
    </row>
    <row r="12" spans="2:12" x14ac:dyDescent="0.2">
      <c r="B12" t="s">
        <v>51</v>
      </c>
      <c r="C12" t="s">
        <v>52</v>
      </c>
      <c r="D12" t="s">
        <v>53</v>
      </c>
      <c r="F12" t="s">
        <v>22</v>
      </c>
      <c r="G12">
        <v>1920</v>
      </c>
      <c r="H12">
        <v>1925</v>
      </c>
      <c r="I12" t="s">
        <v>13</v>
      </c>
      <c r="J12" t="s">
        <v>14</v>
      </c>
      <c r="K12" t="s">
        <v>38</v>
      </c>
      <c r="L12" t="s">
        <v>16</v>
      </c>
    </row>
    <row r="13" spans="2:12" x14ac:dyDescent="0.2">
      <c r="B13" t="s">
        <v>35</v>
      </c>
      <c r="C13" t="s">
        <v>54</v>
      </c>
      <c r="D13" t="s">
        <v>55</v>
      </c>
      <c r="F13" t="s">
        <v>22</v>
      </c>
      <c r="G13">
        <v>1921</v>
      </c>
      <c r="H13">
        <v>1927</v>
      </c>
      <c r="I13" t="s">
        <v>13</v>
      </c>
      <c r="J13" t="s">
        <v>14</v>
      </c>
      <c r="K13" t="s">
        <v>14</v>
      </c>
      <c r="L13" t="s">
        <v>16</v>
      </c>
    </row>
    <row r="14" spans="2:12" x14ac:dyDescent="0.2">
      <c r="B14" t="s">
        <v>56</v>
      </c>
      <c r="C14" t="s">
        <v>57</v>
      </c>
      <c r="D14" t="s">
        <v>58</v>
      </c>
      <c r="F14" t="s">
        <v>22</v>
      </c>
      <c r="G14">
        <v>1922</v>
      </c>
      <c r="H14">
        <v>1926</v>
      </c>
      <c r="I14" t="s">
        <v>59</v>
      </c>
      <c r="J14" t="s">
        <v>38</v>
      </c>
      <c r="K14" t="s">
        <v>38</v>
      </c>
      <c r="L14" t="s">
        <v>16</v>
      </c>
    </row>
    <row r="15" spans="2:12" x14ac:dyDescent="0.2">
      <c r="B15" t="s">
        <v>61</v>
      </c>
      <c r="C15" t="s">
        <v>57</v>
      </c>
      <c r="D15" t="s">
        <v>62</v>
      </c>
      <c r="F15" t="s">
        <v>43</v>
      </c>
      <c r="G15">
        <v>1924</v>
      </c>
      <c r="H15">
        <v>1932</v>
      </c>
      <c r="I15" t="s">
        <v>63</v>
      </c>
      <c r="J15" t="s">
        <v>38</v>
      </c>
      <c r="K15" t="s">
        <v>38</v>
      </c>
      <c r="L15" t="s">
        <v>16</v>
      </c>
    </row>
    <row r="16" spans="2:12" x14ac:dyDescent="0.2">
      <c r="B16" t="s">
        <v>19</v>
      </c>
      <c r="C16" t="s">
        <v>33</v>
      </c>
      <c r="D16" t="s">
        <v>64</v>
      </c>
      <c r="F16" t="s">
        <v>43</v>
      </c>
      <c r="G16">
        <v>1925</v>
      </c>
      <c r="H16">
        <v>1933</v>
      </c>
      <c r="I16" t="s">
        <v>63</v>
      </c>
      <c r="J16" t="s">
        <v>38</v>
      </c>
      <c r="K16" t="s">
        <v>38</v>
      </c>
      <c r="L16" t="s">
        <v>16</v>
      </c>
    </row>
    <row r="17" spans="2:12" x14ac:dyDescent="0.2">
      <c r="B17" t="s">
        <v>65</v>
      </c>
      <c r="C17" t="s">
        <v>66</v>
      </c>
      <c r="D17" t="s">
        <v>67</v>
      </c>
      <c r="F17" t="s">
        <v>22</v>
      </c>
      <c r="G17">
        <v>1926</v>
      </c>
      <c r="H17">
        <v>1929</v>
      </c>
      <c r="I17" t="s">
        <v>63</v>
      </c>
      <c r="J17" t="s">
        <v>38</v>
      </c>
      <c r="K17" t="s">
        <v>38</v>
      </c>
      <c r="L17" t="s">
        <v>16</v>
      </c>
    </row>
    <row r="18" spans="2:12" x14ac:dyDescent="0.2">
      <c r="B18" t="s">
        <v>19</v>
      </c>
      <c r="C18" t="s">
        <v>32</v>
      </c>
      <c r="D18" t="s">
        <v>69</v>
      </c>
      <c r="F18" t="s">
        <v>70</v>
      </c>
      <c r="G18">
        <v>1926</v>
      </c>
      <c r="H18">
        <v>1927</v>
      </c>
      <c r="I18" t="s">
        <v>63</v>
      </c>
      <c r="J18" t="s">
        <v>38</v>
      </c>
      <c r="K18" s="3" t="s">
        <v>71</v>
      </c>
      <c r="L18" s="3" t="s">
        <v>72</v>
      </c>
    </row>
    <row r="19" spans="2:12" x14ac:dyDescent="0.2">
      <c r="B19" t="s">
        <v>73</v>
      </c>
      <c r="C19" t="s">
        <v>74</v>
      </c>
      <c r="D19" t="s">
        <v>75</v>
      </c>
      <c r="F19" t="s">
        <v>22</v>
      </c>
      <c r="G19">
        <v>1927</v>
      </c>
      <c r="H19">
        <v>1933</v>
      </c>
      <c r="I19" t="s">
        <v>63</v>
      </c>
      <c r="J19" t="s">
        <v>38</v>
      </c>
      <c r="K19" t="s">
        <v>14</v>
      </c>
      <c r="L19" t="s">
        <v>16</v>
      </c>
    </row>
    <row r="20" spans="2:12" x14ac:dyDescent="0.2">
      <c r="B20" t="s">
        <v>48</v>
      </c>
      <c r="C20" t="s">
        <v>76</v>
      </c>
      <c r="D20" t="s">
        <v>77</v>
      </c>
      <c r="F20" t="s">
        <v>78</v>
      </c>
      <c r="G20">
        <v>1927</v>
      </c>
      <c r="H20">
        <v>1949</v>
      </c>
      <c r="I20" t="s">
        <v>63</v>
      </c>
      <c r="J20" t="s">
        <v>38</v>
      </c>
      <c r="K20" t="s">
        <v>14</v>
      </c>
      <c r="L20" t="s">
        <v>16</v>
      </c>
    </row>
    <row r="21" spans="2:12" x14ac:dyDescent="0.2">
      <c r="B21" t="s">
        <v>61</v>
      </c>
      <c r="C21" t="s">
        <v>10</v>
      </c>
      <c r="D21" t="s">
        <v>80</v>
      </c>
      <c r="F21" t="s">
        <v>22</v>
      </c>
      <c r="G21">
        <v>1929</v>
      </c>
      <c r="H21">
        <v>1945</v>
      </c>
      <c r="I21" t="s">
        <v>63</v>
      </c>
      <c r="J21" t="s">
        <v>38</v>
      </c>
      <c r="K21" t="s">
        <v>38</v>
      </c>
      <c r="L21" t="s">
        <v>16</v>
      </c>
    </row>
    <row r="22" spans="2:12" x14ac:dyDescent="0.2">
      <c r="B22" t="s">
        <v>35</v>
      </c>
      <c r="C22" t="s">
        <v>81</v>
      </c>
      <c r="D22" t="s">
        <v>82</v>
      </c>
      <c r="F22" t="s">
        <v>70</v>
      </c>
      <c r="G22">
        <v>1929</v>
      </c>
      <c r="H22">
        <v>1933</v>
      </c>
      <c r="I22" t="s">
        <v>83</v>
      </c>
      <c r="J22" t="s">
        <v>38</v>
      </c>
      <c r="K22" s="3" t="s">
        <v>71</v>
      </c>
      <c r="L22" s="3" t="s">
        <v>72</v>
      </c>
    </row>
    <row r="23" spans="2:12" x14ac:dyDescent="0.2">
      <c r="B23" t="s">
        <v>84</v>
      </c>
      <c r="C23" t="s">
        <v>85</v>
      </c>
      <c r="D23" t="s">
        <v>34</v>
      </c>
      <c r="F23" t="s">
        <v>86</v>
      </c>
      <c r="G23">
        <v>1933</v>
      </c>
      <c r="H23">
        <v>1949</v>
      </c>
      <c r="I23" t="s">
        <v>87</v>
      </c>
      <c r="J23" t="s">
        <v>14</v>
      </c>
      <c r="K23" t="s">
        <v>14</v>
      </c>
      <c r="L23" t="s">
        <v>16</v>
      </c>
    </row>
    <row r="24" spans="2:12" x14ac:dyDescent="0.2">
      <c r="B24" t="s">
        <v>88</v>
      </c>
      <c r="C24" t="s">
        <v>39</v>
      </c>
      <c r="D24" t="s">
        <v>89</v>
      </c>
      <c r="F24" t="s">
        <v>12</v>
      </c>
      <c r="G24">
        <v>1933</v>
      </c>
      <c r="H24">
        <v>1933</v>
      </c>
      <c r="I24" t="s">
        <v>87</v>
      </c>
      <c r="J24" t="s">
        <v>14</v>
      </c>
      <c r="K24" t="s">
        <v>14</v>
      </c>
      <c r="L24" t="s">
        <v>16</v>
      </c>
    </row>
    <row r="25" spans="2:12" x14ac:dyDescent="0.2">
      <c r="B25" t="s">
        <v>29</v>
      </c>
      <c r="C25" t="s">
        <v>90</v>
      </c>
      <c r="D25" t="s">
        <v>91</v>
      </c>
      <c r="F25" t="s">
        <v>12</v>
      </c>
      <c r="G25">
        <v>1933</v>
      </c>
      <c r="H25">
        <v>1934</v>
      </c>
      <c r="I25" t="s">
        <v>87</v>
      </c>
      <c r="J25" t="s">
        <v>14</v>
      </c>
      <c r="K25" t="s">
        <v>38</v>
      </c>
      <c r="L25" t="s">
        <v>16</v>
      </c>
    </row>
    <row r="26" spans="2:12" x14ac:dyDescent="0.2">
      <c r="B26" t="s">
        <v>92</v>
      </c>
      <c r="C26" t="s">
        <v>93</v>
      </c>
      <c r="D26" t="s">
        <v>94</v>
      </c>
      <c r="F26" t="s">
        <v>12</v>
      </c>
      <c r="G26">
        <v>1933</v>
      </c>
      <c r="H26">
        <v>1934</v>
      </c>
      <c r="I26" t="s">
        <v>87</v>
      </c>
      <c r="J26" t="s">
        <v>14</v>
      </c>
      <c r="K26" t="s">
        <v>14</v>
      </c>
      <c r="L26" t="s">
        <v>16</v>
      </c>
    </row>
    <row r="27" spans="2:12" x14ac:dyDescent="0.2">
      <c r="B27" t="s">
        <v>19</v>
      </c>
      <c r="C27" t="s">
        <v>74</v>
      </c>
      <c r="D27" t="s">
        <v>95</v>
      </c>
      <c r="F27" t="s">
        <v>96</v>
      </c>
      <c r="G27">
        <v>1934</v>
      </c>
      <c r="H27">
        <v>1952</v>
      </c>
      <c r="I27" t="s">
        <v>87</v>
      </c>
      <c r="J27" t="s">
        <v>14</v>
      </c>
      <c r="K27" t="s">
        <v>14</v>
      </c>
      <c r="L27" t="s">
        <v>16</v>
      </c>
    </row>
    <row r="28" spans="2:12" x14ac:dyDescent="0.2">
      <c r="B28" t="s">
        <v>97</v>
      </c>
      <c r="C28" t="s">
        <v>33</v>
      </c>
      <c r="D28" t="s">
        <v>98</v>
      </c>
      <c r="F28" t="s">
        <v>96</v>
      </c>
      <c r="G28">
        <v>1935</v>
      </c>
      <c r="H28">
        <v>1948</v>
      </c>
      <c r="I28" t="s">
        <v>87</v>
      </c>
      <c r="J28" t="s">
        <v>14</v>
      </c>
      <c r="K28" t="s">
        <v>38</v>
      </c>
      <c r="L28" t="s">
        <v>16</v>
      </c>
    </row>
    <row r="29" spans="2:12" x14ac:dyDescent="0.2">
      <c r="B29" t="s">
        <v>97</v>
      </c>
      <c r="C29" t="s">
        <v>100</v>
      </c>
      <c r="D29" t="s">
        <v>101</v>
      </c>
      <c r="F29" t="s">
        <v>70</v>
      </c>
      <c r="G29">
        <v>1937</v>
      </c>
      <c r="H29">
        <v>1938</v>
      </c>
      <c r="I29" t="s">
        <v>87</v>
      </c>
      <c r="J29" t="s">
        <v>14</v>
      </c>
      <c r="K29" s="3" t="s">
        <v>71</v>
      </c>
      <c r="L29" s="3" t="s">
        <v>72</v>
      </c>
    </row>
    <row r="30" spans="2:12" x14ac:dyDescent="0.2">
      <c r="B30" t="s">
        <v>102</v>
      </c>
      <c r="D30" t="s">
        <v>103</v>
      </c>
      <c r="F30" t="s">
        <v>70</v>
      </c>
      <c r="G30">
        <v>1938</v>
      </c>
      <c r="H30">
        <v>1943</v>
      </c>
      <c r="I30" t="s">
        <v>87</v>
      </c>
      <c r="J30" t="s">
        <v>14</v>
      </c>
      <c r="K30" s="3" t="s">
        <v>71</v>
      </c>
      <c r="L30" s="3" t="s">
        <v>72</v>
      </c>
    </row>
    <row r="31" spans="2:12" x14ac:dyDescent="0.2">
      <c r="B31" t="s">
        <v>104</v>
      </c>
      <c r="D31" t="s">
        <v>105</v>
      </c>
      <c r="F31" t="s">
        <v>70</v>
      </c>
      <c r="G31">
        <v>1943</v>
      </c>
      <c r="H31">
        <v>1947</v>
      </c>
      <c r="I31" t="s">
        <v>87</v>
      </c>
      <c r="J31" t="s">
        <v>14</v>
      </c>
      <c r="K31" s="3" t="s">
        <v>71</v>
      </c>
      <c r="L31" s="3" t="s">
        <v>72</v>
      </c>
    </row>
    <row r="32" spans="2:12" x14ac:dyDescent="0.2">
      <c r="B32" t="s">
        <v>106</v>
      </c>
      <c r="C32" t="s">
        <v>107</v>
      </c>
      <c r="D32" t="s">
        <v>108</v>
      </c>
      <c r="F32" t="s">
        <v>22</v>
      </c>
      <c r="G32">
        <v>1945</v>
      </c>
      <c r="H32">
        <v>1956</v>
      </c>
      <c r="I32" t="s">
        <v>109</v>
      </c>
      <c r="J32" t="s">
        <v>14</v>
      </c>
      <c r="K32" t="s">
        <v>38</v>
      </c>
      <c r="L32" t="s">
        <v>16</v>
      </c>
    </row>
    <row r="33" spans="2:12" x14ac:dyDescent="0.2">
      <c r="B33" t="s">
        <v>35</v>
      </c>
      <c r="C33" t="s">
        <v>54</v>
      </c>
      <c r="D33" t="s">
        <v>110</v>
      </c>
      <c r="F33" t="s">
        <v>70</v>
      </c>
      <c r="G33">
        <v>1947</v>
      </c>
      <c r="H33">
        <v>1948</v>
      </c>
      <c r="I33" t="s">
        <v>109</v>
      </c>
      <c r="J33" t="s">
        <v>14</v>
      </c>
      <c r="K33" s="3" t="s">
        <v>71</v>
      </c>
      <c r="L33" s="3" t="s">
        <v>72</v>
      </c>
    </row>
    <row r="34" spans="2:12" x14ac:dyDescent="0.2">
      <c r="B34" t="s">
        <v>111</v>
      </c>
      <c r="D34" t="s">
        <v>112</v>
      </c>
      <c r="F34" t="s">
        <v>70</v>
      </c>
      <c r="G34">
        <v>1948</v>
      </c>
      <c r="H34">
        <v>1950</v>
      </c>
      <c r="I34" t="s">
        <v>109</v>
      </c>
      <c r="J34" t="s">
        <v>14</v>
      </c>
      <c r="K34" s="3" t="s">
        <v>71</v>
      </c>
      <c r="L34" s="3" t="s">
        <v>72</v>
      </c>
    </row>
    <row r="35" spans="2:12" x14ac:dyDescent="0.2">
      <c r="B35" t="s">
        <v>35</v>
      </c>
      <c r="D35" t="s">
        <v>113</v>
      </c>
      <c r="F35" t="s">
        <v>12</v>
      </c>
      <c r="G35">
        <v>1948</v>
      </c>
      <c r="H35">
        <v>1953</v>
      </c>
      <c r="I35" t="s">
        <v>109</v>
      </c>
      <c r="J35" t="s">
        <v>14</v>
      </c>
      <c r="K35" t="s">
        <v>114</v>
      </c>
      <c r="L35" t="s">
        <v>16</v>
      </c>
    </row>
    <row r="36" spans="2:12" x14ac:dyDescent="0.2">
      <c r="B36" t="s">
        <v>92</v>
      </c>
      <c r="C36" t="s">
        <v>93</v>
      </c>
      <c r="D36" t="s">
        <v>115</v>
      </c>
      <c r="F36" t="s">
        <v>22</v>
      </c>
      <c r="G36">
        <v>1949</v>
      </c>
      <c r="H36">
        <v>1955</v>
      </c>
      <c r="I36" t="s">
        <v>109</v>
      </c>
      <c r="J36" t="s">
        <v>14</v>
      </c>
      <c r="K36" t="s">
        <v>14</v>
      </c>
      <c r="L36" t="s">
        <v>16</v>
      </c>
    </row>
    <row r="37" spans="2:12" x14ac:dyDescent="0.2">
      <c r="B37" t="s">
        <v>116</v>
      </c>
      <c r="D37" t="s">
        <v>117</v>
      </c>
      <c r="F37" t="s">
        <v>70</v>
      </c>
      <c r="G37">
        <v>1950</v>
      </c>
      <c r="H37">
        <v>1951</v>
      </c>
      <c r="I37" t="s">
        <v>109</v>
      </c>
      <c r="J37" t="s">
        <v>14</v>
      </c>
      <c r="K37" s="3" t="s">
        <v>71</v>
      </c>
      <c r="L37" s="3" t="s">
        <v>72</v>
      </c>
    </row>
    <row r="38" spans="2:12" x14ac:dyDescent="0.2">
      <c r="B38" t="s">
        <v>118</v>
      </c>
      <c r="C38" t="s">
        <v>20</v>
      </c>
      <c r="D38" t="s">
        <v>119</v>
      </c>
      <c r="F38" t="s">
        <v>12</v>
      </c>
      <c r="G38">
        <v>1950</v>
      </c>
      <c r="H38">
        <v>1953</v>
      </c>
      <c r="I38" t="s">
        <v>109</v>
      </c>
      <c r="J38" t="s">
        <v>14</v>
      </c>
      <c r="K38" t="s">
        <v>14</v>
      </c>
      <c r="L38" t="s">
        <v>16</v>
      </c>
    </row>
    <row r="39" spans="2:12" x14ac:dyDescent="0.2">
      <c r="B39" t="s">
        <v>10</v>
      </c>
      <c r="C39" t="s">
        <v>120</v>
      </c>
      <c r="D39" t="s">
        <v>121</v>
      </c>
      <c r="F39" t="s">
        <v>70</v>
      </c>
      <c r="G39">
        <v>1951</v>
      </c>
      <c r="H39">
        <v>1952</v>
      </c>
      <c r="I39" t="s">
        <v>109</v>
      </c>
      <c r="J39" t="s">
        <v>14</v>
      </c>
      <c r="K39" s="3" t="s">
        <v>71</v>
      </c>
      <c r="L39" s="3" t="s">
        <v>72</v>
      </c>
    </row>
    <row r="40" spans="2:12" x14ac:dyDescent="0.2">
      <c r="B40" t="s">
        <v>122</v>
      </c>
      <c r="C40" t="s">
        <v>74</v>
      </c>
      <c r="D40" t="s">
        <v>123</v>
      </c>
      <c r="F40" t="s">
        <v>12</v>
      </c>
      <c r="G40">
        <v>1952</v>
      </c>
      <c r="H40">
        <v>1954</v>
      </c>
      <c r="I40" t="s">
        <v>109</v>
      </c>
      <c r="J40" t="s">
        <v>14</v>
      </c>
      <c r="K40" t="s">
        <v>14</v>
      </c>
      <c r="L40" t="s">
        <v>16</v>
      </c>
    </row>
    <row r="41" spans="2:12" x14ac:dyDescent="0.2">
      <c r="B41" t="s">
        <v>124</v>
      </c>
      <c r="C41" t="s">
        <v>125</v>
      </c>
      <c r="D41" t="s">
        <v>126</v>
      </c>
      <c r="F41" t="s">
        <v>70</v>
      </c>
      <c r="G41">
        <v>1952</v>
      </c>
      <c r="H41">
        <v>1953</v>
      </c>
      <c r="I41" t="s">
        <v>127</v>
      </c>
      <c r="J41" t="s">
        <v>127</v>
      </c>
      <c r="K41" s="3" t="s">
        <v>71</v>
      </c>
      <c r="L41" s="3" t="s">
        <v>72</v>
      </c>
    </row>
    <row r="42" spans="2:12" x14ac:dyDescent="0.2">
      <c r="B42" t="s">
        <v>26</v>
      </c>
      <c r="C42" t="s">
        <v>54</v>
      </c>
      <c r="D42" t="s">
        <v>128</v>
      </c>
      <c r="F42" t="s">
        <v>129</v>
      </c>
      <c r="G42">
        <v>1953</v>
      </c>
      <c r="H42">
        <v>1955</v>
      </c>
      <c r="I42" t="s">
        <v>130</v>
      </c>
      <c r="J42" t="s">
        <v>38</v>
      </c>
      <c r="K42" t="s">
        <v>38</v>
      </c>
      <c r="L42" t="s">
        <v>16</v>
      </c>
    </row>
    <row r="43" spans="2:12" x14ac:dyDescent="0.2">
      <c r="B43" t="s">
        <v>131</v>
      </c>
      <c r="D43" t="s">
        <v>132</v>
      </c>
      <c r="F43" t="s">
        <v>70</v>
      </c>
      <c r="G43">
        <v>1953</v>
      </c>
      <c r="H43">
        <v>1956</v>
      </c>
      <c r="I43" t="s">
        <v>130</v>
      </c>
      <c r="J43" t="s">
        <v>38</v>
      </c>
      <c r="K43" s="3" t="s">
        <v>71</v>
      </c>
      <c r="L43" s="3" t="s">
        <v>72</v>
      </c>
    </row>
    <row r="44" spans="2:12" x14ac:dyDescent="0.2">
      <c r="B44" t="s">
        <v>35</v>
      </c>
      <c r="C44" t="s">
        <v>57</v>
      </c>
      <c r="D44" t="s">
        <v>133</v>
      </c>
      <c r="F44" t="s">
        <v>22</v>
      </c>
      <c r="G44">
        <v>1953</v>
      </c>
      <c r="H44">
        <v>1959</v>
      </c>
      <c r="I44" t="s">
        <v>130</v>
      </c>
      <c r="J44" t="s">
        <v>38</v>
      </c>
      <c r="K44" t="s">
        <v>38</v>
      </c>
      <c r="L44" t="s">
        <v>16</v>
      </c>
    </row>
    <row r="45" spans="2:12" x14ac:dyDescent="0.2">
      <c r="B45" t="s">
        <v>97</v>
      </c>
      <c r="C45" t="s">
        <v>134</v>
      </c>
      <c r="D45" t="s">
        <v>135</v>
      </c>
      <c r="F45" t="s">
        <v>12</v>
      </c>
      <c r="G45">
        <v>1954</v>
      </c>
      <c r="H45">
        <v>1961</v>
      </c>
      <c r="I45" t="s">
        <v>130</v>
      </c>
      <c r="J45" t="s">
        <v>38</v>
      </c>
      <c r="K45" t="s">
        <v>14</v>
      </c>
      <c r="L45" t="s">
        <v>16</v>
      </c>
    </row>
    <row r="46" spans="2:12" x14ac:dyDescent="0.2">
      <c r="B46" t="s">
        <v>136</v>
      </c>
      <c r="D46" t="s">
        <v>137</v>
      </c>
      <c r="F46" t="s">
        <v>12</v>
      </c>
      <c r="G46">
        <v>1955</v>
      </c>
      <c r="H46">
        <v>1964</v>
      </c>
      <c r="I46" t="s">
        <v>130</v>
      </c>
      <c r="J46" t="s">
        <v>38</v>
      </c>
      <c r="K46" t="s">
        <v>38</v>
      </c>
      <c r="L46" t="s">
        <v>16</v>
      </c>
    </row>
    <row r="47" spans="2:12" x14ac:dyDescent="0.2">
      <c r="B47" t="s">
        <v>19</v>
      </c>
      <c r="C47" t="s">
        <v>90</v>
      </c>
      <c r="D47" t="s">
        <v>138</v>
      </c>
      <c r="F47" t="s">
        <v>12</v>
      </c>
      <c r="G47">
        <v>1955</v>
      </c>
      <c r="H47">
        <v>1962</v>
      </c>
      <c r="I47" t="s">
        <v>130</v>
      </c>
      <c r="J47" t="s">
        <v>38</v>
      </c>
      <c r="K47" t="s">
        <v>14</v>
      </c>
      <c r="L47" t="s">
        <v>16</v>
      </c>
    </row>
    <row r="48" spans="2:12" x14ac:dyDescent="0.2">
      <c r="B48" t="s">
        <v>26</v>
      </c>
      <c r="C48" t="s">
        <v>134</v>
      </c>
      <c r="D48" t="s">
        <v>139</v>
      </c>
      <c r="F48" t="s">
        <v>12</v>
      </c>
      <c r="G48">
        <v>1956</v>
      </c>
      <c r="H48">
        <v>1960</v>
      </c>
      <c r="I48" t="s">
        <v>130</v>
      </c>
      <c r="J48" t="s">
        <v>38</v>
      </c>
      <c r="K48" t="s">
        <v>38</v>
      </c>
      <c r="L48" t="s">
        <v>16</v>
      </c>
    </row>
    <row r="49" spans="2:12" x14ac:dyDescent="0.2">
      <c r="B49" t="s">
        <v>41</v>
      </c>
      <c r="C49" t="s">
        <v>140</v>
      </c>
      <c r="D49" t="s">
        <v>141</v>
      </c>
      <c r="F49" t="s">
        <v>70</v>
      </c>
      <c r="G49">
        <v>1956</v>
      </c>
      <c r="H49">
        <v>1959</v>
      </c>
      <c r="I49" t="s">
        <v>130</v>
      </c>
      <c r="J49" t="s">
        <v>38</v>
      </c>
      <c r="K49" s="3" t="s">
        <v>71</v>
      </c>
      <c r="L49" s="3" t="s">
        <v>72</v>
      </c>
    </row>
    <row r="50" spans="2:12" x14ac:dyDescent="0.2">
      <c r="B50" t="s">
        <v>97</v>
      </c>
      <c r="C50" t="s">
        <v>125</v>
      </c>
      <c r="D50" t="s">
        <v>142</v>
      </c>
      <c r="F50" t="s">
        <v>70</v>
      </c>
      <c r="G50">
        <v>1959</v>
      </c>
      <c r="H50">
        <v>1961</v>
      </c>
      <c r="I50" t="s">
        <v>130</v>
      </c>
      <c r="J50" t="s">
        <v>38</v>
      </c>
      <c r="K50" s="3" t="s">
        <v>71</v>
      </c>
      <c r="L50" s="3" t="s">
        <v>72</v>
      </c>
    </row>
    <row r="51" spans="2:12" x14ac:dyDescent="0.2">
      <c r="B51" t="s">
        <v>143</v>
      </c>
      <c r="C51" t="s">
        <v>57</v>
      </c>
      <c r="D51" t="s">
        <v>144</v>
      </c>
      <c r="F51" t="s">
        <v>129</v>
      </c>
      <c r="G51">
        <v>1959</v>
      </c>
      <c r="H51">
        <v>1961</v>
      </c>
      <c r="I51" t="s">
        <v>130</v>
      </c>
      <c r="J51" t="s">
        <v>38</v>
      </c>
      <c r="K51" t="s">
        <v>38</v>
      </c>
      <c r="L51" t="s">
        <v>16</v>
      </c>
    </row>
    <row r="52" spans="2:12" x14ac:dyDescent="0.2">
      <c r="B52" t="s">
        <v>26</v>
      </c>
      <c r="C52" t="s">
        <v>145</v>
      </c>
      <c r="D52" t="s">
        <v>146</v>
      </c>
      <c r="E52" t="s">
        <v>147</v>
      </c>
      <c r="F52" t="s">
        <v>12</v>
      </c>
      <c r="G52">
        <v>1960</v>
      </c>
      <c r="H52">
        <v>1961</v>
      </c>
      <c r="I52" t="s">
        <v>130</v>
      </c>
      <c r="J52" t="s">
        <v>38</v>
      </c>
      <c r="K52" t="s">
        <v>38</v>
      </c>
      <c r="L52" t="s">
        <v>16</v>
      </c>
    </row>
    <row r="53" spans="2:12" x14ac:dyDescent="0.2">
      <c r="B53" t="s">
        <v>148</v>
      </c>
      <c r="C53" t="s">
        <v>140</v>
      </c>
      <c r="D53" t="s">
        <v>149</v>
      </c>
      <c r="F53" t="s">
        <v>150</v>
      </c>
      <c r="G53">
        <v>1961</v>
      </c>
      <c r="H53">
        <v>1981</v>
      </c>
      <c r="I53" t="s">
        <v>151</v>
      </c>
      <c r="J53" t="s">
        <v>14</v>
      </c>
      <c r="K53" t="s">
        <v>14</v>
      </c>
      <c r="L53" t="s">
        <v>16</v>
      </c>
    </row>
    <row r="54" spans="2:12" x14ac:dyDescent="0.2">
      <c r="B54" t="s">
        <v>152</v>
      </c>
      <c r="D54" t="s">
        <v>153</v>
      </c>
      <c r="F54" t="s">
        <v>154</v>
      </c>
      <c r="G54">
        <v>1961</v>
      </c>
      <c r="H54">
        <v>1973</v>
      </c>
      <c r="I54" t="s">
        <v>151</v>
      </c>
      <c r="J54" t="s">
        <v>14</v>
      </c>
      <c r="K54" t="s">
        <v>14</v>
      </c>
      <c r="L54" t="s">
        <v>16</v>
      </c>
    </row>
    <row r="55" spans="2:12" x14ac:dyDescent="0.2">
      <c r="B55" t="s">
        <v>155</v>
      </c>
      <c r="D55" t="s">
        <v>156</v>
      </c>
      <c r="F55" t="s">
        <v>12</v>
      </c>
      <c r="G55">
        <v>1961</v>
      </c>
      <c r="H55">
        <v>1970</v>
      </c>
      <c r="I55" t="s">
        <v>151</v>
      </c>
      <c r="J55" t="s">
        <v>14</v>
      </c>
      <c r="K55" t="s">
        <v>114</v>
      </c>
      <c r="L55" t="s">
        <v>16</v>
      </c>
    </row>
    <row r="56" spans="2:12" x14ac:dyDescent="0.2">
      <c r="B56" t="s">
        <v>157</v>
      </c>
      <c r="D56" t="s">
        <v>158</v>
      </c>
      <c r="F56" t="s">
        <v>70</v>
      </c>
      <c r="G56">
        <v>1961</v>
      </c>
      <c r="H56">
        <v>1963</v>
      </c>
      <c r="I56" t="s">
        <v>151</v>
      </c>
      <c r="J56" t="s">
        <v>14</v>
      </c>
      <c r="K56" s="3" t="s">
        <v>71</v>
      </c>
      <c r="L56" s="3" t="s">
        <v>72</v>
      </c>
    </row>
    <row r="57" spans="2:12" x14ac:dyDescent="0.2">
      <c r="B57" t="s">
        <v>74</v>
      </c>
      <c r="C57" t="s">
        <v>159</v>
      </c>
      <c r="D57" t="s">
        <v>160</v>
      </c>
      <c r="F57" t="s">
        <v>12</v>
      </c>
      <c r="G57">
        <v>1962</v>
      </c>
      <c r="H57">
        <v>1964</v>
      </c>
      <c r="I57" t="s">
        <v>151</v>
      </c>
      <c r="J57" t="s">
        <v>14</v>
      </c>
      <c r="K57" t="s">
        <v>14</v>
      </c>
      <c r="L57" t="s">
        <v>16</v>
      </c>
    </row>
    <row r="58" spans="2:12" x14ac:dyDescent="0.2">
      <c r="B58" t="s">
        <v>19</v>
      </c>
      <c r="C58" t="s">
        <v>161</v>
      </c>
      <c r="D58" t="s">
        <v>162</v>
      </c>
      <c r="E58" t="s">
        <v>163</v>
      </c>
      <c r="F58" t="s">
        <v>70</v>
      </c>
      <c r="G58">
        <v>1963</v>
      </c>
      <c r="H58">
        <v>1965</v>
      </c>
      <c r="I58" t="s">
        <v>151</v>
      </c>
      <c r="J58" t="s">
        <v>14</v>
      </c>
      <c r="K58" s="3" t="s">
        <v>71</v>
      </c>
      <c r="L58" s="3" t="s">
        <v>72</v>
      </c>
    </row>
    <row r="59" spans="2:12" x14ac:dyDescent="0.2">
      <c r="B59" t="s">
        <v>164</v>
      </c>
      <c r="C59" t="s">
        <v>165</v>
      </c>
      <c r="D59" t="s">
        <v>166</v>
      </c>
      <c r="F59" t="s">
        <v>12</v>
      </c>
      <c r="G59">
        <v>1964</v>
      </c>
      <c r="H59">
        <v>1973</v>
      </c>
      <c r="I59" t="s">
        <v>167</v>
      </c>
      <c r="J59" t="s">
        <v>14</v>
      </c>
      <c r="K59" t="s">
        <v>38</v>
      </c>
      <c r="L59" t="s">
        <v>16</v>
      </c>
    </row>
    <row r="60" spans="2:12" x14ac:dyDescent="0.2">
      <c r="B60" t="s">
        <v>35</v>
      </c>
      <c r="C60" t="s">
        <v>140</v>
      </c>
      <c r="D60" t="s">
        <v>168</v>
      </c>
      <c r="F60" t="s">
        <v>12</v>
      </c>
      <c r="G60">
        <v>1964</v>
      </c>
      <c r="H60">
        <v>1967</v>
      </c>
      <c r="I60" t="s">
        <v>167</v>
      </c>
      <c r="J60" t="s">
        <v>14</v>
      </c>
      <c r="K60" t="s">
        <v>14</v>
      </c>
      <c r="L60" t="s">
        <v>16</v>
      </c>
    </row>
    <row r="61" spans="2:12" x14ac:dyDescent="0.2">
      <c r="B61" t="s">
        <v>169</v>
      </c>
      <c r="C61" t="s">
        <v>54</v>
      </c>
      <c r="D61" t="s">
        <v>170</v>
      </c>
      <c r="F61" t="s">
        <v>70</v>
      </c>
      <c r="G61">
        <v>1965</v>
      </c>
      <c r="H61">
        <v>1968</v>
      </c>
      <c r="I61" t="s">
        <v>167</v>
      </c>
      <c r="J61" t="s">
        <v>14</v>
      </c>
      <c r="K61" s="3" t="s">
        <v>71</v>
      </c>
      <c r="L61" s="3" t="s">
        <v>72</v>
      </c>
    </row>
    <row r="62" spans="2:12" x14ac:dyDescent="0.2">
      <c r="B62" t="s">
        <v>92</v>
      </c>
      <c r="C62" t="s">
        <v>93</v>
      </c>
      <c r="D62" t="s">
        <v>171</v>
      </c>
      <c r="F62" t="s">
        <v>12</v>
      </c>
      <c r="G62">
        <v>1967</v>
      </c>
      <c r="H62">
        <v>1969</v>
      </c>
      <c r="I62" t="s">
        <v>167</v>
      </c>
      <c r="J62" t="s">
        <v>14</v>
      </c>
      <c r="K62" t="s">
        <v>14</v>
      </c>
      <c r="L62" t="s">
        <v>16</v>
      </c>
    </row>
    <row r="63" spans="2:12" x14ac:dyDescent="0.2">
      <c r="B63" t="s">
        <v>172</v>
      </c>
      <c r="D63" t="s">
        <v>173</v>
      </c>
      <c r="F63" t="s">
        <v>70</v>
      </c>
      <c r="G63">
        <v>1968</v>
      </c>
      <c r="H63">
        <v>1969</v>
      </c>
      <c r="I63" t="s">
        <v>167</v>
      </c>
      <c r="J63" t="s">
        <v>14</v>
      </c>
      <c r="K63" s="3" t="s">
        <v>71</v>
      </c>
      <c r="L63" s="3" t="s">
        <v>72</v>
      </c>
    </row>
    <row r="64" spans="2:12" x14ac:dyDescent="0.2">
      <c r="B64" t="s">
        <v>174</v>
      </c>
      <c r="C64" t="s">
        <v>57</v>
      </c>
      <c r="D64" t="s">
        <v>175</v>
      </c>
      <c r="F64" t="s">
        <v>70</v>
      </c>
      <c r="G64">
        <v>1969</v>
      </c>
      <c r="H64">
        <v>1972</v>
      </c>
      <c r="I64" t="s">
        <v>176</v>
      </c>
      <c r="J64" t="s">
        <v>38</v>
      </c>
      <c r="K64" s="3" t="s">
        <v>71</v>
      </c>
      <c r="L64" s="3" t="s">
        <v>72</v>
      </c>
    </row>
    <row r="65" spans="2:12" x14ac:dyDescent="0.2">
      <c r="B65" t="s">
        <v>177</v>
      </c>
      <c r="C65" t="s">
        <v>57</v>
      </c>
      <c r="D65" t="s">
        <v>178</v>
      </c>
      <c r="F65" t="s">
        <v>22</v>
      </c>
      <c r="G65">
        <v>1969</v>
      </c>
      <c r="H65">
        <v>1970</v>
      </c>
      <c r="I65" t="s">
        <v>176</v>
      </c>
      <c r="J65" t="s">
        <v>38</v>
      </c>
      <c r="K65" t="s">
        <v>38</v>
      </c>
      <c r="L65" t="s">
        <v>16</v>
      </c>
    </row>
    <row r="66" spans="2:12" x14ac:dyDescent="0.2">
      <c r="B66" t="s">
        <v>179</v>
      </c>
      <c r="C66" t="s">
        <v>180</v>
      </c>
      <c r="D66" t="s">
        <v>181</v>
      </c>
      <c r="E66" t="s">
        <v>147</v>
      </c>
      <c r="F66" t="s">
        <v>12</v>
      </c>
      <c r="G66">
        <v>1970</v>
      </c>
      <c r="H66">
        <v>1973</v>
      </c>
      <c r="I66" t="s">
        <v>176</v>
      </c>
      <c r="J66" t="s">
        <v>38</v>
      </c>
      <c r="K66" t="s">
        <v>38</v>
      </c>
      <c r="L66" t="s">
        <v>16</v>
      </c>
    </row>
    <row r="67" spans="2:12" x14ac:dyDescent="0.2">
      <c r="B67" t="s">
        <v>182</v>
      </c>
      <c r="C67" t="s">
        <v>57</v>
      </c>
      <c r="D67" t="s">
        <v>183</v>
      </c>
      <c r="F67" t="s">
        <v>129</v>
      </c>
      <c r="G67">
        <v>1970</v>
      </c>
      <c r="H67">
        <v>1973</v>
      </c>
      <c r="I67" t="s">
        <v>176</v>
      </c>
      <c r="J67" t="s">
        <v>38</v>
      </c>
      <c r="K67" t="s">
        <v>38</v>
      </c>
      <c r="L67" t="s">
        <v>16</v>
      </c>
    </row>
    <row r="68" spans="2:12" x14ac:dyDescent="0.2">
      <c r="B68" t="s">
        <v>184</v>
      </c>
      <c r="C68" t="s">
        <v>33</v>
      </c>
      <c r="D68" t="s">
        <v>185</v>
      </c>
      <c r="F68" t="s">
        <v>70</v>
      </c>
      <c r="G68">
        <v>1972</v>
      </c>
      <c r="H68">
        <v>1976</v>
      </c>
      <c r="I68" t="s">
        <v>176</v>
      </c>
      <c r="J68" t="s">
        <v>38</v>
      </c>
      <c r="K68" s="3" t="s">
        <v>71</v>
      </c>
      <c r="L68" s="3" t="s">
        <v>72</v>
      </c>
    </row>
    <row r="69" spans="2:12" x14ac:dyDescent="0.2">
      <c r="B69" t="s">
        <v>186</v>
      </c>
      <c r="C69" t="s">
        <v>39</v>
      </c>
      <c r="D69" t="s">
        <v>187</v>
      </c>
      <c r="F69" t="s">
        <v>70</v>
      </c>
      <c r="G69">
        <v>1972</v>
      </c>
      <c r="H69">
        <v>1972</v>
      </c>
      <c r="I69" t="s">
        <v>127</v>
      </c>
      <c r="J69" t="s">
        <v>127</v>
      </c>
      <c r="K69" s="3" t="s">
        <v>71</v>
      </c>
      <c r="L69" s="3" t="s">
        <v>72</v>
      </c>
    </row>
    <row r="70" spans="2:12" x14ac:dyDescent="0.2">
      <c r="B70" t="s">
        <v>188</v>
      </c>
      <c r="C70" t="s">
        <v>125</v>
      </c>
      <c r="D70" t="s">
        <v>189</v>
      </c>
      <c r="F70" t="s">
        <v>129</v>
      </c>
      <c r="G70">
        <v>1973</v>
      </c>
      <c r="H70">
        <v>1975</v>
      </c>
      <c r="I70" t="s">
        <v>176</v>
      </c>
      <c r="J70" t="s">
        <v>38</v>
      </c>
      <c r="K70" t="s">
        <v>38</v>
      </c>
      <c r="L70" t="s">
        <v>16</v>
      </c>
    </row>
    <row r="71" spans="2:12" x14ac:dyDescent="0.2">
      <c r="B71" t="s">
        <v>190</v>
      </c>
      <c r="C71" t="s">
        <v>191</v>
      </c>
      <c r="D71" t="s">
        <v>192</v>
      </c>
      <c r="F71" t="s">
        <v>12</v>
      </c>
      <c r="G71">
        <v>1973</v>
      </c>
      <c r="H71">
        <v>1979</v>
      </c>
      <c r="I71" t="s">
        <v>176</v>
      </c>
      <c r="J71" t="s">
        <v>38</v>
      </c>
      <c r="K71" t="s">
        <v>114</v>
      </c>
      <c r="L71" t="s">
        <v>16</v>
      </c>
    </row>
    <row r="72" spans="2:12" x14ac:dyDescent="0.2">
      <c r="B72" t="s">
        <v>193</v>
      </c>
      <c r="C72" t="s">
        <v>20</v>
      </c>
      <c r="D72" t="s">
        <v>46</v>
      </c>
      <c r="F72" t="s">
        <v>12</v>
      </c>
      <c r="G72">
        <v>1973</v>
      </c>
      <c r="H72">
        <v>1975</v>
      </c>
      <c r="I72" t="s">
        <v>176</v>
      </c>
      <c r="J72" t="s">
        <v>38</v>
      </c>
      <c r="K72" t="s">
        <v>14</v>
      </c>
      <c r="L72" t="s">
        <v>16</v>
      </c>
    </row>
    <row r="73" spans="2:12" x14ac:dyDescent="0.2">
      <c r="B73" t="s">
        <v>118</v>
      </c>
      <c r="C73" t="s">
        <v>125</v>
      </c>
      <c r="D73" t="s">
        <v>194</v>
      </c>
      <c r="F73" t="s">
        <v>12</v>
      </c>
      <c r="G73">
        <v>1974</v>
      </c>
      <c r="H73">
        <v>1976</v>
      </c>
      <c r="I73" t="s">
        <v>176</v>
      </c>
      <c r="J73" t="s">
        <v>38</v>
      </c>
      <c r="K73" t="s">
        <v>38</v>
      </c>
      <c r="L73" t="s">
        <v>16</v>
      </c>
    </row>
    <row r="74" spans="2:12" x14ac:dyDescent="0.2">
      <c r="B74" t="s">
        <v>169</v>
      </c>
      <c r="C74" t="s">
        <v>195</v>
      </c>
      <c r="D74" t="s">
        <v>196</v>
      </c>
      <c r="F74" t="s">
        <v>70</v>
      </c>
      <c r="G74">
        <v>1976</v>
      </c>
      <c r="H74">
        <v>1977</v>
      </c>
      <c r="I74" t="s">
        <v>197</v>
      </c>
      <c r="J74" t="s">
        <v>38</v>
      </c>
      <c r="K74" s="3" t="s">
        <v>71</v>
      </c>
      <c r="L74" s="3" t="s">
        <v>72</v>
      </c>
    </row>
    <row r="75" spans="2:12" x14ac:dyDescent="0.2">
      <c r="B75" t="s">
        <v>179</v>
      </c>
      <c r="C75" t="s">
        <v>125</v>
      </c>
      <c r="D75" t="s">
        <v>198</v>
      </c>
      <c r="F75" t="s">
        <v>154</v>
      </c>
      <c r="G75">
        <v>1976</v>
      </c>
      <c r="H75">
        <v>1983</v>
      </c>
      <c r="I75" t="s">
        <v>197</v>
      </c>
      <c r="J75" t="s">
        <v>38</v>
      </c>
      <c r="K75" t="s">
        <v>38</v>
      </c>
      <c r="L75" t="s">
        <v>16</v>
      </c>
    </row>
    <row r="76" spans="2:12" x14ac:dyDescent="0.2">
      <c r="B76" t="s">
        <v>199</v>
      </c>
      <c r="C76" t="s">
        <v>20</v>
      </c>
      <c r="D76" t="s">
        <v>200</v>
      </c>
      <c r="F76" t="s">
        <v>12</v>
      </c>
      <c r="G76">
        <v>1976</v>
      </c>
      <c r="H76">
        <v>1977</v>
      </c>
      <c r="I76" t="s">
        <v>197</v>
      </c>
      <c r="J76" t="s">
        <v>38</v>
      </c>
      <c r="K76" t="s">
        <v>38</v>
      </c>
      <c r="L76" t="s">
        <v>16</v>
      </c>
    </row>
    <row r="77" spans="2:12" x14ac:dyDescent="0.2">
      <c r="B77" t="s">
        <v>201</v>
      </c>
      <c r="D77" t="s">
        <v>202</v>
      </c>
      <c r="F77" t="s">
        <v>22</v>
      </c>
      <c r="G77">
        <v>1977</v>
      </c>
      <c r="H77">
        <v>1984</v>
      </c>
      <c r="I77" t="s">
        <v>203</v>
      </c>
      <c r="J77" t="s">
        <v>14</v>
      </c>
      <c r="K77" t="s">
        <v>14</v>
      </c>
      <c r="L77" t="s">
        <v>16</v>
      </c>
    </row>
    <row r="78" spans="2:12" x14ac:dyDescent="0.2">
      <c r="B78" t="s">
        <v>35</v>
      </c>
      <c r="C78" t="s">
        <v>100</v>
      </c>
      <c r="D78" t="s">
        <v>204</v>
      </c>
      <c r="F78" t="s">
        <v>70</v>
      </c>
      <c r="G78">
        <v>1977</v>
      </c>
      <c r="H78">
        <v>1979</v>
      </c>
      <c r="I78" t="s">
        <v>203</v>
      </c>
      <c r="J78" t="s">
        <v>14</v>
      </c>
      <c r="K78" s="3" t="s">
        <v>71</v>
      </c>
      <c r="L78" s="3" t="s">
        <v>72</v>
      </c>
    </row>
    <row r="79" spans="2:12" x14ac:dyDescent="0.2">
      <c r="B79" t="s">
        <v>97</v>
      </c>
      <c r="D79" t="s">
        <v>205</v>
      </c>
      <c r="F79" t="s">
        <v>12</v>
      </c>
      <c r="G79">
        <v>1978</v>
      </c>
      <c r="H79">
        <v>1981</v>
      </c>
      <c r="I79" t="s">
        <v>203</v>
      </c>
      <c r="J79" t="s">
        <v>14</v>
      </c>
      <c r="K79" t="s">
        <v>14</v>
      </c>
      <c r="L79" t="s">
        <v>16</v>
      </c>
    </row>
    <row r="80" spans="2:12" x14ac:dyDescent="0.2">
      <c r="B80" t="s">
        <v>206</v>
      </c>
      <c r="C80" t="s">
        <v>207</v>
      </c>
      <c r="D80" t="s">
        <v>208</v>
      </c>
      <c r="F80" t="s">
        <v>12</v>
      </c>
      <c r="G80">
        <v>1979</v>
      </c>
      <c r="H80">
        <v>1988</v>
      </c>
      <c r="I80" t="s">
        <v>203</v>
      </c>
      <c r="J80" t="s">
        <v>14</v>
      </c>
      <c r="K80" t="s">
        <v>38</v>
      </c>
      <c r="L80" t="s">
        <v>16</v>
      </c>
    </row>
    <row r="81" spans="2:12" x14ac:dyDescent="0.2">
      <c r="B81" t="s">
        <v>209</v>
      </c>
      <c r="D81" t="s">
        <v>210</v>
      </c>
      <c r="F81" t="s">
        <v>70</v>
      </c>
      <c r="G81">
        <v>1979</v>
      </c>
      <c r="H81">
        <v>1981</v>
      </c>
      <c r="I81" t="s">
        <v>203</v>
      </c>
      <c r="J81" t="s">
        <v>14</v>
      </c>
      <c r="K81" s="3" t="s">
        <v>71</v>
      </c>
      <c r="L81" s="3" t="s">
        <v>72</v>
      </c>
    </row>
    <row r="82" spans="2:12" x14ac:dyDescent="0.2">
      <c r="B82" t="s">
        <v>19</v>
      </c>
      <c r="D82" t="s">
        <v>211</v>
      </c>
      <c r="F82" t="s">
        <v>70</v>
      </c>
      <c r="G82">
        <v>1981</v>
      </c>
      <c r="H82">
        <v>1983</v>
      </c>
      <c r="I82" t="s">
        <v>212</v>
      </c>
      <c r="J82" t="s">
        <v>38</v>
      </c>
      <c r="K82" s="3" t="s">
        <v>71</v>
      </c>
      <c r="L82" s="3" t="s">
        <v>72</v>
      </c>
    </row>
    <row r="83" spans="2:12" x14ac:dyDescent="0.2">
      <c r="B83" t="s">
        <v>92</v>
      </c>
      <c r="C83" t="s">
        <v>90</v>
      </c>
      <c r="D83" t="s">
        <v>213</v>
      </c>
      <c r="E83" t="s">
        <v>214</v>
      </c>
      <c r="F83" t="s">
        <v>129</v>
      </c>
      <c r="G83">
        <v>1981</v>
      </c>
      <c r="H83">
        <v>1985</v>
      </c>
      <c r="I83" t="s">
        <v>212</v>
      </c>
      <c r="J83" t="s">
        <v>38</v>
      </c>
      <c r="K83" t="s">
        <v>38</v>
      </c>
      <c r="L83" t="s">
        <v>16</v>
      </c>
    </row>
    <row r="84" spans="2:12" x14ac:dyDescent="0.2">
      <c r="B84" t="s">
        <v>29</v>
      </c>
      <c r="C84" t="s">
        <v>57</v>
      </c>
      <c r="D84" t="s">
        <v>215</v>
      </c>
      <c r="F84" t="s">
        <v>12</v>
      </c>
      <c r="G84">
        <v>1982</v>
      </c>
      <c r="H84">
        <v>1985</v>
      </c>
      <c r="I84" t="s">
        <v>212</v>
      </c>
      <c r="J84" t="s">
        <v>38</v>
      </c>
      <c r="K84" t="s">
        <v>14</v>
      </c>
      <c r="L84" t="s">
        <v>16</v>
      </c>
    </row>
    <row r="85" spans="2:12" x14ac:dyDescent="0.2">
      <c r="B85" t="s">
        <v>20</v>
      </c>
      <c r="C85" t="s">
        <v>148</v>
      </c>
      <c r="D85" t="s">
        <v>216</v>
      </c>
      <c r="F85" t="s">
        <v>70</v>
      </c>
      <c r="G85">
        <v>1983</v>
      </c>
      <c r="H85">
        <v>1985</v>
      </c>
      <c r="I85" t="s">
        <v>212</v>
      </c>
      <c r="J85" t="s">
        <v>38</v>
      </c>
      <c r="K85" s="3" t="s">
        <v>71</v>
      </c>
      <c r="L85" s="3" t="s">
        <v>72</v>
      </c>
    </row>
    <row r="86" spans="2:12" x14ac:dyDescent="0.2">
      <c r="B86" t="s">
        <v>217</v>
      </c>
      <c r="D86" t="s">
        <v>218</v>
      </c>
      <c r="F86" t="s">
        <v>154</v>
      </c>
      <c r="G86">
        <v>1983</v>
      </c>
      <c r="H86">
        <v>1990</v>
      </c>
      <c r="I86" t="s">
        <v>212</v>
      </c>
      <c r="J86" t="s">
        <v>38</v>
      </c>
      <c r="K86" t="s">
        <v>38</v>
      </c>
      <c r="L86" t="s">
        <v>16</v>
      </c>
    </row>
    <row r="87" spans="2:12" x14ac:dyDescent="0.2">
      <c r="B87" t="s">
        <v>164</v>
      </c>
      <c r="C87" t="s">
        <v>85</v>
      </c>
      <c r="D87" t="s">
        <v>219</v>
      </c>
      <c r="F87" s="3" t="s">
        <v>12</v>
      </c>
      <c r="G87">
        <v>1984</v>
      </c>
      <c r="H87">
        <v>1998</v>
      </c>
      <c r="I87" t="s">
        <v>212</v>
      </c>
      <c r="J87" t="s">
        <v>38</v>
      </c>
      <c r="K87" t="s">
        <v>114</v>
      </c>
      <c r="L87" s="3" t="s">
        <v>16</v>
      </c>
    </row>
    <row r="88" spans="2:12" x14ac:dyDescent="0.2">
      <c r="B88" t="s">
        <v>215</v>
      </c>
      <c r="C88" t="s">
        <v>100</v>
      </c>
      <c r="D88" t="s">
        <v>220</v>
      </c>
      <c r="F88" t="s">
        <v>70</v>
      </c>
      <c r="G88">
        <v>1985</v>
      </c>
      <c r="H88">
        <v>1986</v>
      </c>
      <c r="I88" t="s">
        <v>212</v>
      </c>
      <c r="J88" t="s">
        <v>38</v>
      </c>
      <c r="K88" s="3" t="s">
        <v>71</v>
      </c>
      <c r="L88" s="3" t="s">
        <v>72</v>
      </c>
    </row>
    <row r="89" spans="2:12" x14ac:dyDescent="0.2">
      <c r="B89" t="s">
        <v>221</v>
      </c>
      <c r="D89" t="s">
        <v>222</v>
      </c>
      <c r="F89" t="s">
        <v>129</v>
      </c>
      <c r="G89">
        <v>1986</v>
      </c>
      <c r="H89">
        <v>1989</v>
      </c>
      <c r="I89" t="s">
        <v>212</v>
      </c>
      <c r="J89" t="s">
        <v>38</v>
      </c>
      <c r="K89" t="s">
        <v>38</v>
      </c>
      <c r="L89" t="s">
        <v>16</v>
      </c>
    </row>
    <row r="90" spans="2:12" x14ac:dyDescent="0.2">
      <c r="B90" t="s">
        <v>61</v>
      </c>
      <c r="D90" t="s">
        <v>223</v>
      </c>
      <c r="F90" t="s">
        <v>70</v>
      </c>
      <c r="G90">
        <v>1986</v>
      </c>
      <c r="H90">
        <v>1989</v>
      </c>
      <c r="I90" t="s">
        <v>212</v>
      </c>
      <c r="J90" t="s">
        <v>38</v>
      </c>
      <c r="K90" s="3" t="s">
        <v>71</v>
      </c>
      <c r="L90" s="3" t="s">
        <v>72</v>
      </c>
    </row>
    <row r="91" spans="2:12" x14ac:dyDescent="0.2">
      <c r="B91" t="s">
        <v>224</v>
      </c>
      <c r="C91" t="s">
        <v>20</v>
      </c>
      <c r="D91" t="s">
        <v>225</v>
      </c>
      <c r="E91" t="s">
        <v>163</v>
      </c>
      <c r="F91" t="s">
        <v>12</v>
      </c>
      <c r="G91">
        <v>1986</v>
      </c>
      <c r="H91">
        <v>1991</v>
      </c>
      <c r="I91" t="s">
        <v>212</v>
      </c>
      <c r="J91" t="s">
        <v>38</v>
      </c>
      <c r="K91" t="s">
        <v>14</v>
      </c>
      <c r="L91" t="s">
        <v>16</v>
      </c>
    </row>
    <row r="92" spans="2:12" x14ac:dyDescent="0.2">
      <c r="B92" t="s">
        <v>226</v>
      </c>
      <c r="C92" t="s">
        <v>140</v>
      </c>
      <c r="D92" t="s">
        <v>227</v>
      </c>
      <c r="F92" t="s">
        <v>12</v>
      </c>
      <c r="G92">
        <v>1988</v>
      </c>
      <c r="H92">
        <v>1989</v>
      </c>
      <c r="I92" t="s">
        <v>212</v>
      </c>
      <c r="J92" t="s">
        <v>38</v>
      </c>
      <c r="K92" t="s">
        <v>38</v>
      </c>
      <c r="L92" t="s">
        <v>16</v>
      </c>
    </row>
    <row r="93" spans="2:12" x14ac:dyDescent="0.2">
      <c r="B93" t="s">
        <v>92</v>
      </c>
      <c r="C93" t="s">
        <v>54</v>
      </c>
      <c r="D93" t="s">
        <v>228</v>
      </c>
      <c r="F93" t="s">
        <v>70</v>
      </c>
      <c r="G93">
        <v>1989</v>
      </c>
      <c r="H93">
        <v>1992</v>
      </c>
      <c r="I93" t="s">
        <v>229</v>
      </c>
      <c r="J93" t="s">
        <v>38</v>
      </c>
      <c r="K93" s="3" t="s">
        <v>71</v>
      </c>
      <c r="L93" s="3" t="s">
        <v>72</v>
      </c>
    </row>
    <row r="94" spans="2:12" x14ac:dyDescent="0.2">
      <c r="B94" t="s">
        <v>230</v>
      </c>
      <c r="C94" t="s">
        <v>145</v>
      </c>
      <c r="D94" t="s">
        <v>231</v>
      </c>
      <c r="F94" t="s">
        <v>12</v>
      </c>
      <c r="G94">
        <v>1989</v>
      </c>
      <c r="H94">
        <v>1994</v>
      </c>
      <c r="I94" t="s">
        <v>229</v>
      </c>
      <c r="J94" t="s">
        <v>38</v>
      </c>
      <c r="K94" t="s">
        <v>38</v>
      </c>
      <c r="L94" t="s">
        <v>16</v>
      </c>
    </row>
    <row r="95" spans="2:12" x14ac:dyDescent="0.2">
      <c r="B95" s="3" t="s">
        <v>232</v>
      </c>
      <c r="C95" t="s">
        <v>233</v>
      </c>
      <c r="D95" s="3" t="s">
        <v>234</v>
      </c>
      <c r="E95" s="3"/>
      <c r="F95" s="3" t="s">
        <v>22</v>
      </c>
      <c r="G95" s="3">
        <v>1989</v>
      </c>
      <c r="H95" s="3">
        <v>1997</v>
      </c>
      <c r="I95" s="3" t="s">
        <v>229</v>
      </c>
      <c r="J95" t="s">
        <v>38</v>
      </c>
      <c r="K95" s="3" t="s">
        <v>38</v>
      </c>
      <c r="L95" s="3" t="s">
        <v>16</v>
      </c>
    </row>
    <row r="96" spans="2:12" x14ac:dyDescent="0.2">
      <c r="B96" t="s">
        <v>235</v>
      </c>
      <c r="C96" t="s">
        <v>39</v>
      </c>
      <c r="D96" t="s">
        <v>236</v>
      </c>
      <c r="E96" t="s">
        <v>214</v>
      </c>
      <c r="F96" s="3" t="s">
        <v>12</v>
      </c>
      <c r="G96">
        <v>1990</v>
      </c>
      <c r="H96">
        <v>1997</v>
      </c>
      <c r="I96" t="s">
        <v>229</v>
      </c>
      <c r="J96" t="s">
        <v>38</v>
      </c>
      <c r="K96" t="s">
        <v>38</v>
      </c>
      <c r="L96" s="3" t="s">
        <v>16</v>
      </c>
    </row>
    <row r="97" spans="2:12" x14ac:dyDescent="0.2">
      <c r="B97" t="s">
        <v>237</v>
      </c>
      <c r="C97" t="s">
        <v>238</v>
      </c>
      <c r="D97" t="s">
        <v>239</v>
      </c>
      <c r="F97" t="s">
        <v>12</v>
      </c>
      <c r="G97">
        <v>1991</v>
      </c>
      <c r="H97">
        <v>1994</v>
      </c>
      <c r="I97" t="s">
        <v>229</v>
      </c>
      <c r="J97" t="s">
        <v>38</v>
      </c>
      <c r="K97" t="s">
        <v>14</v>
      </c>
      <c r="L97" t="s">
        <v>16</v>
      </c>
    </row>
    <row r="98" spans="2:12" x14ac:dyDescent="0.2">
      <c r="B98" t="s">
        <v>20</v>
      </c>
      <c r="C98" t="s">
        <v>240</v>
      </c>
      <c r="D98" t="s">
        <v>241</v>
      </c>
      <c r="F98" t="s">
        <v>70</v>
      </c>
      <c r="G98">
        <v>1992</v>
      </c>
      <c r="H98">
        <v>1993</v>
      </c>
      <c r="I98" t="s">
        <v>127</v>
      </c>
      <c r="J98" t="s">
        <v>127</v>
      </c>
      <c r="K98" s="3" t="s">
        <v>71</v>
      </c>
      <c r="L98" s="3" t="s">
        <v>72</v>
      </c>
    </row>
    <row r="99" spans="2:12" x14ac:dyDescent="0.2">
      <c r="B99" t="s">
        <v>61</v>
      </c>
      <c r="D99" t="s">
        <v>92</v>
      </c>
      <c r="F99" t="s">
        <v>70</v>
      </c>
      <c r="G99">
        <v>1992</v>
      </c>
      <c r="H99">
        <v>1992</v>
      </c>
      <c r="I99" t="s">
        <v>127</v>
      </c>
      <c r="J99" t="s">
        <v>127</v>
      </c>
      <c r="K99" s="3" t="s">
        <v>71</v>
      </c>
      <c r="L99" s="3" t="s">
        <v>72</v>
      </c>
    </row>
    <row r="100" spans="2:12" x14ac:dyDescent="0.2">
      <c r="B100" t="s">
        <v>242</v>
      </c>
      <c r="D100" t="s">
        <v>243</v>
      </c>
      <c r="F100" t="s">
        <v>70</v>
      </c>
      <c r="G100">
        <v>1993</v>
      </c>
      <c r="H100">
        <v>1996</v>
      </c>
      <c r="I100" t="s">
        <v>244</v>
      </c>
      <c r="J100" t="s">
        <v>14</v>
      </c>
      <c r="K100" s="3" t="s">
        <v>71</v>
      </c>
      <c r="L100" s="3" t="s">
        <v>72</v>
      </c>
    </row>
    <row r="101" spans="2:12" x14ac:dyDescent="0.2">
      <c r="B101" t="s">
        <v>245</v>
      </c>
      <c r="C101" t="s">
        <v>125</v>
      </c>
      <c r="D101" t="s">
        <v>246</v>
      </c>
      <c r="F101" s="3" t="s">
        <v>12</v>
      </c>
      <c r="G101">
        <v>1994</v>
      </c>
      <c r="H101">
        <v>1997</v>
      </c>
      <c r="I101" t="s">
        <v>244</v>
      </c>
      <c r="J101" t="s">
        <v>14</v>
      </c>
      <c r="K101" t="s">
        <v>14</v>
      </c>
      <c r="L101" s="3" t="s">
        <v>16</v>
      </c>
    </row>
    <row r="102" spans="2:12" x14ac:dyDescent="0.2">
      <c r="B102" t="s">
        <v>97</v>
      </c>
      <c r="D102" t="s">
        <v>205</v>
      </c>
      <c r="F102" t="s">
        <v>129</v>
      </c>
      <c r="G102">
        <v>1995</v>
      </c>
      <c r="H102">
        <v>2001</v>
      </c>
      <c r="I102" t="s">
        <v>244</v>
      </c>
      <c r="J102" t="s">
        <v>14</v>
      </c>
      <c r="K102" t="s">
        <v>14</v>
      </c>
      <c r="L102" t="s">
        <v>16</v>
      </c>
    </row>
    <row r="103" spans="2:12" x14ac:dyDescent="0.2">
      <c r="B103" t="s">
        <v>247</v>
      </c>
      <c r="D103" t="s">
        <v>248</v>
      </c>
      <c r="F103" t="s">
        <v>70</v>
      </c>
      <c r="G103">
        <v>1996</v>
      </c>
      <c r="H103">
        <v>2000</v>
      </c>
      <c r="I103" t="s">
        <v>244</v>
      </c>
      <c r="J103" t="s">
        <v>14</v>
      </c>
      <c r="K103" s="3" t="s">
        <v>71</v>
      </c>
      <c r="L103" s="3" t="s">
        <v>72</v>
      </c>
    </row>
    <row r="104" spans="2:12" x14ac:dyDescent="0.2">
      <c r="B104" t="s">
        <v>249</v>
      </c>
      <c r="C104" t="s">
        <v>57</v>
      </c>
      <c r="D104" t="s">
        <v>46</v>
      </c>
      <c r="F104" s="3" t="s">
        <v>12</v>
      </c>
      <c r="G104">
        <v>1997</v>
      </c>
      <c r="H104">
        <v>2004</v>
      </c>
      <c r="I104" t="s">
        <v>244</v>
      </c>
      <c r="J104" t="s">
        <v>14</v>
      </c>
      <c r="K104" t="s">
        <v>14</v>
      </c>
      <c r="L104" s="3" t="s">
        <v>16</v>
      </c>
    </row>
    <row r="105" spans="2:12" x14ac:dyDescent="0.2">
      <c r="B105" t="s">
        <v>250</v>
      </c>
      <c r="D105" t="s">
        <v>251</v>
      </c>
      <c r="F105" s="3" t="s">
        <v>12</v>
      </c>
      <c r="G105">
        <v>1997</v>
      </c>
      <c r="H105">
        <v>2005</v>
      </c>
      <c r="I105" t="s">
        <v>244</v>
      </c>
      <c r="J105" t="s">
        <v>14</v>
      </c>
      <c r="K105" t="s">
        <v>38</v>
      </c>
      <c r="L105" s="3" t="s">
        <v>16</v>
      </c>
    </row>
    <row r="106" spans="2:12" x14ac:dyDescent="0.2">
      <c r="B106" t="s">
        <v>252</v>
      </c>
      <c r="C106" t="s">
        <v>66</v>
      </c>
      <c r="D106" t="s">
        <v>253</v>
      </c>
      <c r="F106" s="3" t="s">
        <v>12</v>
      </c>
      <c r="G106">
        <v>1997</v>
      </c>
      <c r="H106">
        <v>2003</v>
      </c>
      <c r="I106" t="s">
        <v>244</v>
      </c>
      <c r="J106" t="s">
        <v>14</v>
      </c>
      <c r="K106" t="s">
        <v>14</v>
      </c>
      <c r="L106" s="3" t="s">
        <v>16</v>
      </c>
    </row>
    <row r="107" spans="2:12" x14ac:dyDescent="0.2">
      <c r="B107" t="s">
        <v>184</v>
      </c>
      <c r="C107" t="s">
        <v>39</v>
      </c>
      <c r="D107" t="s">
        <v>254</v>
      </c>
      <c r="F107" s="3" t="s">
        <v>12</v>
      </c>
      <c r="G107">
        <v>1999</v>
      </c>
      <c r="H107">
        <v>2005</v>
      </c>
      <c r="I107" t="s">
        <v>244</v>
      </c>
      <c r="J107" t="s">
        <v>14</v>
      </c>
      <c r="K107" t="s">
        <v>38</v>
      </c>
      <c r="L107" s="3" t="s">
        <v>16</v>
      </c>
    </row>
    <row r="108" spans="2:12" x14ac:dyDescent="0.2">
      <c r="B108" t="s">
        <v>215</v>
      </c>
      <c r="D108" t="s">
        <v>255</v>
      </c>
      <c r="F108" t="s">
        <v>70</v>
      </c>
      <c r="G108">
        <v>2000</v>
      </c>
      <c r="H108">
        <v>2001</v>
      </c>
      <c r="I108" t="s">
        <v>127</v>
      </c>
      <c r="J108" t="s">
        <v>127</v>
      </c>
      <c r="K108" s="3" t="s">
        <v>71</v>
      </c>
      <c r="L108" s="3" t="s">
        <v>72</v>
      </c>
    </row>
    <row r="109" spans="2:12" x14ac:dyDescent="0.2">
      <c r="B109" t="s">
        <v>256</v>
      </c>
      <c r="C109" t="s">
        <v>20</v>
      </c>
      <c r="D109" t="s">
        <v>257</v>
      </c>
      <c r="F109" s="3" t="s">
        <v>129</v>
      </c>
      <c r="G109">
        <v>2001</v>
      </c>
      <c r="H109">
        <v>2004</v>
      </c>
      <c r="I109" t="s">
        <v>258</v>
      </c>
      <c r="J109" t="s">
        <v>38</v>
      </c>
      <c r="K109" t="s">
        <v>38</v>
      </c>
      <c r="L109" s="3" t="s">
        <v>16</v>
      </c>
    </row>
    <row r="110" spans="2:12" x14ac:dyDescent="0.2">
      <c r="B110" t="s">
        <v>61</v>
      </c>
      <c r="D110" t="s">
        <v>92</v>
      </c>
      <c r="F110" t="s">
        <v>70</v>
      </c>
      <c r="G110">
        <v>2001</v>
      </c>
      <c r="H110">
        <v>2003</v>
      </c>
      <c r="I110" t="s">
        <v>258</v>
      </c>
      <c r="J110" t="s">
        <v>38</v>
      </c>
      <c r="K110" s="3" t="s">
        <v>71</v>
      </c>
      <c r="L110" s="3" t="s">
        <v>72</v>
      </c>
    </row>
    <row r="111" spans="2:12" x14ac:dyDescent="0.2">
      <c r="B111" t="s">
        <v>140</v>
      </c>
      <c r="C111" t="s">
        <v>259</v>
      </c>
      <c r="D111" t="s">
        <v>260</v>
      </c>
      <c r="F111" t="s">
        <v>70</v>
      </c>
      <c r="G111">
        <v>2003</v>
      </c>
      <c r="H111">
        <v>2005</v>
      </c>
      <c r="I111" t="s">
        <v>258</v>
      </c>
      <c r="J111" t="s">
        <v>38</v>
      </c>
      <c r="K111" s="3" t="s">
        <v>71</v>
      </c>
      <c r="L111" s="3" t="s">
        <v>72</v>
      </c>
    </row>
    <row r="112" spans="2:12" x14ac:dyDescent="0.2">
      <c r="B112" t="s">
        <v>261</v>
      </c>
      <c r="C112" t="s">
        <v>166</v>
      </c>
      <c r="D112" t="s">
        <v>262</v>
      </c>
      <c r="F112" s="3" t="s">
        <v>12</v>
      </c>
      <c r="G112">
        <v>2003</v>
      </c>
      <c r="H112">
        <v>2010</v>
      </c>
      <c r="I112" t="s">
        <v>258</v>
      </c>
      <c r="J112" t="s">
        <v>38</v>
      </c>
      <c r="K112" t="s">
        <v>114</v>
      </c>
      <c r="L112" s="3" t="s">
        <v>16</v>
      </c>
    </row>
    <row r="113" spans="2:12" x14ac:dyDescent="0.2">
      <c r="B113" t="s">
        <v>230</v>
      </c>
      <c r="C113" t="s">
        <v>263</v>
      </c>
      <c r="D113" t="s">
        <v>264</v>
      </c>
      <c r="F113" t="s">
        <v>129</v>
      </c>
      <c r="G113">
        <v>2004</v>
      </c>
      <c r="H113">
        <v>2008</v>
      </c>
      <c r="I113" t="s">
        <v>258</v>
      </c>
      <c r="J113" t="s">
        <v>38</v>
      </c>
      <c r="K113" t="s">
        <v>38</v>
      </c>
      <c r="L113" s="3" t="s">
        <v>16</v>
      </c>
    </row>
    <row r="114" spans="2:12" x14ac:dyDescent="0.2">
      <c r="B114" t="s">
        <v>265</v>
      </c>
      <c r="D114" t="s">
        <v>266</v>
      </c>
      <c r="F114" s="3" t="s">
        <v>22</v>
      </c>
      <c r="G114">
        <v>2004</v>
      </c>
      <c r="H114">
        <v>2013</v>
      </c>
      <c r="I114" t="s">
        <v>258</v>
      </c>
      <c r="J114" t="s">
        <v>38</v>
      </c>
      <c r="K114" t="s">
        <v>14</v>
      </c>
      <c r="L114" s="3" t="s">
        <v>16</v>
      </c>
    </row>
    <row r="115" spans="2:12" x14ac:dyDescent="0.2">
      <c r="B115" t="s">
        <v>184</v>
      </c>
      <c r="C115" t="s">
        <v>267</v>
      </c>
      <c r="D115" t="s">
        <v>268</v>
      </c>
      <c r="F115" t="s">
        <v>70</v>
      </c>
      <c r="G115">
        <v>2005</v>
      </c>
      <c r="H115">
        <v>2008</v>
      </c>
      <c r="I115" t="s">
        <v>258</v>
      </c>
      <c r="J115" t="s">
        <v>38</v>
      </c>
      <c r="K115" s="3" t="s">
        <v>71</v>
      </c>
      <c r="L115" s="3" t="s">
        <v>72</v>
      </c>
    </row>
    <row r="116" spans="2:12" x14ac:dyDescent="0.2">
      <c r="B116" t="s">
        <v>19</v>
      </c>
      <c r="C116" t="s">
        <v>33</v>
      </c>
      <c r="D116" t="s">
        <v>269</v>
      </c>
      <c r="F116" t="s">
        <v>22</v>
      </c>
      <c r="G116">
        <v>2006</v>
      </c>
      <c r="H116">
        <v>2011</v>
      </c>
      <c r="I116" t="s">
        <v>258</v>
      </c>
      <c r="J116" t="s">
        <v>38</v>
      </c>
      <c r="K116" t="s">
        <v>38</v>
      </c>
      <c r="L116" s="3" t="s">
        <v>16</v>
      </c>
    </row>
    <row r="117" spans="2:12" x14ac:dyDescent="0.2">
      <c r="B117" t="s">
        <v>20</v>
      </c>
      <c r="C117" t="s">
        <v>184</v>
      </c>
      <c r="D117" t="s">
        <v>270</v>
      </c>
      <c r="F117" t="s">
        <v>12</v>
      </c>
      <c r="G117">
        <v>2006</v>
      </c>
      <c r="H117">
        <v>2013</v>
      </c>
      <c r="I117" t="s">
        <v>258</v>
      </c>
      <c r="J117" t="s">
        <v>38</v>
      </c>
      <c r="K117" t="s">
        <v>38</v>
      </c>
      <c r="L117" s="3" t="s">
        <v>16</v>
      </c>
    </row>
    <row r="118" spans="2:12" x14ac:dyDescent="0.2">
      <c r="B118" t="s">
        <v>230</v>
      </c>
      <c r="C118" t="s">
        <v>125</v>
      </c>
      <c r="D118" t="s">
        <v>271</v>
      </c>
      <c r="F118" t="s">
        <v>70</v>
      </c>
      <c r="G118">
        <v>2008</v>
      </c>
      <c r="H118">
        <v>2009</v>
      </c>
      <c r="I118" s="3" t="s">
        <v>127</v>
      </c>
      <c r="J118" s="3" t="s">
        <v>127</v>
      </c>
      <c r="K118" s="3" t="s">
        <v>71</v>
      </c>
      <c r="L118" s="3" t="s">
        <v>72</v>
      </c>
    </row>
    <row r="119" spans="2:12" x14ac:dyDescent="0.2">
      <c r="B119" t="s">
        <v>245</v>
      </c>
      <c r="C119" t="s">
        <v>74</v>
      </c>
      <c r="D119" t="s">
        <v>246</v>
      </c>
      <c r="F119" t="s">
        <v>70</v>
      </c>
      <c r="G119">
        <v>2009</v>
      </c>
      <c r="H119">
        <v>2011</v>
      </c>
      <c r="I119" s="3" t="s">
        <v>272</v>
      </c>
      <c r="J119" s="3" t="s">
        <v>14</v>
      </c>
      <c r="K119" s="3" t="s">
        <v>71</v>
      </c>
      <c r="L119" s="3" t="s">
        <v>72</v>
      </c>
    </row>
    <row r="120" spans="2:12" x14ac:dyDescent="0.2">
      <c r="B120" t="s">
        <v>273</v>
      </c>
      <c r="D120" t="s">
        <v>274</v>
      </c>
      <c r="F120" t="s">
        <v>22</v>
      </c>
      <c r="G120">
        <v>2010</v>
      </c>
      <c r="H120">
        <v>2017</v>
      </c>
      <c r="I120" t="s">
        <v>272</v>
      </c>
      <c r="J120" t="s">
        <v>14</v>
      </c>
      <c r="K120" t="s">
        <v>14</v>
      </c>
      <c r="L120" s="3" t="s">
        <v>16</v>
      </c>
    </row>
    <row r="121" spans="2:12" x14ac:dyDescent="0.2">
      <c r="B121" t="s">
        <v>275</v>
      </c>
      <c r="D121" t="s">
        <v>276</v>
      </c>
      <c r="F121" s="3" t="s">
        <v>12</v>
      </c>
      <c r="G121">
        <v>2010</v>
      </c>
      <c r="H121">
        <v>2016</v>
      </c>
      <c r="I121" t="s">
        <v>272</v>
      </c>
      <c r="J121" t="s">
        <v>14</v>
      </c>
      <c r="K121" t="s">
        <v>14</v>
      </c>
      <c r="L121" s="3" t="s">
        <v>16</v>
      </c>
    </row>
    <row r="122" spans="2:12" x14ac:dyDescent="0.2">
      <c r="B122" t="s">
        <v>277</v>
      </c>
      <c r="D122" t="s">
        <v>278</v>
      </c>
      <c r="F122" t="s">
        <v>70</v>
      </c>
      <c r="G122">
        <v>2011</v>
      </c>
      <c r="H122">
        <v>2012</v>
      </c>
      <c r="I122" s="3" t="s">
        <v>127</v>
      </c>
      <c r="J122" s="3" t="s">
        <v>127</v>
      </c>
      <c r="K122" s="3" t="s">
        <v>71</v>
      </c>
      <c r="L122" s="3" t="s">
        <v>72</v>
      </c>
    </row>
    <row r="123" spans="2:12" x14ac:dyDescent="0.2">
      <c r="B123" s="3" t="s">
        <v>279</v>
      </c>
      <c r="C123" s="3"/>
      <c r="D123" s="3" t="s">
        <v>280</v>
      </c>
      <c r="E123" s="3"/>
      <c r="F123" s="3" t="s">
        <v>70</v>
      </c>
      <c r="G123" s="3">
        <v>2012</v>
      </c>
      <c r="H123" s="3">
        <v>2013</v>
      </c>
      <c r="I123" s="3" t="s">
        <v>127</v>
      </c>
      <c r="J123" s="3" t="s">
        <v>127</v>
      </c>
      <c r="K123" s="3" t="s">
        <v>71</v>
      </c>
      <c r="L123" s="3" t="s">
        <v>72</v>
      </c>
    </row>
    <row r="124" spans="2:12" x14ac:dyDescent="0.2">
      <c r="B124" s="3" t="s">
        <v>19</v>
      </c>
      <c r="C124" s="3"/>
      <c r="D124" s="3" t="s">
        <v>281</v>
      </c>
      <c r="E124" s="3"/>
      <c r="F124" s="3" t="s">
        <v>70</v>
      </c>
      <c r="G124" s="3">
        <v>2012</v>
      </c>
      <c r="H124" s="3">
        <v>2016</v>
      </c>
      <c r="I124" s="3" t="s">
        <v>272</v>
      </c>
      <c r="J124" s="3" t="s">
        <v>14</v>
      </c>
      <c r="K124" s="3" t="s">
        <v>71</v>
      </c>
      <c r="L124" s="3" t="s">
        <v>72</v>
      </c>
    </row>
    <row r="125" spans="2:12" x14ac:dyDescent="0.2">
      <c r="B125" t="s">
        <v>282</v>
      </c>
      <c r="C125" t="s">
        <v>145</v>
      </c>
      <c r="D125" t="s">
        <v>283</v>
      </c>
      <c r="F125" s="3" t="s">
        <v>284</v>
      </c>
      <c r="G125">
        <v>2012</v>
      </c>
      <c r="H125">
        <v>2018</v>
      </c>
      <c r="I125" t="s">
        <v>272</v>
      </c>
      <c r="J125" t="s">
        <v>14</v>
      </c>
      <c r="K125" t="s">
        <v>38</v>
      </c>
      <c r="L125" s="3" t="s">
        <v>16</v>
      </c>
    </row>
    <row r="126" spans="2:12" x14ac:dyDescent="0.2">
      <c r="B126" t="s">
        <v>32</v>
      </c>
      <c r="C126" t="s">
        <v>54</v>
      </c>
      <c r="D126" t="s">
        <v>285</v>
      </c>
      <c r="F126" t="s">
        <v>70</v>
      </c>
      <c r="G126">
        <v>2012</v>
      </c>
      <c r="H126">
        <v>2012</v>
      </c>
      <c r="I126" s="3" t="s">
        <v>127</v>
      </c>
      <c r="J126" s="3" t="s">
        <v>127</v>
      </c>
      <c r="K126" s="3" t="s">
        <v>71</v>
      </c>
      <c r="L126" s="3" t="s">
        <v>72</v>
      </c>
    </row>
    <row r="127" spans="2:12" x14ac:dyDescent="0.2">
      <c r="B127" t="s">
        <v>286</v>
      </c>
      <c r="C127" t="s">
        <v>233</v>
      </c>
      <c r="D127" t="s">
        <v>287</v>
      </c>
      <c r="F127" s="3" t="s">
        <v>12</v>
      </c>
      <c r="G127">
        <v>2013</v>
      </c>
      <c r="H127">
        <v>2015</v>
      </c>
      <c r="I127" t="s">
        <v>272</v>
      </c>
      <c r="J127" t="s">
        <v>14</v>
      </c>
      <c r="K127" t="s">
        <v>38</v>
      </c>
      <c r="L127" s="3" t="s">
        <v>16</v>
      </c>
    </row>
    <row r="128" spans="2:12" x14ac:dyDescent="0.2">
      <c r="B128" t="s">
        <v>288</v>
      </c>
      <c r="D128" t="s">
        <v>289</v>
      </c>
      <c r="F128" s="3" t="s">
        <v>12</v>
      </c>
      <c r="G128">
        <v>2014</v>
      </c>
      <c r="H128">
        <v>2018</v>
      </c>
      <c r="I128" t="s">
        <v>272</v>
      </c>
      <c r="J128" t="s">
        <v>14</v>
      </c>
      <c r="K128" t="s">
        <v>38</v>
      </c>
      <c r="L128" s="3" t="s">
        <v>16</v>
      </c>
    </row>
    <row r="129" spans="2:12" x14ac:dyDescent="0.2">
      <c r="B129" s="3" t="s">
        <v>290</v>
      </c>
      <c r="C129" s="3"/>
      <c r="D129" s="3" t="s">
        <v>291</v>
      </c>
      <c r="E129" s="3"/>
      <c r="F129" s="3" t="s">
        <v>70</v>
      </c>
      <c r="G129" s="3">
        <v>2017</v>
      </c>
      <c r="H129" s="3">
        <v>2021</v>
      </c>
      <c r="I129" s="3" t="s">
        <v>292</v>
      </c>
      <c r="J129" s="3" t="s">
        <v>38</v>
      </c>
      <c r="K129" s="3" t="s">
        <v>71</v>
      </c>
      <c r="L129" s="3" t="s">
        <v>72</v>
      </c>
    </row>
    <row r="130" spans="2:12" x14ac:dyDescent="0.2">
      <c r="B130" t="s">
        <v>32</v>
      </c>
      <c r="C130" t="s">
        <v>20</v>
      </c>
      <c r="D130" t="s">
        <v>293</v>
      </c>
      <c r="F130" t="s">
        <v>129</v>
      </c>
      <c r="G130">
        <v>2018</v>
      </c>
      <c r="H130">
        <v>2021</v>
      </c>
      <c r="I130" t="s">
        <v>292</v>
      </c>
      <c r="J130" t="s">
        <v>38</v>
      </c>
      <c r="K130" t="s">
        <v>38</v>
      </c>
      <c r="L130" s="3" t="s">
        <v>16</v>
      </c>
    </row>
    <row r="131" spans="2:12" x14ac:dyDescent="0.2">
      <c r="B131" t="s">
        <v>245</v>
      </c>
      <c r="C131" t="s">
        <v>76</v>
      </c>
      <c r="D131" t="s">
        <v>13</v>
      </c>
      <c r="F131" s="3" t="s">
        <v>12</v>
      </c>
      <c r="G131">
        <v>2018</v>
      </c>
      <c r="H131" t="s">
        <v>71</v>
      </c>
      <c r="I131" t="s">
        <v>292</v>
      </c>
      <c r="J131" t="s">
        <v>38</v>
      </c>
      <c r="K131" t="s">
        <v>38</v>
      </c>
      <c r="L131" s="3" t="s">
        <v>16</v>
      </c>
    </row>
    <row r="132" spans="2:12" x14ac:dyDescent="0.2">
      <c r="B132" s="3" t="s">
        <v>294</v>
      </c>
      <c r="D132" s="3" t="s">
        <v>295</v>
      </c>
      <c r="E132" s="3"/>
      <c r="F132" s="3" t="s">
        <v>12</v>
      </c>
      <c r="G132" s="3">
        <v>2018</v>
      </c>
      <c r="H132" s="3" t="s">
        <v>71</v>
      </c>
      <c r="I132" s="3" t="s">
        <v>292</v>
      </c>
      <c r="J132" s="3" t="s">
        <v>38</v>
      </c>
      <c r="K132" s="3" t="s">
        <v>14</v>
      </c>
      <c r="L132" s="3" t="s">
        <v>16</v>
      </c>
    </row>
    <row r="133" spans="2:12" x14ac:dyDescent="0.2">
      <c r="B133" s="3" t="s">
        <v>296</v>
      </c>
      <c r="C133" s="3"/>
      <c r="D133" s="3" t="s">
        <v>297</v>
      </c>
      <c r="E133" s="3"/>
      <c r="F133" s="3" t="s">
        <v>298</v>
      </c>
      <c r="G133" s="3">
        <v>2018</v>
      </c>
      <c r="H133" s="3" t="s">
        <v>71</v>
      </c>
      <c r="I133" s="3" t="s">
        <v>292</v>
      </c>
      <c r="J133" s="3" t="s">
        <v>38</v>
      </c>
      <c r="K133" s="3" t="s">
        <v>14</v>
      </c>
      <c r="L133" s="3" t="s">
        <v>16</v>
      </c>
    </row>
    <row r="134" spans="2:12" x14ac:dyDescent="0.2">
      <c r="B134" s="3" t="s">
        <v>299</v>
      </c>
      <c r="C134" t="s">
        <v>286</v>
      </c>
      <c r="D134" s="3" t="s">
        <v>300</v>
      </c>
      <c r="E134" s="3"/>
      <c r="F134" s="3" t="s">
        <v>12</v>
      </c>
      <c r="G134" s="3">
        <v>2018</v>
      </c>
      <c r="H134" s="3" t="s">
        <v>71</v>
      </c>
      <c r="I134" s="3" t="s">
        <v>292</v>
      </c>
      <c r="J134" s="3" t="s">
        <v>38</v>
      </c>
      <c r="K134" s="3" t="s">
        <v>38</v>
      </c>
      <c r="L134" s="3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847D-50BC-4ECF-A217-6DF701F18AC5}">
  <dimension ref="A2:D23"/>
  <sheetViews>
    <sheetView workbookViewId="0">
      <selection activeCell="B14" sqref="B14"/>
    </sheetView>
  </sheetViews>
  <sheetFormatPr baseColWidth="10" defaultColWidth="8.83203125" defaultRowHeight="15" x14ac:dyDescent="0.2"/>
  <sheetData>
    <row r="2" spans="1:4" x14ac:dyDescent="0.2">
      <c r="B2" s="2" t="s">
        <v>301</v>
      </c>
    </row>
    <row r="3" spans="1:4" x14ac:dyDescent="0.2">
      <c r="B3" t="s">
        <v>23</v>
      </c>
      <c r="D3" t="s">
        <v>302</v>
      </c>
    </row>
    <row r="4" spans="1:4" x14ac:dyDescent="0.2">
      <c r="B4" t="s">
        <v>99</v>
      </c>
      <c r="D4" t="s">
        <v>303</v>
      </c>
    </row>
    <row r="5" spans="1:4" x14ac:dyDescent="0.2">
      <c r="B5" t="s">
        <v>60</v>
      </c>
      <c r="D5" t="s">
        <v>304</v>
      </c>
    </row>
    <row r="6" spans="1:4" x14ac:dyDescent="0.2">
      <c r="B6" t="s">
        <v>50</v>
      </c>
      <c r="D6" t="s">
        <v>305</v>
      </c>
    </row>
    <row r="7" spans="1:4" x14ac:dyDescent="0.2">
      <c r="B7" t="s">
        <v>17</v>
      </c>
      <c r="D7" t="s">
        <v>306</v>
      </c>
    </row>
    <row r="8" spans="1:4" x14ac:dyDescent="0.2">
      <c r="B8" t="s">
        <v>44</v>
      </c>
      <c r="D8" t="s">
        <v>307</v>
      </c>
    </row>
    <row r="9" spans="1:4" x14ac:dyDescent="0.2">
      <c r="B9" t="s">
        <v>47</v>
      </c>
      <c r="D9" t="s">
        <v>308</v>
      </c>
    </row>
    <row r="11" spans="1:4" x14ac:dyDescent="0.2">
      <c r="B11" t="s">
        <v>309</v>
      </c>
    </row>
    <row r="12" spans="1:4" x14ac:dyDescent="0.2">
      <c r="A12" t="s">
        <v>23</v>
      </c>
    </row>
    <row r="13" spans="1:4" x14ac:dyDescent="0.2">
      <c r="B13" t="s">
        <v>68</v>
      </c>
      <c r="D13" t="s">
        <v>310</v>
      </c>
    </row>
    <row r="14" spans="1:4" x14ac:dyDescent="0.2">
      <c r="B14" t="s">
        <v>25</v>
      </c>
      <c r="D14" t="s">
        <v>311</v>
      </c>
    </row>
    <row r="15" spans="1:4" x14ac:dyDescent="0.2">
      <c r="B15" t="s">
        <v>24</v>
      </c>
      <c r="D15" t="s">
        <v>312</v>
      </c>
    </row>
    <row r="16" spans="1:4" x14ac:dyDescent="0.2">
      <c r="A16" t="s">
        <v>31</v>
      </c>
    </row>
    <row r="17" spans="1:4" x14ac:dyDescent="0.2">
      <c r="B17" t="s">
        <v>99</v>
      </c>
      <c r="D17" t="s">
        <v>313</v>
      </c>
    </row>
    <row r="18" spans="1:4" x14ac:dyDescent="0.2">
      <c r="B18" t="s">
        <v>60</v>
      </c>
      <c r="D18" t="s">
        <v>314</v>
      </c>
    </row>
    <row r="19" spans="1:4" x14ac:dyDescent="0.2">
      <c r="A19" t="s">
        <v>315</v>
      </c>
    </row>
    <row r="20" spans="1:4" x14ac:dyDescent="0.2">
      <c r="B20" t="s">
        <v>50</v>
      </c>
      <c r="D20" t="s">
        <v>305</v>
      </c>
    </row>
    <row r="21" spans="1:4" x14ac:dyDescent="0.2">
      <c r="B21" t="s">
        <v>17</v>
      </c>
      <c r="D21" t="s">
        <v>306</v>
      </c>
    </row>
    <row r="22" spans="1:4" x14ac:dyDescent="0.2">
      <c r="B22" t="s">
        <v>44</v>
      </c>
      <c r="D22" t="s">
        <v>307</v>
      </c>
    </row>
    <row r="23" spans="1:4" x14ac:dyDescent="0.2">
      <c r="B23" t="s">
        <v>47</v>
      </c>
      <c r="D23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4"/>
  <sheetViews>
    <sheetView workbookViewId="0">
      <selection activeCell="A11" sqref="A11"/>
    </sheetView>
  </sheetViews>
  <sheetFormatPr baseColWidth="10" defaultColWidth="8.83203125" defaultRowHeight="15" x14ac:dyDescent="0.2"/>
  <sheetData>
    <row r="3" spans="2:2" x14ac:dyDescent="0.2">
      <c r="B3" s="1" t="s">
        <v>316</v>
      </c>
    </row>
    <row r="4" spans="2:2" x14ac:dyDescent="0.2">
      <c r="B4" s="1" t="s">
        <v>317</v>
      </c>
    </row>
  </sheetData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19EE-2C2A-41BA-BF26-4E73F58C6B11}">
  <dimension ref="A2:J99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8.5" customWidth="1"/>
    <col min="7" max="7" width="18.5" customWidth="1"/>
  </cols>
  <sheetData>
    <row r="2" spans="1:6" x14ac:dyDescent="0.2">
      <c r="A2" s="4" t="s">
        <v>318</v>
      </c>
      <c r="C2" s="2" t="s">
        <v>301</v>
      </c>
      <c r="D2" t="s">
        <v>319</v>
      </c>
      <c r="E2" t="s">
        <v>320</v>
      </c>
      <c r="F2" t="s">
        <v>321</v>
      </c>
    </row>
    <row r="3" spans="1:6" x14ac:dyDescent="0.2">
      <c r="B3" t="s">
        <v>23</v>
      </c>
      <c r="C3" t="e">
        <f>COUNTIF(Data!#REF!, "Government")</f>
        <v>#REF!</v>
      </c>
      <c r="D3" t="e">
        <f>COUNTIF(Data!#REF!, "Government")</f>
        <v>#REF!</v>
      </c>
      <c r="E3" t="e">
        <f>D3-C3</f>
        <v>#REF!</v>
      </c>
      <c r="F3" t="e">
        <f>E3/D14</f>
        <v>#REF!</v>
      </c>
    </row>
    <row r="4" spans="1:6" x14ac:dyDescent="0.2">
      <c r="B4" t="s">
        <v>99</v>
      </c>
      <c r="C4" t="e">
        <f>COUNTIF(Data!#REF!, "Law firm")</f>
        <v>#REF!</v>
      </c>
      <c r="D4" t="e">
        <f>COUNTIF(Data!#REF!, "Law firm")</f>
        <v>#REF!</v>
      </c>
      <c r="E4" t="e">
        <f t="shared" ref="E4:E13" si="0">D4-C4</f>
        <v>#REF!</v>
      </c>
      <c r="F4" t="e">
        <f>E4/D14</f>
        <v>#REF!</v>
      </c>
    </row>
    <row r="5" spans="1:6" x14ac:dyDescent="0.2">
      <c r="B5" t="s">
        <v>60</v>
      </c>
      <c r="C5" t="e">
        <f>COUNTIF(Data!#REF!, "Private practice")</f>
        <v>#REF!</v>
      </c>
      <c r="D5" t="e">
        <f>COUNTIF(Data!#REF!, "Private practice")</f>
        <v>#REF!</v>
      </c>
      <c r="E5" t="e">
        <f t="shared" si="0"/>
        <v>#REF!</v>
      </c>
      <c r="F5" t="e">
        <f>E5/D14</f>
        <v>#REF!</v>
      </c>
    </row>
    <row r="6" spans="1:6" x14ac:dyDescent="0.2">
      <c r="B6" t="s">
        <v>50</v>
      </c>
      <c r="C6" t="e">
        <f>COUNTIF(Data!#REF!, "Academia")</f>
        <v>#REF!</v>
      </c>
      <c r="D6" t="e">
        <f>COUNTIF(Data!#REF!, "Academia")</f>
        <v>#REF!</v>
      </c>
      <c r="E6" t="e">
        <f t="shared" si="0"/>
        <v>#REF!</v>
      </c>
      <c r="F6" t="e">
        <f>E6/D14</f>
        <v>#REF!</v>
      </c>
    </row>
    <row r="7" spans="1:6" x14ac:dyDescent="0.2">
      <c r="B7" t="s">
        <v>17</v>
      </c>
      <c r="C7" t="e">
        <f>COUNTIF(Data!#REF!, "Industry")</f>
        <v>#REF!</v>
      </c>
      <c r="D7" t="e">
        <f>COUNTIF(Data!#REF!, "Industry")</f>
        <v>#REF!</v>
      </c>
      <c r="E7" t="e">
        <f t="shared" si="0"/>
        <v>#REF!</v>
      </c>
      <c r="F7" t="e">
        <f>E7/D14</f>
        <v>#REF!</v>
      </c>
    </row>
    <row r="8" spans="1:6" x14ac:dyDescent="0.2">
      <c r="B8" t="s">
        <v>44</v>
      </c>
      <c r="C8" t="e">
        <f>COUNTIF(Data!#REF!, "Journalist")</f>
        <v>#REF!</v>
      </c>
      <c r="D8" t="e">
        <f>COUNTIF(Data!#REF!, "Journalist")</f>
        <v>#REF!</v>
      </c>
      <c r="E8" t="e">
        <f t="shared" si="0"/>
        <v>#REF!</v>
      </c>
      <c r="F8" t="e">
        <f>E8/D14</f>
        <v>#REF!</v>
      </c>
    </row>
    <row r="9" spans="1:6" x14ac:dyDescent="0.2">
      <c r="B9" t="s">
        <v>71</v>
      </c>
      <c r="C9" t="e">
        <f>COUNTIF(Data!#REF!, "NA")</f>
        <v>#REF!</v>
      </c>
      <c r="D9" t="e">
        <f>COUNTIF(Data!#REF!, "NA")</f>
        <v>#REF!</v>
      </c>
      <c r="E9" t="e">
        <f t="shared" si="0"/>
        <v>#REF!</v>
      </c>
      <c r="F9" t="e">
        <f>E9/D14</f>
        <v>#REF!</v>
      </c>
    </row>
    <row r="10" spans="1:6" x14ac:dyDescent="0.2">
      <c r="B10" t="s">
        <v>322</v>
      </c>
      <c r="C10" t="e">
        <f>COUNTIF(Data!#REF!, "")</f>
        <v>#REF!</v>
      </c>
      <c r="D10" t="e">
        <f>COUNTIF(Data!#REF!, "")</f>
        <v>#REF!</v>
      </c>
      <c r="E10" t="e">
        <f t="shared" si="0"/>
        <v>#REF!</v>
      </c>
      <c r="F10" t="e">
        <f>E10/D14</f>
        <v>#REF!</v>
      </c>
    </row>
    <row r="11" spans="1:6" x14ac:dyDescent="0.2">
      <c r="B11" t="s">
        <v>47</v>
      </c>
      <c r="C11" t="e">
        <f>COUNTIF(Data!#REF!, "Unclear")</f>
        <v>#REF!</v>
      </c>
      <c r="D11" t="e">
        <f>COUNTIF(Data!#REF!, "Unclear")</f>
        <v>#REF!</v>
      </c>
      <c r="E11" t="e">
        <f t="shared" si="0"/>
        <v>#REF!</v>
      </c>
      <c r="F11" t="e">
        <f>E11/D14</f>
        <v>#REF!</v>
      </c>
    </row>
    <row r="12" spans="1:6" x14ac:dyDescent="0.2">
      <c r="B12" t="s">
        <v>18</v>
      </c>
      <c r="C12">
        <v>0</v>
      </c>
      <c r="D12" t="e">
        <f>COUNTIF(Data!#REF!, "Died")</f>
        <v>#REF!</v>
      </c>
      <c r="E12" t="e">
        <f t="shared" si="0"/>
        <v>#REF!</v>
      </c>
      <c r="F12" t="e">
        <f>E12/D14</f>
        <v>#REF!</v>
      </c>
    </row>
    <row r="13" spans="1:6" x14ac:dyDescent="0.2">
      <c r="B13" t="s">
        <v>79</v>
      </c>
      <c r="C13">
        <v>0</v>
      </c>
      <c r="D13" t="e">
        <f>COUNTIF(Data!#REF!, "Retired")</f>
        <v>#REF!</v>
      </c>
      <c r="E13" t="e">
        <f t="shared" si="0"/>
        <v>#REF!</v>
      </c>
      <c r="F13" t="e">
        <f>E13/D14</f>
        <v>#REF!</v>
      </c>
    </row>
    <row r="14" spans="1:6" x14ac:dyDescent="0.2">
      <c r="B14" t="s">
        <v>323</v>
      </c>
      <c r="C14" t="e">
        <f>SUM(C3:C11)</f>
        <v>#REF!</v>
      </c>
      <c r="D14" t="e">
        <f>SUM(D3:D13)</f>
        <v>#REF!</v>
      </c>
    </row>
    <row r="16" spans="1:6" x14ac:dyDescent="0.2">
      <c r="A16" s="4" t="s">
        <v>324</v>
      </c>
      <c r="C16" t="s">
        <v>321</v>
      </c>
    </row>
    <row r="17" spans="1:7" x14ac:dyDescent="0.2">
      <c r="B17" t="s">
        <v>23</v>
      </c>
      <c r="C17">
        <v>-0.45522388059701491</v>
      </c>
    </row>
    <row r="18" spans="1:7" x14ac:dyDescent="0.2">
      <c r="B18" t="s">
        <v>99</v>
      </c>
      <c r="C18">
        <v>0.20149253731343283</v>
      </c>
    </row>
    <row r="19" spans="1:7" x14ac:dyDescent="0.2">
      <c r="B19" t="s">
        <v>60</v>
      </c>
      <c r="C19">
        <v>-7.462686567164179E-3</v>
      </c>
    </row>
    <row r="20" spans="1:7" x14ac:dyDescent="0.2">
      <c r="B20" t="s">
        <v>50</v>
      </c>
      <c r="C20">
        <v>2.2388059701492536E-2</v>
      </c>
    </row>
    <row r="21" spans="1:7" x14ac:dyDescent="0.2">
      <c r="B21" t="s">
        <v>17</v>
      </c>
      <c r="C21">
        <v>4.4776119402985072E-2</v>
      </c>
    </row>
    <row r="22" spans="1:7" x14ac:dyDescent="0.2">
      <c r="B22" t="s">
        <v>44</v>
      </c>
      <c r="C22">
        <v>7.462686567164179E-3</v>
      </c>
    </row>
    <row r="23" spans="1:7" x14ac:dyDescent="0.2">
      <c r="B23" t="s">
        <v>71</v>
      </c>
      <c r="C23">
        <v>3.7313432835820892E-2</v>
      </c>
    </row>
    <row r="24" spans="1:7" x14ac:dyDescent="0.2">
      <c r="B24" t="s">
        <v>322</v>
      </c>
      <c r="C24">
        <v>-1.4925373134328358E-2</v>
      </c>
    </row>
    <row r="25" spans="1:7" x14ac:dyDescent="0.2">
      <c r="B25" t="s">
        <v>47</v>
      </c>
      <c r="C25">
        <v>8.2089552238805971E-2</v>
      </c>
    </row>
    <row r="26" spans="1:7" x14ac:dyDescent="0.2">
      <c r="B26" t="s">
        <v>18</v>
      </c>
      <c r="C26">
        <v>6.7164179104477612E-2</v>
      </c>
    </row>
    <row r="27" spans="1:7" x14ac:dyDescent="0.2">
      <c r="B27" t="s">
        <v>79</v>
      </c>
      <c r="C27">
        <v>1.4925373134328358E-2</v>
      </c>
    </row>
    <row r="29" spans="1:7" x14ac:dyDescent="0.2">
      <c r="A29" s="4" t="s">
        <v>325</v>
      </c>
      <c r="D29" s="2" t="s">
        <v>301</v>
      </c>
      <c r="E29" t="s">
        <v>319</v>
      </c>
      <c r="F29" t="s">
        <v>320</v>
      </c>
      <c r="G29" t="s">
        <v>321</v>
      </c>
    </row>
    <row r="30" spans="1:7" x14ac:dyDescent="0.2">
      <c r="B30" t="s">
        <v>326</v>
      </c>
      <c r="C30" t="s">
        <v>23</v>
      </c>
      <c r="D30" t="e">
        <f>COUNTIFS(Data!#REF!, "=Government", Data!$G$1:$G$135, "&lt;1976")</f>
        <v>#REF!</v>
      </c>
      <c r="E30" t="e">
        <f>COUNTIFS(Data!#REF!, "=Government", Data!$G$2:$G$135, "&lt;1976")</f>
        <v>#REF!</v>
      </c>
      <c r="F30" t="e">
        <f>E30-D30</f>
        <v>#REF!</v>
      </c>
      <c r="G30" t="e">
        <f>F30/E42</f>
        <v>#REF!</v>
      </c>
    </row>
    <row r="31" spans="1:7" x14ac:dyDescent="0.2">
      <c r="C31" t="s">
        <v>99</v>
      </c>
      <c r="D31" t="e">
        <f>COUNTIFS(Data!#REF!, "Law firm", Data!$G$1:$G$135, "&lt;1976")</f>
        <v>#REF!</v>
      </c>
      <c r="E31" t="e">
        <f>COUNTIFS(Data!#REF!, "=Law firm", Data!$G$2:$G$135, "&lt;1976")</f>
        <v>#REF!</v>
      </c>
      <c r="F31" t="e">
        <f t="shared" ref="F31:F40" si="1">E31-D31</f>
        <v>#REF!</v>
      </c>
      <c r="G31" t="e">
        <f>F31/E42</f>
        <v>#REF!</v>
      </c>
    </row>
    <row r="32" spans="1:7" x14ac:dyDescent="0.2">
      <c r="C32" t="s">
        <v>60</v>
      </c>
      <c r="D32" t="e">
        <f>COUNTIFS(Data!#REF!, "Private practice", Data!$G$1:$G$135, "&lt;1976")</f>
        <v>#REF!</v>
      </c>
      <c r="E32" t="e">
        <f>COUNTIFS(Data!#REF!, "Private practice",  Data!$G$2:$G$135, "&lt;1976")</f>
        <v>#REF!</v>
      </c>
      <c r="F32" t="e">
        <f t="shared" si="1"/>
        <v>#REF!</v>
      </c>
      <c r="G32" t="e">
        <f>F32/E42</f>
        <v>#REF!</v>
      </c>
    </row>
    <row r="33" spans="2:7" x14ac:dyDescent="0.2">
      <c r="C33" t="s">
        <v>50</v>
      </c>
      <c r="D33" t="e">
        <f>COUNTIFS(Data!#REF!, "Academia", Data!$G$1:$G$135, "&lt;1976")</f>
        <v>#REF!</v>
      </c>
      <c r="E33" t="e">
        <f>COUNTIFS(Data!#REF!, "Academia", Data!$G$2:$G$135, "&lt;1976")</f>
        <v>#REF!</v>
      </c>
      <c r="F33" t="e">
        <f t="shared" si="1"/>
        <v>#REF!</v>
      </c>
      <c r="G33" t="e">
        <f>F33/E42</f>
        <v>#REF!</v>
      </c>
    </row>
    <row r="34" spans="2:7" x14ac:dyDescent="0.2">
      <c r="C34" t="s">
        <v>17</v>
      </c>
      <c r="D34" t="e">
        <f>COUNTIFS(Data!#REF!, "Industry", Data!$G$1:$G$135, "&lt;1976")</f>
        <v>#REF!</v>
      </c>
      <c r="E34" t="e">
        <f>COUNTIFS(Data!#REF!, "Industry", Data!$G$2:$G$135, "&lt;1976")</f>
        <v>#REF!</v>
      </c>
      <c r="F34" t="e">
        <f t="shared" si="1"/>
        <v>#REF!</v>
      </c>
      <c r="G34" t="e">
        <f>F34/E42</f>
        <v>#REF!</v>
      </c>
    </row>
    <row r="35" spans="2:7" x14ac:dyDescent="0.2">
      <c r="C35" t="s">
        <v>44</v>
      </c>
      <c r="D35" t="e">
        <f>COUNTIFS(Data!#REF!, "Journalist", Data!$G$1:$G$135, "&lt;1976")</f>
        <v>#REF!</v>
      </c>
      <c r="E35" t="e">
        <f>COUNTIFS(Data!#REF!, "Journalist", Data!$G$2:$G$135, "&lt;1976")</f>
        <v>#REF!</v>
      </c>
      <c r="F35" t="e">
        <f t="shared" si="1"/>
        <v>#REF!</v>
      </c>
      <c r="G35" t="e">
        <f>F35/E42</f>
        <v>#REF!</v>
      </c>
    </row>
    <row r="36" spans="2:7" x14ac:dyDescent="0.2">
      <c r="C36" t="s">
        <v>71</v>
      </c>
      <c r="D36" t="e">
        <f>COUNTIFS(Data!#REF!, "NA", Data!$G$1:$G$135, "&lt;1976")</f>
        <v>#REF!</v>
      </c>
      <c r="E36" t="e">
        <f>COUNTIFS(Data!#REF!, "NA", Data!$G$2:$G$135, "&lt;1976")</f>
        <v>#REF!</v>
      </c>
      <c r="F36" t="e">
        <f t="shared" si="1"/>
        <v>#REF!</v>
      </c>
      <c r="G36" t="e">
        <f>F36/E42</f>
        <v>#REF!</v>
      </c>
    </row>
    <row r="37" spans="2:7" x14ac:dyDescent="0.2">
      <c r="C37" t="s">
        <v>322</v>
      </c>
      <c r="D37" t="e">
        <f>COUNTIFS(Data!#REF!, "", Data!$G$1:$G$135, "&lt;1976")</f>
        <v>#REF!</v>
      </c>
      <c r="E37" t="e">
        <f>COUNTIFS(Data!#REF!, "", Data!$G$2:$G$135, "&lt;1976")</f>
        <v>#REF!</v>
      </c>
      <c r="F37" t="e">
        <f t="shared" si="1"/>
        <v>#REF!</v>
      </c>
      <c r="G37" t="e">
        <f>F37/E42</f>
        <v>#REF!</v>
      </c>
    </row>
    <row r="38" spans="2:7" x14ac:dyDescent="0.2">
      <c r="C38" t="s">
        <v>47</v>
      </c>
      <c r="D38" t="e">
        <f>COUNTIFS(Data!#REF!, "Unclear", Data!$G$1:$G$135, "&lt;1976")</f>
        <v>#REF!</v>
      </c>
      <c r="E38" t="e">
        <f>COUNTIFS(Data!#REF!, "Unclear", Data!$G$2:$G$135, "&lt;1976")</f>
        <v>#REF!</v>
      </c>
      <c r="F38" t="e">
        <f t="shared" si="1"/>
        <v>#REF!</v>
      </c>
      <c r="G38" t="e">
        <f>F38/E42</f>
        <v>#REF!</v>
      </c>
    </row>
    <row r="39" spans="2:7" x14ac:dyDescent="0.2">
      <c r="C39" t="s">
        <v>18</v>
      </c>
      <c r="D39">
        <v>0</v>
      </c>
      <c r="E39" t="e">
        <f>COUNTIFS(Data!#REF!, "Died", Data!$G$2:$G$135, "&lt;1976")</f>
        <v>#REF!</v>
      </c>
      <c r="F39" t="e">
        <f t="shared" si="1"/>
        <v>#REF!</v>
      </c>
      <c r="G39" t="e">
        <f>F39/E42</f>
        <v>#REF!</v>
      </c>
    </row>
    <row r="40" spans="2:7" x14ac:dyDescent="0.2">
      <c r="C40" t="s">
        <v>79</v>
      </c>
      <c r="D40">
        <v>0</v>
      </c>
      <c r="E40" t="e">
        <f>COUNTIFS(Data!#REF!, "Retired", Data!$G$2:$G$135, "&lt;1976")</f>
        <v>#REF!</v>
      </c>
      <c r="F40" t="e">
        <f t="shared" si="1"/>
        <v>#REF!</v>
      </c>
      <c r="G40" t="e">
        <f>F40/E42</f>
        <v>#REF!</v>
      </c>
    </row>
    <row r="41" spans="2:7" x14ac:dyDescent="0.2">
      <c r="C41" t="s">
        <v>327</v>
      </c>
      <c r="D41" t="e">
        <f>SUM(D35:D40)</f>
        <v>#REF!</v>
      </c>
      <c r="E41" t="e">
        <f>SUM(E35:E40)</f>
        <v>#REF!</v>
      </c>
      <c r="F41" t="e">
        <f>E41-D41</f>
        <v>#REF!</v>
      </c>
      <c r="G41" t="e">
        <f>F41/E42</f>
        <v>#REF!</v>
      </c>
    </row>
    <row r="42" spans="2:7" x14ac:dyDescent="0.2">
      <c r="C42" t="s">
        <v>323</v>
      </c>
      <c r="D42" t="e">
        <f>SUM(D30:D38)</f>
        <v>#REF!</v>
      </c>
      <c r="E42" t="e">
        <f>SUM(E30:E40)</f>
        <v>#REF!</v>
      </c>
    </row>
    <row r="43" spans="2:7" x14ac:dyDescent="0.2">
      <c r="B43" t="s">
        <v>328</v>
      </c>
      <c r="C43" t="s">
        <v>23</v>
      </c>
      <c r="D43" t="e">
        <f>COUNTIFS(Data!#REF!, "Government", Data!$G$1:$G$135, "&gt;1975")</f>
        <v>#REF!</v>
      </c>
      <c r="E43" t="e">
        <f>COUNTIFS(Data!#REF!, "Government", Data!$G$2:$G$135, "&gt;1975")</f>
        <v>#REF!</v>
      </c>
      <c r="F43" t="e">
        <f>E43-D43</f>
        <v>#REF!</v>
      </c>
      <c r="G43" t="e">
        <f>F43/E55</f>
        <v>#REF!</v>
      </c>
    </row>
    <row r="44" spans="2:7" x14ac:dyDescent="0.2">
      <c r="C44" t="s">
        <v>99</v>
      </c>
      <c r="D44" t="e">
        <f>COUNTIFS(Data!#REF!, "Law firm", Data!$G$1:$G$135, "&gt;1975")</f>
        <v>#REF!</v>
      </c>
      <c r="E44" t="e">
        <f>COUNTIFS(Data!#REF!, "Law firm", Data!$G$2:$G$135, "&gt;1975")</f>
        <v>#REF!</v>
      </c>
      <c r="F44" t="e">
        <f t="shared" ref="F44:F53" si="2">E44-D44</f>
        <v>#REF!</v>
      </c>
      <c r="G44" t="e">
        <f>F44/E55</f>
        <v>#REF!</v>
      </c>
    </row>
    <row r="45" spans="2:7" x14ac:dyDescent="0.2">
      <c r="C45" t="s">
        <v>60</v>
      </c>
      <c r="D45" t="e">
        <f>COUNTIFS(Data!#REF!, "Private practice", Data!$G$1:$G$135, "&gt;1975")</f>
        <v>#REF!</v>
      </c>
      <c r="E45" t="e">
        <f>COUNTIFS(Data!#REF!, "Private practice", Data!$G$2:$G$135, "&gt;1975")</f>
        <v>#REF!</v>
      </c>
      <c r="F45" t="e">
        <f t="shared" si="2"/>
        <v>#REF!</v>
      </c>
      <c r="G45" t="e">
        <f>F45/E55</f>
        <v>#REF!</v>
      </c>
    </row>
    <row r="46" spans="2:7" x14ac:dyDescent="0.2">
      <c r="C46" t="s">
        <v>50</v>
      </c>
      <c r="D46" t="e">
        <f>COUNTIFS(Data!#REF!, "Academia", Data!$G$1:$G$135, "&gt;1975")</f>
        <v>#REF!</v>
      </c>
      <c r="E46" t="e">
        <f>COUNTIFS(Data!#REF!, "Academia", Data!$G$2:$G$135, "&gt;1975")</f>
        <v>#REF!</v>
      </c>
      <c r="F46" t="e">
        <f t="shared" si="2"/>
        <v>#REF!</v>
      </c>
      <c r="G46" t="e">
        <f>F46/E55</f>
        <v>#REF!</v>
      </c>
    </row>
    <row r="47" spans="2:7" x14ac:dyDescent="0.2">
      <c r="C47" t="s">
        <v>17</v>
      </c>
      <c r="D47" t="e">
        <f>COUNTIFS(Data!#REF!, "Industry", Data!$G$1:$G$135, "&gt;1975")</f>
        <v>#REF!</v>
      </c>
      <c r="E47" t="e">
        <f>COUNTIFS(Data!#REF!, "Industry", Data!$G$2:$G$135, "&gt;1975")</f>
        <v>#REF!</v>
      </c>
      <c r="F47" t="e">
        <f t="shared" si="2"/>
        <v>#REF!</v>
      </c>
      <c r="G47" t="e">
        <f>F47/E55</f>
        <v>#REF!</v>
      </c>
    </row>
    <row r="48" spans="2:7" x14ac:dyDescent="0.2">
      <c r="C48" t="s">
        <v>44</v>
      </c>
      <c r="D48" t="e">
        <f>COUNTIFS(Data!#REF!, "Journalist", Data!$G$1:$G$135, "&gt;1975")</f>
        <v>#REF!</v>
      </c>
      <c r="E48" t="e">
        <f>COUNTIFS(Data!#REF!, "Journalist", Data!$G$2:$G$135, "&gt;1975")</f>
        <v>#REF!</v>
      </c>
      <c r="F48" t="e">
        <f t="shared" si="2"/>
        <v>#REF!</v>
      </c>
      <c r="G48" t="e">
        <f>F48/E55</f>
        <v>#REF!</v>
      </c>
    </row>
    <row r="49" spans="1:10" x14ac:dyDescent="0.2">
      <c r="C49" t="s">
        <v>71</v>
      </c>
      <c r="D49" t="e">
        <f>COUNTIFS(Data!#REF!, "NA", Data!$G$1:$G$135, "&gt;1975")</f>
        <v>#REF!</v>
      </c>
      <c r="E49" t="e">
        <f>COUNTIFS(Data!#REF!, "NA", Data!$G$2:$G$135, "&gt;1975")</f>
        <v>#REF!</v>
      </c>
      <c r="F49" t="e">
        <f t="shared" si="2"/>
        <v>#REF!</v>
      </c>
      <c r="G49" t="e">
        <f>F49/E55</f>
        <v>#REF!</v>
      </c>
    </row>
    <row r="50" spans="1:10" x14ac:dyDescent="0.2">
      <c r="C50" t="s">
        <v>322</v>
      </c>
      <c r="D50" t="e">
        <f>COUNTIFS(Data!#REF!, "", Data!$G$1:$G$135, "&gt;1975")</f>
        <v>#REF!</v>
      </c>
      <c r="E50" t="e">
        <f>COUNTIFS(Data!#REF!, "", Data!$G$2:$G$135, "&gt;1975")</f>
        <v>#REF!</v>
      </c>
      <c r="F50" t="e">
        <f t="shared" si="2"/>
        <v>#REF!</v>
      </c>
      <c r="G50" t="e">
        <f>F50/E55</f>
        <v>#REF!</v>
      </c>
    </row>
    <row r="51" spans="1:10" x14ac:dyDescent="0.2">
      <c r="C51" t="s">
        <v>47</v>
      </c>
      <c r="D51" t="e">
        <f>COUNTIFS(Data!#REF!, "Unclear", Data!$G$1:$G$135, "&gt;1975")</f>
        <v>#REF!</v>
      </c>
      <c r="E51" t="e">
        <f>COUNTIFS(Data!#REF!, "Unclear", Data!$G$2:$G$135, "&gt;1975")</f>
        <v>#REF!</v>
      </c>
      <c r="F51" t="e">
        <f t="shared" si="2"/>
        <v>#REF!</v>
      </c>
      <c r="G51" t="e">
        <f>F51/E55</f>
        <v>#REF!</v>
      </c>
    </row>
    <row r="52" spans="1:10" x14ac:dyDescent="0.2">
      <c r="C52" t="s">
        <v>18</v>
      </c>
      <c r="D52">
        <v>0</v>
      </c>
      <c r="E52" t="e">
        <f>COUNTIFS(Data!#REF!, "Died", Data!$G$2:$G$135, "&gt;1975")</f>
        <v>#REF!</v>
      </c>
      <c r="F52" t="e">
        <f t="shared" si="2"/>
        <v>#REF!</v>
      </c>
      <c r="G52" t="e">
        <f>F52/E55</f>
        <v>#REF!</v>
      </c>
    </row>
    <row r="53" spans="1:10" x14ac:dyDescent="0.2">
      <c r="C53" t="s">
        <v>79</v>
      </c>
      <c r="D53">
        <v>0</v>
      </c>
      <c r="E53" t="e">
        <f>COUNTIFS(Data!#REF!, "Retired", Data!$G$2:$G$135, "&gt;1975")</f>
        <v>#REF!</v>
      </c>
      <c r="F53" t="e">
        <f t="shared" si="2"/>
        <v>#REF!</v>
      </c>
      <c r="G53" t="e">
        <f>F53/E55</f>
        <v>#REF!</v>
      </c>
    </row>
    <row r="54" spans="1:10" x14ac:dyDescent="0.2">
      <c r="C54" t="s">
        <v>327</v>
      </c>
      <c r="D54" t="e">
        <f>SUM(D48:D54)</f>
        <v>#REF!</v>
      </c>
      <c r="E54" t="e">
        <f>SUM(E48:E53)</f>
        <v>#REF!</v>
      </c>
      <c r="F54" t="e">
        <f>E54-D54</f>
        <v>#REF!</v>
      </c>
      <c r="G54" t="e">
        <f>F54/E55</f>
        <v>#REF!</v>
      </c>
    </row>
    <row r="55" spans="1:10" x14ac:dyDescent="0.2">
      <c r="C55" t="s">
        <v>323</v>
      </c>
      <c r="D55" t="e">
        <f>SUM(D43:D51)</f>
        <v>#REF!</v>
      </c>
      <c r="E55" t="e">
        <f>SUM(E43:E53)</f>
        <v>#REF!</v>
      </c>
    </row>
    <row r="58" spans="1:10" x14ac:dyDescent="0.2">
      <c r="A58" s="4" t="s">
        <v>329</v>
      </c>
      <c r="C58" s="2" t="s">
        <v>330</v>
      </c>
      <c r="D58" t="s">
        <v>331</v>
      </c>
      <c r="E58" t="s">
        <v>332</v>
      </c>
      <c r="F58" t="s">
        <v>333</v>
      </c>
      <c r="G58" t="s">
        <v>334</v>
      </c>
      <c r="H58" t="s">
        <v>334</v>
      </c>
      <c r="I58" t="s">
        <v>335</v>
      </c>
      <c r="J58" t="s">
        <v>336</v>
      </c>
    </row>
    <row r="59" spans="1:10" x14ac:dyDescent="0.2">
      <c r="B59" t="s">
        <v>23</v>
      </c>
      <c r="C59">
        <v>50</v>
      </c>
      <c r="D59">
        <v>18</v>
      </c>
      <c r="E59">
        <v>-32</v>
      </c>
      <c r="F59">
        <v>-0.44444444444444442</v>
      </c>
      <c r="G59">
        <v>33</v>
      </c>
      <c r="H59">
        <v>4</v>
      </c>
      <c r="I59">
        <v>-29</v>
      </c>
      <c r="J59">
        <v>-0.47540983606557374</v>
      </c>
    </row>
    <row r="60" spans="1:10" x14ac:dyDescent="0.2">
      <c r="B60" t="s">
        <v>99</v>
      </c>
      <c r="C60">
        <v>4</v>
      </c>
      <c r="D60">
        <v>15</v>
      </c>
      <c r="E60">
        <v>11</v>
      </c>
      <c r="F60">
        <v>0.15277777777777779</v>
      </c>
      <c r="G60">
        <v>16</v>
      </c>
      <c r="H60">
        <v>32</v>
      </c>
      <c r="I60">
        <v>16</v>
      </c>
      <c r="J60">
        <v>0.26229508196721313</v>
      </c>
    </row>
    <row r="61" spans="1:10" x14ac:dyDescent="0.2">
      <c r="B61" t="s">
        <v>60</v>
      </c>
      <c r="C61">
        <v>8</v>
      </c>
      <c r="D61">
        <v>8</v>
      </c>
      <c r="E61">
        <v>0</v>
      </c>
      <c r="F61">
        <v>0</v>
      </c>
      <c r="G61">
        <v>1</v>
      </c>
      <c r="H61">
        <v>0</v>
      </c>
      <c r="I61">
        <v>-1</v>
      </c>
      <c r="J61">
        <v>-1.6393442622950821E-2</v>
      </c>
    </row>
    <row r="62" spans="1:10" x14ac:dyDescent="0.2">
      <c r="B62" t="s">
        <v>50</v>
      </c>
      <c r="C62">
        <v>2</v>
      </c>
      <c r="D62">
        <v>3</v>
      </c>
      <c r="E62">
        <v>1</v>
      </c>
      <c r="F62">
        <v>1.3888888888888888E-2</v>
      </c>
      <c r="G62">
        <v>7</v>
      </c>
      <c r="H62">
        <v>9</v>
      </c>
      <c r="I62">
        <v>2</v>
      </c>
      <c r="J62">
        <v>3.2786885245901641E-2</v>
      </c>
    </row>
    <row r="63" spans="1:10" x14ac:dyDescent="0.2">
      <c r="B63" t="s">
        <v>17</v>
      </c>
      <c r="C63">
        <v>4</v>
      </c>
      <c r="D63">
        <v>6</v>
      </c>
      <c r="E63">
        <v>2</v>
      </c>
      <c r="F63">
        <v>2.7777777777777776E-2</v>
      </c>
      <c r="G63">
        <v>3</v>
      </c>
      <c r="H63">
        <v>7</v>
      </c>
      <c r="I63">
        <v>4</v>
      </c>
      <c r="J63">
        <v>6.5573770491803282E-2</v>
      </c>
    </row>
    <row r="64" spans="1:10" x14ac:dyDescent="0.2">
      <c r="B64" t="s">
        <v>337</v>
      </c>
      <c r="C64">
        <v>4</v>
      </c>
      <c r="D64">
        <v>22</v>
      </c>
      <c r="E64">
        <v>18</v>
      </c>
      <c r="F64">
        <v>0.25</v>
      </c>
      <c r="G64">
        <v>0</v>
      </c>
      <c r="H64">
        <v>9</v>
      </c>
      <c r="I64">
        <v>0</v>
      </c>
      <c r="J64">
        <v>0</v>
      </c>
    </row>
    <row r="66" spans="1:4" x14ac:dyDescent="0.2">
      <c r="A66" s="4" t="s">
        <v>338</v>
      </c>
    </row>
    <row r="67" spans="1:4" x14ac:dyDescent="0.2">
      <c r="C67" t="s">
        <v>332</v>
      </c>
      <c r="D67" t="s">
        <v>335</v>
      </c>
    </row>
    <row r="68" spans="1:4" x14ac:dyDescent="0.2">
      <c r="B68" t="s">
        <v>23</v>
      </c>
      <c r="C68">
        <v>-32</v>
      </c>
      <c r="D68">
        <v>-29</v>
      </c>
    </row>
    <row r="69" spans="1:4" x14ac:dyDescent="0.2">
      <c r="B69" t="s">
        <v>99</v>
      </c>
      <c r="C69">
        <v>11</v>
      </c>
      <c r="D69">
        <v>16</v>
      </c>
    </row>
    <row r="70" spans="1:4" x14ac:dyDescent="0.2">
      <c r="B70" t="s">
        <v>60</v>
      </c>
      <c r="C70">
        <v>0</v>
      </c>
      <c r="D70">
        <v>-1</v>
      </c>
    </row>
    <row r="71" spans="1:4" x14ac:dyDescent="0.2">
      <c r="B71" t="s">
        <v>50</v>
      </c>
      <c r="C71">
        <v>1</v>
      </c>
      <c r="D71">
        <v>2</v>
      </c>
    </row>
    <row r="72" spans="1:4" x14ac:dyDescent="0.2">
      <c r="B72" t="s">
        <v>17</v>
      </c>
      <c r="C72">
        <v>2</v>
      </c>
      <c r="D72">
        <v>4</v>
      </c>
    </row>
    <row r="73" spans="1:4" x14ac:dyDescent="0.2">
      <c r="B73" t="s">
        <v>337</v>
      </c>
      <c r="C73">
        <v>18</v>
      </c>
      <c r="D73">
        <v>0</v>
      </c>
    </row>
    <row r="92" spans="1:4" x14ac:dyDescent="0.2">
      <c r="A92" s="4" t="s">
        <v>339</v>
      </c>
    </row>
    <row r="93" spans="1:4" x14ac:dyDescent="0.2">
      <c r="C93" t="s">
        <v>333</v>
      </c>
      <c r="D93" t="s">
        <v>336</v>
      </c>
    </row>
    <row r="94" spans="1:4" x14ac:dyDescent="0.2">
      <c r="B94" t="s">
        <v>23</v>
      </c>
      <c r="C94">
        <v>-0.44444444444444442</v>
      </c>
      <c r="D94">
        <v>-0.47540983606557374</v>
      </c>
    </row>
    <row r="95" spans="1:4" x14ac:dyDescent="0.2">
      <c r="B95" t="s">
        <v>99</v>
      </c>
      <c r="C95">
        <v>0.15277777777777779</v>
      </c>
      <c r="D95">
        <v>0.26229508196721313</v>
      </c>
    </row>
    <row r="96" spans="1:4" x14ac:dyDescent="0.2">
      <c r="B96" t="s">
        <v>60</v>
      </c>
      <c r="C96">
        <v>0</v>
      </c>
      <c r="D96">
        <v>-1.6393442622950821E-2</v>
      </c>
    </row>
    <row r="97" spans="2:4" x14ac:dyDescent="0.2">
      <c r="B97" t="s">
        <v>50</v>
      </c>
      <c r="C97">
        <v>1.3888888888888888E-2</v>
      </c>
      <c r="D97">
        <v>3.2786885245901641E-2</v>
      </c>
    </row>
    <row r="98" spans="2:4" x14ac:dyDescent="0.2">
      <c r="B98" t="s">
        <v>17</v>
      </c>
      <c r="C98">
        <v>2.7777777777777776E-2</v>
      </c>
      <c r="D98">
        <v>6.5573770491803282E-2</v>
      </c>
    </row>
    <row r="99" spans="2:4" x14ac:dyDescent="0.2">
      <c r="B99" t="s">
        <v>340</v>
      </c>
      <c r="C99">
        <v>0.25</v>
      </c>
      <c r="D9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Codebook</vt:lpstr>
      <vt:lpstr>Sources</vt:lpstr>
      <vt:lpstr>Calc</vt:lpstr>
    </vt:vector>
  </TitlesOfParts>
  <Manager/>
  <Company>University of Chicago Law School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Biondi, Sima</dc:creator>
  <cp:keywords/>
  <dc:description/>
  <cp:lastModifiedBy>Sima Biondi</cp:lastModifiedBy>
  <cp:revision/>
  <dcterms:created xsi:type="dcterms:W3CDTF">2021-04-02T17:43:03Z</dcterms:created>
  <dcterms:modified xsi:type="dcterms:W3CDTF">2022-02-14T23:27:22Z</dcterms:modified>
  <cp:category/>
  <cp:contentStatus/>
</cp:coreProperties>
</file>