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ividual heat" sheetId="1" state="visible" r:id="rId2"/>
    <sheet name="district heat" sheetId="2" state="visible" r:id="rId3"/>
    <sheet name="capacity per energ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<sst xmlns="http://schemas.openxmlformats.org/spreadsheetml/2006/main" count="155" uniqueCount="61">
  <si>
    <t xml:space="preserve">https://ens.dk/sites/ens.dk/files/Basisfremskrivning/energiscenarier_-_analyse_2014_web.pdf, table 10.7 and 10.8</t>
  </si>
  <si>
    <t xml:space="preserve">individual PJ use. Based on capacities multiplied by annual use time</t>
  </si>
  <si>
    <t xml:space="preserve">Wind</t>
  </si>
  <si>
    <t xml:space="preserve">Biomass</t>
  </si>
  <si>
    <t xml:space="preserve">Bio+</t>
  </si>
  <si>
    <t xml:space="preserve">Hydrogen</t>
  </si>
  <si>
    <t xml:space="preserve">Fossil</t>
  </si>
  <si>
    <t xml:space="preserve">Solar Heat</t>
  </si>
  <si>
    <t xml:space="preserve">Air Heat Pumps</t>
  </si>
  <si>
    <t xml:space="preserve">Ground Heat Pumps</t>
  </si>
  <si>
    <t xml:space="preserve">Biomass Furnace</t>
  </si>
  <si>
    <t xml:space="preserve">sum</t>
  </si>
  <si>
    <t xml:space="preserve">https://ens.dk/sites/ens.dk/files/Basisfremskrivning/energiscenarier_-_analyse_2014_web.pdf, table 10.9-10.12</t>
  </si>
  <si>
    <t xml:space="preserve">under here central and decantrla are mathed/combined</t>
  </si>
  <si>
    <t xml:space="preserve">In %</t>
  </si>
  <si>
    <t xml:space="preserve">simplified inclusion in premise</t>
  </si>
  <si>
    <t xml:space="preserve">2050 combined district heat</t>
  </si>
  <si>
    <t xml:space="preserve">-</t>
  </si>
  <si>
    <t xml:space="preserve">central DH</t>
  </si>
  <si>
    <t xml:space="preserve">Waste CHP</t>
  </si>
  <si>
    <t xml:space="preserve">Coal CHP</t>
  </si>
  <si>
    <t xml:space="preserve">heat pumps</t>
  </si>
  <si>
    <t xml:space="preserve">Geothermal</t>
  </si>
  <si>
    <t xml:space="preserve">Solar heat</t>
  </si>
  <si>
    <t xml:space="preserve">Excess from fuels</t>
  </si>
  <si>
    <t xml:space="preserve">Residual industrial heat</t>
  </si>
  <si>
    <t xml:space="preserve">Wood boiler</t>
  </si>
  <si>
    <t xml:space="preserve">Straw boiler</t>
  </si>
  <si>
    <t xml:space="preserve">Coal boiler</t>
  </si>
  <si>
    <t xml:space="preserve">excess from biofuel factory</t>
  </si>
  <si>
    <t xml:space="preserve">Biodiesel straw</t>
  </si>
  <si>
    <t xml:space="preserve">Biodisel wood</t>
  </si>
  <si>
    <t xml:space="preserve">Biodisel hydrogen</t>
  </si>
  <si>
    <t xml:space="preserve">Kerosene</t>
  </si>
  <si>
    <t xml:space="preserve">KeroseneHydrogeneration</t>
  </si>
  <si>
    <t xml:space="preserve">decentral DH</t>
  </si>
  <si>
    <t xml:space="preserve">Woodchips CHP</t>
  </si>
  <si>
    <t xml:space="preserve">Gas CHP</t>
  </si>
  <si>
    <t xml:space="preserve">GasKVSNG</t>
  </si>
  <si>
    <t xml:space="preserve">Biogas CHP</t>
  </si>
  <si>
    <t xml:space="preserve">solar heat</t>
  </si>
  <si>
    <t xml:space="preserve">wood boiler</t>
  </si>
  <si>
    <t xml:space="preserve">straw boiler</t>
  </si>
  <si>
    <t xml:space="preserve">coal boiler</t>
  </si>
  <si>
    <t xml:space="preserve">excess from biogas factory</t>
  </si>
  <si>
    <t xml:space="preserve">Biogas plant</t>
  </si>
  <si>
    <t xml:space="preserve">BiogasHydrogeneration</t>
  </si>
  <si>
    <t xml:space="preserve">2035 combined district heat</t>
  </si>
  <si>
    <t xml:space="preserve">Biomass CHP1</t>
  </si>
  <si>
    <t xml:space="preserve">Biomass CHP2</t>
  </si>
  <si>
    <t xml:space="preserve">coal CHP</t>
  </si>
  <si>
    <t xml:space="preserve">BiogasUpgrade</t>
  </si>
  <si>
    <t xml:space="preserve">Wood chips CHP</t>
  </si>
  <si>
    <t xml:space="preserve">reference</t>
  </si>
  <si>
    <t xml:space="preserve">DH capacity (MW)</t>
  </si>
  <si>
    <t xml:space="preserve">https://ens.dk/service/fremskrivninger-analyser-modeller/scenarieanalysen</t>
  </si>
  <si>
    <t xml:space="preserve">DH energy (PJ)</t>
  </si>
  <si>
    <t xml:space="preserve">https://ens.dk/service/fremskrivninger-analyser-modeller/analyseforudsaetninger-til-energinet</t>
  </si>
  <si>
    <t xml:space="preserve">IH capacity (MW)</t>
  </si>
  <si>
    <t xml:space="preserve">IH energy (PJ)</t>
  </si>
  <si>
    <t xml:space="preserve">assuming ratio between energy and capacity the same for DH and IH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</si>
</sst>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General"/>
    <numFmt numFmtId="167" formatCode="0.0000"/>
    <numFmt numFmtId="168" formatCode="0.00%"/>
    <numFmt numFmtId="169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i val="true"/>
      <sz val="10"/>
      <color rgb="FF08080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1" activeCellId="0" sqref="G2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B3" s="1" t="n">
        <v>2035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customFormat="false" ht="12.8" hidden="false" customHeight="false" outlineLevel="0" collapsed="false">
      <c r="B4" s="1" t="s">
        <v>7</v>
      </c>
      <c r="C4" s="2" t="n">
        <v>2.5</v>
      </c>
      <c r="D4" s="2" t="n">
        <v>2.5</v>
      </c>
      <c r="E4" s="2" t="n">
        <v>2.5</v>
      </c>
      <c r="F4" s="2" t="n">
        <v>2.5</v>
      </c>
      <c r="G4" s="2" t="n">
        <v>2.5</v>
      </c>
    </row>
    <row r="5" customFormat="false" ht="12.8" hidden="false" customHeight="false" outlineLevel="0" collapsed="false">
      <c r="B5" s="1" t="s">
        <v>8</v>
      </c>
      <c r="C5" s="2" t="n">
        <v>12.6</v>
      </c>
      <c r="D5" s="2" t="n">
        <v>12.6</v>
      </c>
      <c r="E5" s="2" t="n">
        <v>0</v>
      </c>
      <c r="F5" s="2" t="n">
        <v>12.6</v>
      </c>
      <c r="G5" s="2" t="n">
        <v>15.6618</v>
      </c>
    </row>
    <row r="6" customFormat="false" ht="12.8" hidden="false" customHeight="false" outlineLevel="0" collapsed="false">
      <c r="B6" s="1" t="s">
        <v>9</v>
      </c>
      <c r="C6" s="2" t="n">
        <v>37.9215</v>
      </c>
      <c r="D6" s="2" t="n">
        <v>37.9215</v>
      </c>
      <c r="E6" s="2" t="n">
        <v>15.768</v>
      </c>
      <c r="F6" s="2" t="n">
        <v>37.9215</v>
      </c>
      <c r="G6" s="2" t="n">
        <v>15.768</v>
      </c>
    </row>
    <row r="7" customFormat="false" ht="12.8" hidden="false" customHeight="false" outlineLevel="0" collapsed="false">
      <c r="B7" s="1" t="s">
        <v>10</v>
      </c>
      <c r="C7" s="2" t="n">
        <v>25.17048</v>
      </c>
      <c r="D7" s="2" t="n">
        <v>25.17048</v>
      </c>
      <c r="E7" s="2" t="n">
        <v>59.91552</v>
      </c>
      <c r="F7" s="2" t="n">
        <v>25.17048</v>
      </c>
      <c r="G7" s="2" t="n">
        <v>41.724</v>
      </c>
    </row>
    <row r="8" customFormat="false" ht="12.8" hidden="false" customHeight="false" outlineLevel="0" collapsed="false">
      <c r="B8" s="1" t="s">
        <v>11</v>
      </c>
      <c r="C8" s="2" t="n">
        <f aca="false">SUM(C4:C7)</f>
        <v>78.19198</v>
      </c>
      <c r="D8" s="2" t="n">
        <f aca="false">SUM(D4:D7)</f>
        <v>78.19198</v>
      </c>
      <c r="E8" s="2" t="n">
        <f aca="false">SUM(E4:E7)</f>
        <v>78.18352</v>
      </c>
      <c r="F8" s="2" t="n">
        <f aca="false">SUM(F4:F7)</f>
        <v>78.19198</v>
      </c>
      <c r="G8" s="2" t="n">
        <f aca="false">SUM(G4:G7)</f>
        <v>75.6538</v>
      </c>
    </row>
    <row r="9" customFormat="false" ht="12.8" hidden="false" customHeight="false" outlineLevel="0" collapsed="false">
      <c r="C9" s="2"/>
      <c r="D9" s="2"/>
      <c r="E9" s="2"/>
      <c r="F9" s="2"/>
      <c r="G9" s="2"/>
    </row>
    <row r="10" customFormat="false" ht="12.8" hidden="false" customHeight="false" outlineLevel="0" collapsed="false">
      <c r="C10" s="2"/>
      <c r="D10" s="2"/>
      <c r="E10" s="2"/>
      <c r="F10" s="2"/>
      <c r="G10" s="2"/>
    </row>
    <row r="11" customFormat="false" ht="12.8" hidden="false" customHeight="false" outlineLevel="0" collapsed="false">
      <c r="C11" s="2"/>
      <c r="D11" s="2"/>
      <c r="E11" s="2"/>
      <c r="F11" s="2"/>
      <c r="G11" s="2"/>
    </row>
    <row r="12" customFormat="false" ht="12.8" hidden="false" customHeight="false" outlineLevel="0" collapsed="false">
      <c r="B12" s="1" t="n">
        <v>2050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</row>
    <row r="13" customFormat="false" ht="12.8" hidden="false" customHeight="false" outlineLevel="0" collapsed="false">
      <c r="B13" s="1" t="s">
        <v>7</v>
      </c>
      <c r="C13" s="2" t="n">
        <v>5</v>
      </c>
      <c r="D13" s="2" t="n">
        <v>5</v>
      </c>
      <c r="E13" s="2" t="n">
        <v>5</v>
      </c>
      <c r="F13" s="2" t="n">
        <v>5</v>
      </c>
      <c r="G13" s="2" t="n">
        <v>5</v>
      </c>
    </row>
    <row r="14" customFormat="false" ht="12.8" hidden="false" customHeight="false" outlineLevel="0" collapsed="false">
      <c r="B14" s="1" t="s">
        <v>8</v>
      </c>
      <c r="C14" s="2" t="n">
        <v>3.9564</v>
      </c>
      <c r="D14" s="2" t="n">
        <v>3.9492</v>
      </c>
      <c r="E14" s="2" t="n">
        <v>0</v>
      </c>
      <c r="F14" s="2" t="n">
        <v>3.9564</v>
      </c>
      <c r="G14" s="2" t="n">
        <v>14.607</v>
      </c>
    </row>
    <row r="15" customFormat="false" ht="12.8" hidden="false" customHeight="false" outlineLevel="0" collapsed="false">
      <c r="B15" s="1" t="s">
        <v>9</v>
      </c>
      <c r="C15" s="2" t="n">
        <v>54.657</v>
      </c>
      <c r="D15" s="2" t="n">
        <v>54.657</v>
      </c>
      <c r="E15" s="2" t="n">
        <v>30.2616</v>
      </c>
      <c r="F15" s="2" t="n">
        <v>54.648</v>
      </c>
      <c r="G15" s="2" t="n">
        <v>15.6492</v>
      </c>
    </row>
    <row r="16" customFormat="false" ht="12.8" hidden="false" customHeight="false" outlineLevel="0" collapsed="false">
      <c r="B16" s="1" t="s">
        <v>10</v>
      </c>
      <c r="C16" s="2" t="n">
        <v>0.1008</v>
      </c>
      <c r="D16" s="2" t="n">
        <v>0.1008</v>
      </c>
      <c r="E16" s="2" t="n">
        <v>28.386</v>
      </c>
      <c r="F16" s="2" t="n">
        <v>0.1008</v>
      </c>
      <c r="G16" s="2" t="n">
        <v>28.3968</v>
      </c>
    </row>
    <row r="17" customFormat="false" ht="12.8" hidden="false" customHeight="false" outlineLevel="0" collapsed="false">
      <c r="B17" s="1" t="s">
        <v>11</v>
      </c>
      <c r="C17" s="2" t="n">
        <f aca="false">SUM(C13:C16)</f>
        <v>63.7142</v>
      </c>
      <c r="D17" s="2" t="n">
        <f aca="false">SUM(D13:D16)</f>
        <v>63.707</v>
      </c>
      <c r="E17" s="2" t="n">
        <f aca="false">SUM(E13:E16)</f>
        <v>63.6476</v>
      </c>
      <c r="F17" s="2" t="n">
        <f aca="false">SUM(F13:F16)</f>
        <v>63.7052</v>
      </c>
      <c r="G17" s="2" t="n">
        <f aca="false">SUM(G13:G16)</f>
        <v>63.653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4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W14" activeCellId="0" sqref="W1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12</v>
      </c>
      <c r="J1" s="3" t="s">
        <v>13</v>
      </c>
      <c r="K1" s="3"/>
      <c r="L1" s="3"/>
      <c r="M1" s="3"/>
      <c r="N1" s="4"/>
      <c r="O1" s="4"/>
      <c r="P1" s="4"/>
      <c r="R1" s="4" t="s">
        <v>14</v>
      </c>
      <c r="S1" s="4"/>
      <c r="T1" s="4"/>
      <c r="U1" s="4"/>
      <c r="W1" s="4" t="s">
        <v>15</v>
      </c>
      <c r="X1" s="4"/>
      <c r="Y1" s="4"/>
      <c r="Z1" s="4"/>
      <c r="AA1" s="4"/>
    </row>
    <row r="2" customFormat="false" ht="12.8" hidden="false" customHeight="false" outlineLevel="0" collapsed="false">
      <c r="A2" s="1" t="s">
        <v>1</v>
      </c>
      <c r="J2" s="5" t="str">
        <f aca="false">B7</f>
        <v>central DH</v>
      </c>
      <c r="K2" s="1" t="str">
        <f aca="false">B26</f>
        <v>decentral DH</v>
      </c>
      <c r="L2" s="6" t="s">
        <v>16</v>
      </c>
      <c r="M2" s="6" t="str">
        <f aca="false">C7</f>
        <v>Wind</v>
      </c>
      <c r="N2" s="6" t="str">
        <f aca="false">D7</f>
        <v>Biomass</v>
      </c>
      <c r="O2" s="6" t="str">
        <f aca="false">E7</f>
        <v>Bio+</v>
      </c>
      <c r="P2" s="6" t="str">
        <f aca="false">F7</f>
        <v>Hydrogen</v>
      </c>
      <c r="W2" s="5" t="str">
        <f aca="false">L2</f>
        <v>2050 combined district heat</v>
      </c>
      <c r="X2" s="5" t="str">
        <f aca="false">M2</f>
        <v>Wind</v>
      </c>
      <c r="Y2" s="5" t="str">
        <f aca="false">N2</f>
        <v>Biomass</v>
      </c>
      <c r="Z2" s="5" t="str">
        <f aca="false">O2</f>
        <v>Bio+</v>
      </c>
      <c r="AA2" s="5" t="str">
        <f aca="false">P2</f>
        <v>Hydrogen</v>
      </c>
    </row>
    <row r="3" customFormat="false" ht="12.8" hidden="false" customHeight="false" outlineLevel="0" collapsed="false">
      <c r="J3" s="5" t="s">
        <v>17</v>
      </c>
      <c r="K3" s="5" t="str">
        <f aca="false">B27</f>
        <v>Woodchips CHP</v>
      </c>
      <c r="L3" s="6" t="str">
        <f aca="false">K3</f>
        <v>Woodchips CHP</v>
      </c>
      <c r="M3" s="7" t="n">
        <f aca="false">C27</f>
        <v>0</v>
      </c>
      <c r="N3" s="7" t="n">
        <f aca="false">D27</f>
        <v>0</v>
      </c>
      <c r="O3" s="7" t="n">
        <f aca="false">E27</f>
        <v>11.95632</v>
      </c>
      <c r="P3" s="7" t="n">
        <f aca="false">F27</f>
        <v>0</v>
      </c>
      <c r="R3" s="8" t="n">
        <f aca="false">M3/SUM(M$3:M$24)</f>
        <v>0</v>
      </c>
      <c r="S3" s="8" t="n">
        <f aca="false">N3/SUM(N$3:N$24)</f>
        <v>0</v>
      </c>
      <c r="T3" s="8" t="n">
        <f aca="false">O3/SUM(O$3:O$24)</f>
        <v>0.144096076314865</v>
      </c>
      <c r="U3" s="8" t="n">
        <f aca="false">P3/SUM(P$3:P$24)</f>
        <v>0</v>
      </c>
      <c r="W3" s="5" t="str">
        <f aca="false">L3</f>
        <v>Woodchips CHP</v>
      </c>
      <c r="X3" s="7" t="n">
        <f aca="false">M3</f>
        <v>0</v>
      </c>
      <c r="Y3" s="7" t="n">
        <f aca="false">N3</f>
        <v>0</v>
      </c>
      <c r="Z3" s="7" t="n">
        <f aca="false">O3</f>
        <v>11.95632</v>
      </c>
      <c r="AA3" s="7" t="n">
        <f aca="false">P3</f>
        <v>0</v>
      </c>
    </row>
    <row r="4" customFormat="false" ht="12.8" hidden="false" customHeight="false" outlineLevel="0" collapsed="false">
      <c r="J4" s="5" t="s">
        <v>17</v>
      </c>
      <c r="K4" s="5" t="str">
        <f aca="false">B28</f>
        <v>Gas CHP</v>
      </c>
      <c r="L4" s="6" t="str">
        <f aca="false">K4</f>
        <v>Gas CHP</v>
      </c>
      <c r="M4" s="7" t="n">
        <f aca="false">C28</f>
        <v>0</v>
      </c>
      <c r="N4" s="7" t="n">
        <f aca="false">D28</f>
        <v>0</v>
      </c>
      <c r="O4" s="7" t="n">
        <f aca="false">E28</f>
        <v>0</v>
      </c>
      <c r="P4" s="7" t="n">
        <f aca="false">F28</f>
        <v>0</v>
      </c>
      <c r="R4" s="8" t="n">
        <f aca="false">M4/SUM(M$3:M$24)</f>
        <v>0</v>
      </c>
      <c r="S4" s="8" t="n">
        <f aca="false">N4/SUM(N$3:N$24)</f>
        <v>0</v>
      </c>
      <c r="T4" s="8" t="n">
        <f aca="false">O4/SUM(O$3:O$24)</f>
        <v>0</v>
      </c>
      <c r="U4" s="8" t="n">
        <f aca="false">P4/SUM(P$3:P$24)</f>
        <v>0</v>
      </c>
      <c r="W4" s="5" t="str">
        <f aca="false">L4</f>
        <v>Gas CHP</v>
      </c>
      <c r="X4" s="5" t="n">
        <f aca="false">M4+M5+M6</f>
        <v>4.87728</v>
      </c>
      <c r="Y4" s="5" t="n">
        <f aca="false">N4+N5+N6</f>
        <v>6.19704</v>
      </c>
      <c r="Z4" s="5" t="n">
        <f aca="false">O4+O5+O6</f>
        <v>6.07392</v>
      </c>
      <c r="AA4" s="5" t="n">
        <f aca="false">P4+P5+P6</f>
        <v>3.94848</v>
      </c>
    </row>
    <row r="5" customFormat="false" ht="12.8" hidden="false" customHeight="false" outlineLevel="0" collapsed="false">
      <c r="J5" s="5" t="s">
        <v>17</v>
      </c>
      <c r="K5" s="5" t="str">
        <f aca="false">B29</f>
        <v>GasKVSNG</v>
      </c>
      <c r="L5" s="6" t="str">
        <f aca="false">K5</f>
        <v>GasKVSNG</v>
      </c>
      <c r="M5" s="7" t="n">
        <f aca="false">C29</f>
        <v>4.87728</v>
      </c>
      <c r="N5" s="7" t="n">
        <f aca="false">D29</f>
        <v>6.19704</v>
      </c>
      <c r="O5" s="7" t="n">
        <f aca="false">E29</f>
        <v>6.07392</v>
      </c>
      <c r="P5" s="7" t="n">
        <f aca="false">F29</f>
        <v>3.94848</v>
      </c>
      <c r="R5" s="8" t="n">
        <f aca="false">M5/SUM(M$3:M$24)</f>
        <v>0.0644884964574643</v>
      </c>
      <c r="S5" s="8" t="n">
        <f aca="false">N5/SUM(N$3:N$24)</f>
        <v>0.0729083171770157</v>
      </c>
      <c r="T5" s="8" t="n">
        <f aca="false">O5/SUM(O$3:O$24)</f>
        <v>0.0732021257251716</v>
      </c>
      <c r="U5" s="8" t="n">
        <f aca="false">P5/SUM(P$3:P$24)</f>
        <v>0.0500429914375292</v>
      </c>
      <c r="W5" s="5" t="str">
        <f aca="false">L7</f>
        <v>Waste CHP</v>
      </c>
      <c r="X5" s="7" t="n">
        <f aca="false">M7</f>
        <v>29.4804</v>
      </c>
      <c r="Y5" s="7" t="n">
        <f aca="false">N7</f>
        <v>30.3912</v>
      </c>
      <c r="Z5" s="7" t="n">
        <f aca="false">O7</f>
        <v>30.312</v>
      </c>
      <c r="AA5" s="7" t="n">
        <f aca="false">P7</f>
        <v>29.214</v>
      </c>
    </row>
    <row r="6" customFormat="false" ht="12.8" hidden="false" customHeight="false" outlineLevel="0" collapsed="false">
      <c r="A6" s="7"/>
      <c r="B6" s="9" t="n">
        <v>2050</v>
      </c>
      <c r="C6" s="7"/>
      <c r="D6" s="7"/>
      <c r="E6" s="7"/>
      <c r="F6" s="7"/>
      <c r="G6" s="7"/>
      <c r="J6" s="5" t="s">
        <v>17</v>
      </c>
      <c r="K6" s="5" t="str">
        <f aca="false">B30</f>
        <v>Biogas CHP</v>
      </c>
      <c r="L6" s="6" t="str">
        <f aca="false">K6</f>
        <v>Biogas CHP</v>
      </c>
      <c r="M6" s="7" t="n">
        <f aca="false">C30</f>
        <v>0</v>
      </c>
      <c r="N6" s="7" t="n">
        <f aca="false">D30</f>
        <v>0</v>
      </c>
      <c r="O6" s="7" t="n">
        <f aca="false">E30</f>
        <v>0</v>
      </c>
      <c r="P6" s="7" t="n">
        <f aca="false">F30</f>
        <v>0</v>
      </c>
      <c r="R6" s="8" t="n">
        <f aca="false">M6/SUM(M$3:M$24)</f>
        <v>0</v>
      </c>
      <c r="S6" s="8" t="n">
        <f aca="false">N6/SUM(N$3:N$24)</f>
        <v>0</v>
      </c>
      <c r="T6" s="8" t="n">
        <f aca="false">O6/SUM(O$3:O$24)</f>
        <v>0</v>
      </c>
      <c r="U6" s="8" t="n">
        <f aca="false">P6/SUM(P$3:P$24)</f>
        <v>0</v>
      </c>
      <c r="W6" s="5" t="str">
        <f aca="false">L8</f>
        <v>Biomass</v>
      </c>
      <c r="X6" s="7" t="n">
        <f aca="false">M8</f>
        <v>0</v>
      </c>
      <c r="Y6" s="7" t="n">
        <f aca="false">N8</f>
        <v>4.21056</v>
      </c>
      <c r="Z6" s="7" t="n">
        <f aca="false">O8</f>
        <v>3.7584</v>
      </c>
      <c r="AA6" s="7" t="n">
        <f aca="false">P8</f>
        <v>0</v>
      </c>
    </row>
    <row r="7" customFormat="false" ht="12.8" hidden="false" customHeight="false" outlineLevel="0" collapsed="false">
      <c r="A7" s="7"/>
      <c r="B7" s="10" t="s">
        <v>18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J7" s="5" t="str">
        <f aca="false">B8</f>
        <v>Waste CHP</v>
      </c>
      <c r="K7" s="5" t="s">
        <v>17</v>
      </c>
      <c r="L7" s="6" t="str">
        <f aca="false">J7</f>
        <v>Waste CHP</v>
      </c>
      <c r="M7" s="7" t="n">
        <f aca="false">C8</f>
        <v>29.4804</v>
      </c>
      <c r="N7" s="7" t="n">
        <f aca="false">D8</f>
        <v>30.3912</v>
      </c>
      <c r="O7" s="7" t="n">
        <f aca="false">E8</f>
        <v>30.312</v>
      </c>
      <c r="P7" s="7" t="n">
        <f aca="false">F8</f>
        <v>29.214</v>
      </c>
      <c r="R7" s="8" t="n">
        <f aca="false">M7/SUM(M$3:M$24)</f>
        <v>0.389796499476067</v>
      </c>
      <c r="S7" s="8" t="n">
        <f aca="false">N7/SUM(N$3:N$24)</f>
        <v>0.357553162314608</v>
      </c>
      <c r="T7" s="8" t="n">
        <f aca="false">O7/SUM(O$3:O$24)</f>
        <v>0.365316440615188</v>
      </c>
      <c r="U7" s="8" t="n">
        <f aca="false">P7/SUM(P$3:P$24)</f>
        <v>0.370257909842769</v>
      </c>
      <c r="W7" s="5" t="str">
        <f aca="false">L10</f>
        <v>heat pumps</v>
      </c>
      <c r="X7" s="5" t="n">
        <f aca="false">M10</f>
        <v>17.82054</v>
      </c>
      <c r="Y7" s="5" t="n">
        <f aca="false">N10</f>
        <v>19.94994</v>
      </c>
      <c r="Z7" s="5" t="n">
        <f aca="false">O10</f>
        <v>4.90032</v>
      </c>
      <c r="AA7" s="5" t="n">
        <f aca="false">P10</f>
        <v>27.0648</v>
      </c>
    </row>
    <row r="8" customFormat="false" ht="12.8" hidden="false" customHeight="false" outlineLevel="0" collapsed="false">
      <c r="A8" s="7"/>
      <c r="B8" s="7" t="s">
        <v>19</v>
      </c>
      <c r="C8" s="7" t="n">
        <v>29.4804</v>
      </c>
      <c r="D8" s="7" t="n">
        <v>30.3912</v>
      </c>
      <c r="E8" s="7" t="n">
        <v>30.312</v>
      </c>
      <c r="F8" s="7" t="n">
        <v>29.214</v>
      </c>
      <c r="G8" s="7" t="n">
        <v>31.2876</v>
      </c>
      <c r="J8" s="5" t="str">
        <f aca="false">B9</f>
        <v>Biomass</v>
      </c>
      <c r="K8" s="5" t="s">
        <v>17</v>
      </c>
      <c r="L8" s="6" t="str">
        <f aca="false">J8</f>
        <v>Biomass</v>
      </c>
      <c r="M8" s="7" t="n">
        <f aca="false">C9</f>
        <v>0</v>
      </c>
      <c r="N8" s="7" t="n">
        <f aca="false">D9</f>
        <v>4.21056</v>
      </c>
      <c r="O8" s="7" t="n">
        <f aca="false">E9</f>
        <v>3.7584</v>
      </c>
      <c r="P8" s="7" t="n">
        <f aca="false">F9</f>
        <v>0</v>
      </c>
      <c r="R8" s="8" t="n">
        <f aca="false">M8/SUM(M$3:M$24)</f>
        <v>0</v>
      </c>
      <c r="S8" s="8" t="n">
        <f aca="false">N8/SUM(N$3:N$24)</f>
        <v>0.0495373345940732</v>
      </c>
      <c r="T8" s="8" t="n">
        <f aca="false">O8/SUM(O$3:O$24)</f>
        <v>0.0452957676962299</v>
      </c>
      <c r="U8" s="8" t="n">
        <f aca="false">P8/SUM(P$3:P$24)</f>
        <v>0</v>
      </c>
      <c r="W8" s="5" t="str">
        <f aca="false">L11</f>
        <v>Geothermal</v>
      </c>
      <c r="X8" s="5" t="n">
        <f aca="false">M11</f>
        <v>4.19004</v>
      </c>
      <c r="Y8" s="5" t="n">
        <f aca="false">N11</f>
        <v>4.46508</v>
      </c>
      <c r="Z8" s="5" t="n">
        <f aca="false">O11</f>
        <v>3.15216</v>
      </c>
      <c r="AA8" s="5" t="n">
        <f aca="false">P11</f>
        <v>4.43844</v>
      </c>
    </row>
    <row r="9" customFormat="false" ht="12.8" hidden="false" customHeight="false" outlineLevel="0" collapsed="false">
      <c r="A9" s="7"/>
      <c r="B9" s="7" t="s">
        <v>3</v>
      </c>
      <c r="C9" s="7" t="n">
        <v>0</v>
      </c>
      <c r="D9" s="7" t="n">
        <v>4.21056</v>
      </c>
      <c r="E9" s="7" t="n">
        <v>3.7584</v>
      </c>
      <c r="F9" s="7" t="n">
        <v>0</v>
      </c>
      <c r="G9" s="7" t="n">
        <v>0</v>
      </c>
      <c r="J9" s="5" t="str">
        <f aca="false">B10</f>
        <v>Coal CHP</v>
      </c>
      <c r="K9" s="5" t="s">
        <v>17</v>
      </c>
      <c r="L9" s="6" t="str">
        <f aca="false">J9</f>
        <v>Coal CHP</v>
      </c>
      <c r="M9" s="7" t="n">
        <f aca="false">C10</f>
        <v>0</v>
      </c>
      <c r="N9" s="7" t="n">
        <f aca="false">D10</f>
        <v>0</v>
      </c>
      <c r="O9" s="7" t="n">
        <f aca="false">E10</f>
        <v>0</v>
      </c>
      <c r="P9" s="7" t="n">
        <f aca="false">F10</f>
        <v>0</v>
      </c>
      <c r="R9" s="8" t="n">
        <f aca="false">M9/SUM(M$3:M$24)</f>
        <v>0</v>
      </c>
      <c r="S9" s="8" t="n">
        <f aca="false">N9/SUM(N$3:N$24)</f>
        <v>0</v>
      </c>
      <c r="T9" s="8" t="n">
        <f aca="false">O9/SUM(O$3:O$24)</f>
        <v>0</v>
      </c>
      <c r="U9" s="8" t="n">
        <f aca="false">P9/SUM(P$3:P$24)</f>
        <v>0</v>
      </c>
      <c r="W9" s="5" t="str">
        <f aca="false">L12</f>
        <v>Solar heat</v>
      </c>
      <c r="X9" s="5" t="n">
        <f aca="false">M12</f>
        <v>7</v>
      </c>
      <c r="Y9" s="5" t="n">
        <f aca="false">N12</f>
        <v>7</v>
      </c>
      <c r="Z9" s="5" t="n">
        <f aca="false">O12</f>
        <v>7</v>
      </c>
      <c r="AA9" s="5" t="n">
        <f aca="false">P12</f>
        <v>7</v>
      </c>
    </row>
    <row r="10" customFormat="false" ht="12.8" hidden="false" customHeight="false" outlineLevel="0" collapsed="false">
      <c r="A10" s="7"/>
      <c r="B10" s="7" t="s">
        <v>20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19.2348</v>
      </c>
      <c r="J10" s="5" t="str">
        <f aca="false">B11</f>
        <v>heat pumps</v>
      </c>
      <c r="K10" s="5" t="str">
        <f aca="false">B31</f>
        <v>heat pumps</v>
      </c>
      <c r="L10" s="6" t="str">
        <f aca="false">J10</f>
        <v>heat pumps</v>
      </c>
      <c r="M10" s="5" t="n">
        <f aca="false">C11+C31</f>
        <v>17.82054</v>
      </c>
      <c r="N10" s="5" t="n">
        <f aca="false">D11+D31</f>
        <v>19.94994</v>
      </c>
      <c r="O10" s="5" t="n">
        <f aca="false">E11+E31</f>
        <v>4.90032</v>
      </c>
      <c r="P10" s="5" t="n">
        <f aca="false">F11+F31</f>
        <v>27.0648</v>
      </c>
      <c r="R10" s="8" t="n">
        <f aca="false">M10/SUM(M$3:M$24)</f>
        <v>0.235627200132061</v>
      </c>
      <c r="S10" s="8" t="n">
        <f aca="false">N10/SUM(N$3:N$24)</f>
        <v>0.234711499874526</v>
      </c>
      <c r="T10" s="8" t="n">
        <f aca="false">O10/SUM(O$3:O$24)</f>
        <v>0.0590580450077664</v>
      </c>
      <c r="U10" s="8" t="n">
        <f aca="false">P10/SUM(P$3:P$24)</f>
        <v>0.343018973037331</v>
      </c>
      <c r="W10" s="5" t="str">
        <f aca="false">L13</f>
        <v>Residual industrial heat</v>
      </c>
      <c r="X10" s="5" t="n">
        <f aca="false">M13</f>
        <v>4.7</v>
      </c>
      <c r="Y10" s="5" t="n">
        <f aca="false">N13</f>
        <v>4.7</v>
      </c>
      <c r="Z10" s="5" t="n">
        <f aca="false">O13</f>
        <v>4.7</v>
      </c>
      <c r="AA10" s="5" t="n">
        <f aca="false">P13</f>
        <v>4.7</v>
      </c>
    </row>
    <row r="11" customFormat="false" ht="12.8" hidden="false" customHeight="false" outlineLevel="0" collapsed="false">
      <c r="A11" s="7"/>
      <c r="B11" s="7" t="s">
        <v>21</v>
      </c>
      <c r="C11" s="7" t="n">
        <v>2.6631</v>
      </c>
      <c r="D11" s="7" t="n">
        <v>0.3717</v>
      </c>
      <c r="E11" s="7" t="n">
        <v>0</v>
      </c>
      <c r="F11" s="7" t="n">
        <v>5.9472</v>
      </c>
      <c r="G11" s="7" t="n">
        <v>0</v>
      </c>
      <c r="J11" s="5" t="str">
        <f aca="false">B12</f>
        <v>Geothermal</v>
      </c>
      <c r="K11" s="5" t="str">
        <f aca="false">B32</f>
        <v>Geothermal</v>
      </c>
      <c r="L11" s="6" t="str">
        <f aca="false">J11</f>
        <v>Geothermal</v>
      </c>
      <c r="M11" s="5" t="n">
        <f aca="false">C12+C32</f>
        <v>4.19004</v>
      </c>
      <c r="N11" s="5" t="n">
        <f aca="false">D12+D32</f>
        <v>4.46508</v>
      </c>
      <c r="O11" s="5" t="n">
        <f aca="false">E12+E32</f>
        <v>3.15216</v>
      </c>
      <c r="P11" s="5" t="n">
        <f aca="false">F12+F32</f>
        <v>4.43844</v>
      </c>
      <c r="R11" s="8" t="n">
        <f aca="false">M11/SUM(M$3:M$24)</f>
        <v>0.0554016541385021</v>
      </c>
      <c r="S11" s="8" t="n">
        <f aca="false">N11/SUM(N$3:N$24)</f>
        <v>0.0525317682088141</v>
      </c>
      <c r="T11" s="8" t="n">
        <f aca="false">O11/SUM(O$3:O$24)</f>
        <v>0.0379894388839262</v>
      </c>
      <c r="U11" s="8" t="n">
        <f aca="false">P11/SUM(P$3:P$24)</f>
        <v>0.0562527390074122</v>
      </c>
      <c r="W11" s="5" t="str">
        <f aca="false">L14</f>
        <v>Wood boiler</v>
      </c>
      <c r="X11" s="5" t="n">
        <f aca="false">M14</f>
        <v>0</v>
      </c>
      <c r="Y11" s="5" t="n">
        <f aca="false">N14</f>
        <v>8.08056</v>
      </c>
      <c r="Z11" s="5" t="n">
        <f aca="false">O14</f>
        <v>11.10528</v>
      </c>
      <c r="AA11" s="5" t="n">
        <f aca="false">P14</f>
        <v>0</v>
      </c>
    </row>
    <row r="12" customFormat="false" ht="12.8" hidden="false" customHeight="false" outlineLevel="0" collapsed="false">
      <c r="A12" s="7"/>
      <c r="B12" s="7" t="s">
        <v>22</v>
      </c>
      <c r="C12" s="7" t="n">
        <v>1.39248</v>
      </c>
      <c r="D12" s="7" t="n">
        <v>1.39248</v>
      </c>
      <c r="E12" s="7" t="n">
        <v>0.25956</v>
      </c>
      <c r="F12" s="7" t="n">
        <v>1.64412</v>
      </c>
      <c r="G12" s="7" t="n">
        <v>0.23391</v>
      </c>
      <c r="J12" s="5" t="str">
        <f aca="false">B13</f>
        <v>Solar heat</v>
      </c>
      <c r="K12" s="5" t="str">
        <f aca="false">B33</f>
        <v>solar heat</v>
      </c>
      <c r="L12" s="6" t="str">
        <f aca="false">J12</f>
        <v>Solar heat</v>
      </c>
      <c r="M12" s="5" t="n">
        <f aca="false">C13+C33</f>
        <v>7</v>
      </c>
      <c r="N12" s="5" t="n">
        <f aca="false">D13+D33</f>
        <v>7</v>
      </c>
      <c r="O12" s="5" t="n">
        <f aca="false">E13+E33</f>
        <v>7</v>
      </c>
      <c r="P12" s="5" t="n">
        <f aca="false">F13+F33</f>
        <v>7</v>
      </c>
      <c r="R12" s="8" t="n">
        <f aca="false">M12/SUM(M$3:M$24)</f>
        <v>0.0925555791757393</v>
      </c>
      <c r="S12" s="8" t="n">
        <f aca="false">N12/SUM(N$3:N$24)</f>
        <v>0.0823551599213673</v>
      </c>
      <c r="T12" s="8" t="n">
        <f aca="false">O12/SUM(O$3:O$24)</f>
        <v>0.0843631262967245</v>
      </c>
      <c r="U12" s="8" t="n">
        <f aca="false">P12/SUM(P$3:P$24)</f>
        <v>0.0887179218490924</v>
      </c>
      <c r="W12" s="5" t="str">
        <f aca="false">L15</f>
        <v>Straw boiler</v>
      </c>
      <c r="X12" s="5" t="n">
        <f aca="false">M15</f>
        <v>7.5582</v>
      </c>
      <c r="Y12" s="5" t="n">
        <f aca="false">N15</f>
        <v>0</v>
      </c>
      <c r="Z12" s="5" t="n">
        <f aca="false">O15</f>
        <v>0.0126</v>
      </c>
      <c r="AA12" s="5" t="n">
        <f aca="false">P15</f>
        <v>2.53296</v>
      </c>
    </row>
    <row r="13" customFormat="false" ht="12.8" hidden="false" customHeight="false" outlineLevel="0" collapsed="false">
      <c r="A13" s="7"/>
      <c r="B13" s="7" t="s">
        <v>23</v>
      </c>
      <c r="C13" s="7" t="n">
        <v>2</v>
      </c>
      <c r="D13" s="7" t="n">
        <v>2</v>
      </c>
      <c r="E13" s="7" t="n">
        <v>2</v>
      </c>
      <c r="F13" s="7" t="n">
        <v>2</v>
      </c>
      <c r="G13" s="7" t="n">
        <v>2</v>
      </c>
      <c r="J13" s="5" t="str">
        <f aca="false">B14</f>
        <v>Residual industrial heat</v>
      </c>
      <c r="K13" s="5" t="str">
        <f aca="false">B34</f>
        <v>Residual industrial heat</v>
      </c>
      <c r="L13" s="6" t="str">
        <f aca="false">J13</f>
        <v>Residual industrial heat</v>
      </c>
      <c r="M13" s="5" t="n">
        <f aca="false">C14+C34</f>
        <v>4.7</v>
      </c>
      <c r="N13" s="5" t="n">
        <f aca="false">D14+D34</f>
        <v>4.7</v>
      </c>
      <c r="O13" s="5" t="n">
        <f aca="false">E14+E34</f>
        <v>4.7</v>
      </c>
      <c r="P13" s="5" t="n">
        <f aca="false">F14+F34</f>
        <v>4.7</v>
      </c>
      <c r="R13" s="8" t="n">
        <f aca="false">M13/SUM(M$3:M$24)</f>
        <v>0.0621444603037107</v>
      </c>
      <c r="S13" s="8" t="n">
        <f aca="false">N13/SUM(N$3:N$24)</f>
        <v>0.0552956073757752</v>
      </c>
      <c r="T13" s="8" t="n">
        <f aca="false">O13/SUM(O$3:O$24)</f>
        <v>0.0566438133706579</v>
      </c>
      <c r="U13" s="8" t="n">
        <f aca="false">P13/SUM(P$3:P$24)</f>
        <v>0.0595677475272478</v>
      </c>
      <c r="W13" s="5" t="s">
        <v>24</v>
      </c>
      <c r="X13" s="5" t="n">
        <f aca="false">M17+M18+M19+M20+M21</f>
        <v>0.0032472</v>
      </c>
      <c r="Y13" s="5" t="n">
        <f aca="false">N17+N18+N19+N20+N21</f>
        <v>0.0039132</v>
      </c>
      <c r="Z13" s="5" t="n">
        <f aca="false">O17+O18+O19+O20+O21</f>
        <v>0.0042228</v>
      </c>
      <c r="AA13" s="5" t="n">
        <f aca="false">P17+P18+P19+P20+P21</f>
        <v>0.0025524</v>
      </c>
    </row>
    <row r="14" customFormat="false" ht="12.8" hidden="false" customHeight="false" outlineLevel="0" collapsed="false">
      <c r="A14" s="7"/>
      <c r="B14" s="7" t="s">
        <v>25</v>
      </c>
      <c r="C14" s="7" t="n">
        <v>3.2</v>
      </c>
      <c r="D14" s="7" t="n">
        <v>3.2</v>
      </c>
      <c r="E14" s="7" t="n">
        <v>3.2</v>
      </c>
      <c r="F14" s="7" t="n">
        <v>3.2</v>
      </c>
      <c r="G14" s="7" t="n">
        <v>3.2</v>
      </c>
      <c r="J14" s="5" t="str">
        <f aca="false">B15</f>
        <v>Wood boiler</v>
      </c>
      <c r="K14" s="5" t="str">
        <f aca="false">B35</f>
        <v>wood boiler</v>
      </c>
      <c r="L14" s="6" t="str">
        <f aca="false">J14</f>
        <v>Wood boiler</v>
      </c>
      <c r="M14" s="5" t="n">
        <f aca="false">C15+C35</f>
        <v>0</v>
      </c>
      <c r="N14" s="5" t="n">
        <f aca="false">D15+D35</f>
        <v>8.08056</v>
      </c>
      <c r="O14" s="5" t="n">
        <f aca="false">E15+E35</f>
        <v>11.10528</v>
      </c>
      <c r="P14" s="5" t="n">
        <f aca="false">F15+F35</f>
        <v>0</v>
      </c>
      <c r="R14" s="8" t="n">
        <f aca="false">M14/SUM(M$3:M$24)</f>
        <v>0</v>
      </c>
      <c r="S14" s="8" t="n">
        <f aca="false">N14/SUM(N$3:N$24)</f>
        <v>0.0950679730077434</v>
      </c>
      <c r="T14" s="8" t="n">
        <f aca="false">O14/SUM(O$3:O$24)</f>
        <v>0.133839448457213</v>
      </c>
      <c r="U14" s="8" t="n">
        <f aca="false">P14/SUM(P$3:P$24)</f>
        <v>0</v>
      </c>
    </row>
    <row r="15" customFormat="false" ht="12.8" hidden="false" customHeight="false" outlineLevel="0" collapsed="false">
      <c r="A15" s="7"/>
      <c r="B15" s="7" t="s">
        <v>26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J15" s="5" t="str">
        <f aca="false">B16</f>
        <v>Straw boiler</v>
      </c>
      <c r="K15" s="5" t="str">
        <f aca="false">B36</f>
        <v>straw boiler</v>
      </c>
      <c r="L15" s="6" t="str">
        <f aca="false">J15</f>
        <v>Straw boiler</v>
      </c>
      <c r="M15" s="5" t="n">
        <f aca="false">C16+C36</f>
        <v>7.5582</v>
      </c>
      <c r="N15" s="5" t="n">
        <f aca="false">D16+D36</f>
        <v>0</v>
      </c>
      <c r="O15" s="5" t="n">
        <f aca="false">E16+E36</f>
        <v>0.0126</v>
      </c>
      <c r="P15" s="5" t="n">
        <f aca="false">F16+F36</f>
        <v>2.53296</v>
      </c>
      <c r="R15" s="8" t="n">
        <f aca="false">M15/SUM(M$3:M$24)</f>
        <v>0.0999362255037248</v>
      </c>
      <c r="S15" s="8" t="n">
        <f aca="false">N15/SUM(N$3:N$24)</f>
        <v>0</v>
      </c>
      <c r="T15" s="8" t="n">
        <f aca="false">O15/SUM(O$3:O$24)</f>
        <v>0.000151853627334104</v>
      </c>
      <c r="U15" s="8" t="n">
        <f aca="false">P15/SUM(P$3:P$24)</f>
        <v>0.0321027067609824</v>
      </c>
    </row>
    <row r="16" customFormat="false" ht="12.8" hidden="false" customHeight="false" outlineLevel="0" collapsed="false">
      <c r="A16" s="7"/>
      <c r="B16" s="7" t="s">
        <v>27</v>
      </c>
      <c r="C16" s="7" t="n">
        <v>2.72412</v>
      </c>
      <c r="D16" s="7" t="n">
        <v>0</v>
      </c>
      <c r="E16" s="7" t="n">
        <v>0.0126</v>
      </c>
      <c r="F16" s="7" t="n">
        <v>2.4552</v>
      </c>
      <c r="G16" s="7" t="n">
        <v>0</v>
      </c>
      <c r="J16" s="5" t="str">
        <f aca="false">B17</f>
        <v>Coal boiler</v>
      </c>
      <c r="K16" s="5" t="str">
        <f aca="false">B37</f>
        <v>coal boiler</v>
      </c>
      <c r="L16" s="6" t="str">
        <f aca="false">J16</f>
        <v>Coal boiler</v>
      </c>
      <c r="M16" s="5" t="n">
        <f aca="false">C17+C37</f>
        <v>0</v>
      </c>
      <c r="N16" s="5" t="n">
        <f aca="false">D17+D37</f>
        <v>0</v>
      </c>
      <c r="O16" s="5" t="n">
        <f aca="false">E17+E37</f>
        <v>0</v>
      </c>
      <c r="P16" s="5" t="n">
        <f aca="false">F17+F37</f>
        <v>0</v>
      </c>
      <c r="R16" s="8" t="n">
        <f aca="false">M16/SUM(M$3:M$24)</f>
        <v>0</v>
      </c>
      <c r="S16" s="8" t="n">
        <f aca="false">N16/SUM(N$3:N$24)</f>
        <v>0</v>
      </c>
      <c r="T16" s="8" t="n">
        <f aca="false">O16/SUM(O$3:O$24)</f>
        <v>0</v>
      </c>
      <c r="U16" s="8" t="n">
        <f aca="false">P16/SUM(P$3:P$24)</f>
        <v>0</v>
      </c>
    </row>
    <row r="17" customFormat="false" ht="12.8" hidden="false" customHeight="false" outlineLevel="0" collapsed="false">
      <c r="A17" s="7"/>
      <c r="B17" s="7" t="s">
        <v>28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3.83616</v>
      </c>
      <c r="J17" s="5" t="str">
        <f aca="false">B18</f>
        <v>Biodiesel straw</v>
      </c>
      <c r="K17" s="5" t="s">
        <v>17</v>
      </c>
      <c r="L17" s="6" t="str">
        <f aca="false">J17</f>
        <v>Biodiesel straw</v>
      </c>
      <c r="M17" s="7" t="n">
        <f aca="false">C18</f>
        <v>0</v>
      </c>
      <c r="N17" s="7" t="n">
        <f aca="false">D18</f>
        <v>0.0008748</v>
      </c>
      <c r="O17" s="7" t="n">
        <f aca="false">E18</f>
        <v>0.0012492</v>
      </c>
      <c r="P17" s="7" t="n">
        <f aca="false">F18</f>
        <v>0</v>
      </c>
      <c r="R17" s="8" t="n">
        <f aca="false">M17/SUM(M$3:M$24)</f>
        <v>0</v>
      </c>
      <c r="S17" s="8" t="n">
        <f aca="false">N17/SUM(N$3:N$24)</f>
        <v>1.02920419856017E-005</v>
      </c>
      <c r="T17" s="8" t="n">
        <f aca="false">O17/SUM(O$3:O$24)</f>
        <v>1.50552024814098E-005</v>
      </c>
      <c r="U17" s="8" t="n">
        <f aca="false">P17/SUM(P$3:P$24)</f>
        <v>0</v>
      </c>
    </row>
    <row r="18" customFormat="false" ht="12.8" hidden="false" customHeight="false" outlineLevel="0" collapsed="false">
      <c r="A18" s="7" t="s">
        <v>29</v>
      </c>
      <c r="B18" s="7" t="s">
        <v>30</v>
      </c>
      <c r="C18" s="7" t="n">
        <v>0</v>
      </c>
      <c r="D18" s="7" t="n">
        <v>0.0008748</v>
      </c>
      <c r="E18" s="7" t="n">
        <v>0.0012492</v>
      </c>
      <c r="F18" s="7" t="n">
        <v>0</v>
      </c>
      <c r="G18" s="7" t="n">
        <v>0</v>
      </c>
      <c r="J18" s="5" t="str">
        <f aca="false">B19</f>
        <v>Biodisel wood</v>
      </c>
      <c r="K18" s="5" t="s">
        <v>17</v>
      </c>
      <c r="L18" s="6" t="str">
        <f aca="false">J18</f>
        <v>Biodisel wood</v>
      </c>
      <c r="M18" s="7" t="n">
        <f aca="false">C19</f>
        <v>0</v>
      </c>
      <c r="N18" s="7" t="n">
        <f aca="false">D19</f>
        <v>0.0006876</v>
      </c>
      <c r="O18" s="7" t="n">
        <f aca="false">E19</f>
        <v>0.0006228</v>
      </c>
      <c r="P18" s="7" t="n">
        <f aca="false">F19</f>
        <v>0</v>
      </c>
      <c r="R18" s="8" t="n">
        <f aca="false">M18/SUM(M$3:M$24)</f>
        <v>0</v>
      </c>
      <c r="S18" s="8" t="n">
        <f aca="false">N18/SUM(N$3:N$24)</f>
        <v>8.08962970884745E-006</v>
      </c>
      <c r="T18" s="8" t="n">
        <f aca="false">O18/SUM(O$3:O$24)</f>
        <v>7.50590786537143E-006</v>
      </c>
      <c r="U18" s="8" t="n">
        <f aca="false">P18/SUM(P$3:P$24)</f>
        <v>0</v>
      </c>
    </row>
    <row r="19" customFormat="false" ht="12.8" hidden="false" customHeight="false" outlineLevel="0" collapsed="false">
      <c r="A19" s="7" t="s">
        <v>29</v>
      </c>
      <c r="B19" s="7" t="s">
        <v>31</v>
      </c>
      <c r="C19" s="7" t="n">
        <v>0</v>
      </c>
      <c r="D19" s="7" t="n">
        <v>0.0006876</v>
      </c>
      <c r="E19" s="7" t="n">
        <v>0.0006228</v>
      </c>
      <c r="F19" s="7" t="n">
        <v>0</v>
      </c>
      <c r="G19" s="7" t="n">
        <v>0</v>
      </c>
      <c r="J19" s="5" t="str">
        <f aca="false">B20</f>
        <v>Biodisel hydrogen</v>
      </c>
      <c r="K19" s="5" t="s">
        <v>17</v>
      </c>
      <c r="L19" s="6" t="str">
        <f aca="false">J19</f>
        <v>Biodisel hydrogen</v>
      </c>
      <c r="M19" s="7" t="n">
        <f aca="false">C20</f>
        <v>0.0013104</v>
      </c>
      <c r="N19" s="7" t="n">
        <f aca="false">D20</f>
        <v>0</v>
      </c>
      <c r="O19" s="7" t="n">
        <f aca="false">E20</f>
        <v>0</v>
      </c>
      <c r="P19" s="7" t="n">
        <f aca="false">F20</f>
        <v>0.0006156</v>
      </c>
      <c r="R19" s="8" t="n">
        <f aca="false">M19/SUM(M$3:M$24)</f>
        <v>1.73264044216984E-005</v>
      </c>
      <c r="S19" s="8" t="n">
        <f aca="false">N19/SUM(N$3:N$24)</f>
        <v>0</v>
      </c>
      <c r="T19" s="8" t="n">
        <f aca="false">O19/SUM(O$3:O$24)</f>
        <v>0</v>
      </c>
      <c r="U19" s="8" t="n">
        <f aca="false">P19/SUM(P$3:P$24)</f>
        <v>7.8021075271859E-006</v>
      </c>
    </row>
    <row r="20" customFormat="false" ht="12.8" hidden="false" customHeight="false" outlineLevel="0" collapsed="false">
      <c r="A20" s="7" t="s">
        <v>29</v>
      </c>
      <c r="B20" s="7" t="s">
        <v>32</v>
      </c>
      <c r="C20" s="7" t="n">
        <v>0.0013104</v>
      </c>
      <c r="D20" s="7" t="n">
        <v>0</v>
      </c>
      <c r="E20" s="7" t="n">
        <v>0</v>
      </c>
      <c r="F20" s="7" t="n">
        <v>0.0006156</v>
      </c>
      <c r="G20" s="7" t="n">
        <v>0</v>
      </c>
      <c r="J20" s="5" t="str">
        <f aca="false">B21</f>
        <v>Kerosene</v>
      </c>
      <c r="K20" s="5" t="s">
        <v>17</v>
      </c>
      <c r="L20" s="6" t="str">
        <f aca="false">J20</f>
        <v>Kerosene</v>
      </c>
      <c r="M20" s="7" t="n">
        <f aca="false">C21</f>
        <v>0</v>
      </c>
      <c r="N20" s="7" t="n">
        <f aca="false">D21</f>
        <v>0.0023508</v>
      </c>
      <c r="O20" s="7" t="n">
        <f aca="false">E21</f>
        <v>0.0023508</v>
      </c>
      <c r="P20" s="7" t="n">
        <f aca="false">F21</f>
        <v>0</v>
      </c>
      <c r="R20" s="8" t="n">
        <f aca="false">M20/SUM(M$3:M$24)</f>
        <v>0</v>
      </c>
      <c r="S20" s="8" t="n">
        <f aca="false">N20/SUM(N$3:N$24)</f>
        <v>2.76572157061643E-005</v>
      </c>
      <c r="T20" s="8" t="n">
        <f aca="false">O20/SUM(O$3:O$24)</f>
        <v>2.83315481854771E-005</v>
      </c>
      <c r="U20" s="8" t="n">
        <f aca="false">P20/SUM(P$3:P$24)</f>
        <v>0</v>
      </c>
    </row>
    <row r="21" customFormat="false" ht="12.8" hidden="false" customHeight="false" outlineLevel="0" collapsed="false">
      <c r="A21" s="7" t="s">
        <v>29</v>
      </c>
      <c r="B21" s="7" t="s">
        <v>33</v>
      </c>
      <c r="C21" s="7" t="n">
        <v>0</v>
      </c>
      <c r="D21" s="7" t="n">
        <v>0.0023508</v>
      </c>
      <c r="E21" s="7" t="n">
        <v>0.0023508</v>
      </c>
      <c r="F21" s="7" t="n">
        <v>0</v>
      </c>
      <c r="G21" s="7" t="n">
        <v>0</v>
      </c>
      <c r="J21" s="5" t="str">
        <f aca="false">B22</f>
        <v>KeroseneHydrogeneration</v>
      </c>
      <c r="L21" s="6" t="str">
        <f aca="false">J21</f>
        <v>KeroseneHydrogeneration</v>
      </c>
      <c r="M21" s="7" t="n">
        <f aca="false">C22</f>
        <v>0.0019368</v>
      </c>
      <c r="N21" s="7" t="n">
        <f aca="false">D22</f>
        <v>0</v>
      </c>
      <c r="O21" s="7" t="n">
        <f aca="false">E22</f>
        <v>0</v>
      </c>
      <c r="P21" s="7" t="n">
        <f aca="false">F22</f>
        <v>0.0019368</v>
      </c>
      <c r="R21" s="8" t="n">
        <f aca="false">M21/SUM(M$3:M$24)</f>
        <v>2.56088065353674E-005</v>
      </c>
      <c r="S21" s="8" t="n">
        <f aca="false">N21/SUM(N$3:N$24)</f>
        <v>0</v>
      </c>
      <c r="T21" s="8" t="n">
        <f aca="false">O21/SUM(O$3:O$24)</f>
        <v>0</v>
      </c>
      <c r="U21" s="8" t="n">
        <f aca="false">P21/SUM(P$3:P$24)</f>
        <v>2.45469815767603E-005</v>
      </c>
    </row>
    <row r="22" customFormat="false" ht="12.8" hidden="false" customHeight="false" outlineLevel="0" collapsed="false">
      <c r="A22" s="7" t="s">
        <v>29</v>
      </c>
      <c r="B22" s="7" t="s">
        <v>34</v>
      </c>
      <c r="C22" s="7" t="n">
        <v>0.0019368</v>
      </c>
      <c r="D22" s="7" t="n">
        <v>0</v>
      </c>
      <c r="E22" s="7" t="n">
        <v>0</v>
      </c>
      <c r="F22" s="7" t="n">
        <v>0.0019368</v>
      </c>
      <c r="G22" s="7" t="n">
        <v>0</v>
      </c>
      <c r="J22" s="5" t="s">
        <v>17</v>
      </c>
      <c r="K22" s="5" t="str">
        <f aca="false">B38</f>
        <v>Biogas plant</v>
      </c>
      <c r="L22" s="6" t="str">
        <f aca="false">K22</f>
        <v>Biogas plant</v>
      </c>
      <c r="M22" s="7" t="n">
        <f aca="false">C38</f>
        <v>-0.0005832</v>
      </c>
      <c r="N22" s="7" t="n">
        <f aca="false">D38</f>
        <v>-0.0005832</v>
      </c>
      <c r="O22" s="7" t="n">
        <f aca="false">E38</f>
        <v>-0.0005832</v>
      </c>
      <c r="P22" s="7" t="n">
        <f aca="false">F38</f>
        <v>-0.0005832</v>
      </c>
      <c r="R22" s="8" t="n">
        <f aca="false">M22/SUM(M$3:M$24)</f>
        <v>-7.71120196789874E-006</v>
      </c>
      <c r="S22" s="8" t="n">
        <f aca="false">N22/SUM(N$3:N$24)</f>
        <v>-6.86136132373449E-006</v>
      </c>
      <c r="T22" s="8" t="n">
        <f aca="false">O22/SUM(O$3:O$24)</f>
        <v>-7.02865360803568E-006</v>
      </c>
      <c r="U22" s="8" t="n">
        <f aca="false">P22/SUM(P$3:P$24)</f>
        <v>-7.39147028891296E-006</v>
      </c>
    </row>
    <row r="23" customFormat="false" ht="12.8" hidden="false" customHeight="false" outlineLevel="0" collapsed="false">
      <c r="A23" s="7"/>
      <c r="B23" s="7"/>
      <c r="C23" s="7"/>
      <c r="D23" s="7"/>
      <c r="E23" s="7"/>
      <c r="F23" s="7"/>
      <c r="G23" s="7"/>
      <c r="J23" s="5" t="s">
        <v>17</v>
      </c>
      <c r="K23" s="5" t="str">
        <f aca="false">B39</f>
        <v>BiogasHydrogeneration</v>
      </c>
      <c r="L23" s="6" t="str">
        <f aca="false">K23</f>
        <v>BiogasHydrogeneration</v>
      </c>
      <c r="M23" s="7" t="n">
        <f aca="false">C39</f>
        <v>0.0011088</v>
      </c>
      <c r="N23" s="7" t="n">
        <f aca="false">D39</f>
        <v>0</v>
      </c>
      <c r="O23" s="7" t="n">
        <f aca="false">E39</f>
        <v>0</v>
      </c>
      <c r="P23" s="7" t="n">
        <f aca="false">F39</f>
        <v>0.0011088</v>
      </c>
      <c r="R23" s="8" t="n">
        <f aca="false">M23/SUM(M$3:M$24)</f>
        <v>1.46608037414371E-005</v>
      </c>
      <c r="S23" s="8" t="n">
        <f aca="false">N23/SUM(N$3:N$24)</f>
        <v>0</v>
      </c>
      <c r="T23" s="8" t="n">
        <f aca="false">O23/SUM(O$3:O$24)</f>
        <v>0</v>
      </c>
      <c r="U23" s="8" t="n">
        <f aca="false">P23/SUM(P$3:P$24)</f>
        <v>1.40529188208962E-005</v>
      </c>
    </row>
    <row r="24" customFormat="false" ht="12.8" hidden="false" customHeight="false" outlineLevel="0" collapsed="false">
      <c r="A24" s="7"/>
      <c r="B24" s="7"/>
      <c r="C24" s="7"/>
      <c r="D24" s="7"/>
      <c r="E24" s="7"/>
      <c r="F24" s="7"/>
      <c r="G24" s="7"/>
      <c r="J24" s="5"/>
      <c r="K24" s="5"/>
      <c r="L24" s="6"/>
      <c r="M24" s="5"/>
      <c r="N24" s="5"/>
      <c r="O24" s="5"/>
      <c r="P24" s="5"/>
      <c r="R24" s="8" t="n">
        <f aca="false">M24/SUM(M$3:M$24)</f>
        <v>0</v>
      </c>
      <c r="S24" s="8" t="n">
        <f aca="false">N24/SUM(N$3:N$24)</f>
        <v>0</v>
      </c>
      <c r="T24" s="8" t="n">
        <f aca="false">O24/SUM(O$3:O$24)</f>
        <v>0</v>
      </c>
      <c r="U24" s="8" t="n">
        <f aca="false">P24/SUM(P$3:P$24)</f>
        <v>0</v>
      </c>
    </row>
    <row r="25" customFormat="false" ht="12.8" hidden="false" customHeight="false" outlineLevel="0" collapsed="false">
      <c r="A25" s="7"/>
      <c r="B25" s="9" t="n">
        <v>2050</v>
      </c>
      <c r="C25" s="7"/>
      <c r="D25" s="7"/>
      <c r="E25" s="7"/>
      <c r="F25" s="7"/>
      <c r="G25" s="7"/>
      <c r="R25" s="8" t="n">
        <f aca="false">SUM(R3:R24)</f>
        <v>1</v>
      </c>
      <c r="S25" s="8" t="n">
        <f aca="false">SUM(S3:S24)</f>
        <v>1</v>
      </c>
      <c r="T25" s="8" t="n">
        <f aca="false">SUM(T3:T24)</f>
        <v>1</v>
      </c>
      <c r="U25" s="8" t="n">
        <f aca="false">SUM(U3:U24)</f>
        <v>1</v>
      </c>
    </row>
    <row r="26" customFormat="false" ht="12.8" hidden="false" customHeight="false" outlineLevel="0" collapsed="false">
      <c r="A26" s="7"/>
      <c r="B26" s="10" t="s">
        <v>35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</row>
    <row r="27" customFormat="false" ht="12.8" hidden="false" customHeight="false" outlineLevel="0" collapsed="false">
      <c r="A27" s="7"/>
      <c r="B27" s="7" t="s">
        <v>36</v>
      </c>
      <c r="C27" s="7" t="n">
        <v>0</v>
      </c>
      <c r="D27" s="7" t="n">
        <v>0</v>
      </c>
      <c r="E27" s="7" t="n">
        <v>11.95632</v>
      </c>
      <c r="F27" s="7" t="n">
        <v>0</v>
      </c>
      <c r="G27" s="7" t="n">
        <v>0</v>
      </c>
    </row>
    <row r="28" customFormat="false" ht="12.8" hidden="false" customHeight="false" outlineLevel="0" collapsed="false">
      <c r="A28" s="7"/>
      <c r="B28" s="7" t="s">
        <v>37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10.044</v>
      </c>
    </row>
    <row r="29" customFormat="false" ht="12.8" hidden="false" customHeight="false" outlineLevel="0" collapsed="false">
      <c r="A29" s="7"/>
      <c r="B29" s="7" t="s">
        <v>38</v>
      </c>
      <c r="C29" s="7" t="n">
        <v>4.87728</v>
      </c>
      <c r="D29" s="7" t="n">
        <v>6.19704</v>
      </c>
      <c r="E29" s="7" t="n">
        <v>6.07392</v>
      </c>
      <c r="F29" s="7" t="n">
        <v>3.94848</v>
      </c>
      <c r="G29" s="7" t="n">
        <v>0</v>
      </c>
    </row>
    <row r="30" customFormat="false" ht="12.8" hidden="false" customHeight="false" outlineLevel="0" collapsed="false">
      <c r="A30" s="7"/>
      <c r="B30" s="7" t="s">
        <v>39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6.9597</v>
      </c>
    </row>
    <row r="31" customFormat="false" ht="12.8" hidden="false" customHeight="false" outlineLevel="0" collapsed="false">
      <c r="A31" s="7"/>
      <c r="B31" s="7" t="s">
        <v>21</v>
      </c>
      <c r="C31" s="7" t="n">
        <v>15.15744</v>
      </c>
      <c r="D31" s="7" t="n">
        <v>19.57824</v>
      </c>
      <c r="E31" s="7" t="n">
        <v>4.90032</v>
      </c>
      <c r="F31" s="7" t="n">
        <v>21.1176</v>
      </c>
      <c r="G31" s="7" t="n">
        <v>0</v>
      </c>
    </row>
    <row r="32" customFormat="false" ht="12.8" hidden="false" customHeight="false" outlineLevel="0" collapsed="false">
      <c r="A32" s="7"/>
      <c r="B32" s="7" t="s">
        <v>22</v>
      </c>
      <c r="C32" s="7" t="n">
        <v>2.79756</v>
      </c>
      <c r="D32" s="7" t="n">
        <v>3.0726</v>
      </c>
      <c r="E32" s="7" t="n">
        <v>2.8926</v>
      </c>
      <c r="F32" s="7" t="n">
        <v>2.79432</v>
      </c>
      <c r="G32" s="7" t="n">
        <v>0.65988</v>
      </c>
    </row>
    <row r="33" customFormat="false" ht="12.8" hidden="false" customHeight="false" outlineLevel="0" collapsed="false">
      <c r="A33" s="7"/>
      <c r="B33" s="7" t="s">
        <v>40</v>
      </c>
      <c r="C33" s="7" t="n">
        <v>5</v>
      </c>
      <c r="D33" s="7" t="n">
        <v>5</v>
      </c>
      <c r="E33" s="7" t="n">
        <v>5</v>
      </c>
      <c r="F33" s="7" t="n">
        <v>5</v>
      </c>
      <c r="G33" s="7" t="n">
        <v>5</v>
      </c>
    </row>
    <row r="34" customFormat="false" ht="12.8" hidden="false" customHeight="false" outlineLevel="0" collapsed="false">
      <c r="A34" s="7"/>
      <c r="B34" s="7" t="s">
        <v>25</v>
      </c>
      <c r="C34" s="7" t="n">
        <v>1.5</v>
      </c>
      <c r="D34" s="7" t="n">
        <v>1.5</v>
      </c>
      <c r="E34" s="7" t="n">
        <v>1.5</v>
      </c>
      <c r="F34" s="7" t="n">
        <v>1.5</v>
      </c>
      <c r="G34" s="7" t="n">
        <v>1.5</v>
      </c>
    </row>
    <row r="35" customFormat="false" ht="12.8" hidden="false" customHeight="false" outlineLevel="0" collapsed="false">
      <c r="A35" s="7"/>
      <c r="B35" s="7" t="s">
        <v>41</v>
      </c>
      <c r="C35" s="7" t="n">
        <v>0</v>
      </c>
      <c r="D35" s="7" t="n">
        <v>8.08056</v>
      </c>
      <c r="E35" s="7" t="n">
        <v>11.10528</v>
      </c>
      <c r="F35" s="7" t="n">
        <v>0</v>
      </c>
      <c r="G35" s="7" t="n">
        <v>0</v>
      </c>
    </row>
    <row r="36" customFormat="false" ht="12.8" hidden="false" customHeight="false" outlineLevel="0" collapsed="false">
      <c r="A36" s="7"/>
      <c r="B36" s="7" t="s">
        <v>42</v>
      </c>
      <c r="C36" s="7" t="n">
        <v>4.83408</v>
      </c>
      <c r="D36" s="7" t="n">
        <v>0</v>
      </c>
      <c r="E36" s="7" t="n">
        <v>0</v>
      </c>
      <c r="F36" s="7" t="n">
        <v>0.07776</v>
      </c>
      <c r="G36" s="7" t="n">
        <v>0</v>
      </c>
    </row>
    <row r="37" customFormat="false" ht="12.8" hidden="false" customHeight="false" outlineLevel="0" collapsed="false">
      <c r="A37" s="7"/>
      <c r="B37" s="7" t="s">
        <v>43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16.60824</v>
      </c>
    </row>
    <row r="38" customFormat="false" ht="12.8" hidden="false" customHeight="false" outlineLevel="0" collapsed="false">
      <c r="A38" s="7" t="s">
        <v>44</v>
      </c>
      <c r="B38" s="7" t="s">
        <v>45</v>
      </c>
      <c r="C38" s="7" t="n">
        <v>-0.0005832</v>
      </c>
      <c r="D38" s="7" t="n">
        <v>-0.0005832</v>
      </c>
      <c r="E38" s="7" t="n">
        <v>-0.0005832</v>
      </c>
      <c r="F38" s="7" t="n">
        <v>-0.0005832</v>
      </c>
      <c r="G38" s="7" t="n">
        <v>-0.0002376</v>
      </c>
    </row>
    <row r="39" customFormat="false" ht="12.8" hidden="false" customHeight="false" outlineLevel="0" collapsed="false">
      <c r="A39" s="7" t="s">
        <v>44</v>
      </c>
      <c r="B39" s="7" t="s">
        <v>46</v>
      </c>
      <c r="C39" s="7" t="n">
        <v>0.0011088</v>
      </c>
      <c r="D39" s="7" t="n">
        <v>0</v>
      </c>
      <c r="E39" s="7" t="n">
        <v>0</v>
      </c>
      <c r="F39" s="7" t="n">
        <v>0.0011088</v>
      </c>
      <c r="G39" s="7" t="n">
        <v>0</v>
      </c>
    </row>
    <row r="40" customFormat="false" ht="12.8" hidden="false" customHeight="false" outlineLevel="0" collapsed="false">
      <c r="A40" s="7"/>
      <c r="B40" s="7"/>
      <c r="C40" s="7"/>
      <c r="D40" s="7"/>
      <c r="E40" s="7"/>
      <c r="F40" s="7"/>
      <c r="G40" s="7"/>
      <c r="J40" s="5" t="str">
        <f aca="false">B45</f>
        <v>central DH</v>
      </c>
      <c r="K40" s="1" t="str">
        <f aca="false">B62</f>
        <v>decentral DH</v>
      </c>
      <c r="L40" s="6" t="s">
        <v>47</v>
      </c>
      <c r="M40" s="6" t="str">
        <f aca="false">C45</f>
        <v>Wind</v>
      </c>
      <c r="N40" s="6" t="str">
        <f aca="false">D45</f>
        <v>Biomass</v>
      </c>
      <c r="O40" s="6" t="str">
        <f aca="false">E45</f>
        <v>Bio+</v>
      </c>
      <c r="P40" s="6" t="str">
        <f aca="false">F45</f>
        <v>Hydrogen</v>
      </c>
      <c r="W40" s="5" t="str">
        <f aca="false">L40</f>
        <v>2035 combined district heat</v>
      </c>
      <c r="X40" s="5" t="str">
        <f aca="false">M40</f>
        <v>Wind</v>
      </c>
      <c r="Y40" s="5" t="str">
        <f aca="false">N40</f>
        <v>Biomass</v>
      </c>
      <c r="Z40" s="5" t="str">
        <f aca="false">O40</f>
        <v>Bio+</v>
      </c>
      <c r="AA40" s="5" t="str">
        <f aca="false">P40</f>
        <v>Hydrogen</v>
      </c>
    </row>
    <row r="41" customFormat="false" ht="12.8" hidden="false" customHeight="false" outlineLevel="0" collapsed="false">
      <c r="A41" s="7"/>
      <c r="B41" s="7"/>
      <c r="C41" s="7"/>
      <c r="D41" s="7"/>
      <c r="E41" s="7"/>
      <c r="F41" s="7"/>
      <c r="G41" s="7"/>
      <c r="J41" s="5" t="s">
        <v>17</v>
      </c>
      <c r="K41" s="1" t="str">
        <f aca="false">B63</f>
        <v>Wood chips CHP</v>
      </c>
      <c r="L41" s="6" t="str">
        <f aca="false">L3</f>
        <v>Woodchips CHP</v>
      </c>
      <c r="M41" s="7" t="n">
        <f aca="false">C63</f>
        <v>0</v>
      </c>
      <c r="N41" s="7" t="n">
        <f aca="false">D63</f>
        <v>0</v>
      </c>
      <c r="O41" s="7" t="n">
        <f aca="false">E63</f>
        <v>12.492</v>
      </c>
      <c r="P41" s="7" t="n">
        <f aca="false">F63</f>
        <v>0</v>
      </c>
      <c r="R41" s="8" t="n">
        <f aca="false">M41/SUM(M$41:M$62)</f>
        <v>0</v>
      </c>
      <c r="S41" s="8" t="n">
        <f aca="false">N41/SUM(N$41:N$62)</f>
        <v>0</v>
      </c>
      <c r="T41" s="8" t="n">
        <f aca="false">O41/SUM(O$41:O$62)</f>
        <v>0.103808507786306</v>
      </c>
      <c r="U41" s="8" t="n">
        <f aca="false">P41/SUM(P$41:P$62)</f>
        <v>0</v>
      </c>
      <c r="W41" s="5" t="str">
        <f aca="false">L41</f>
        <v>Woodchips CHP</v>
      </c>
      <c r="X41" s="7" t="n">
        <f aca="false">M41</f>
        <v>0</v>
      </c>
      <c r="Y41" s="7" t="n">
        <f aca="false">N41</f>
        <v>0</v>
      </c>
      <c r="Z41" s="7" t="n">
        <f aca="false">O41</f>
        <v>12.492</v>
      </c>
      <c r="AA41" s="7" t="n">
        <f aca="false">P41</f>
        <v>0</v>
      </c>
    </row>
    <row r="42" customFormat="false" ht="12.8" hidden="false" customHeight="false" outlineLevel="0" collapsed="false">
      <c r="A42" s="7"/>
      <c r="B42" s="7"/>
      <c r="C42" s="7"/>
      <c r="D42" s="7"/>
      <c r="E42" s="7"/>
      <c r="F42" s="7"/>
      <c r="G42" s="7"/>
      <c r="J42" s="5" t="s">
        <v>17</v>
      </c>
      <c r="K42" s="1" t="str">
        <f aca="false">B64</f>
        <v>Gas CHP</v>
      </c>
      <c r="L42" s="6" t="str">
        <f aca="false">L4</f>
        <v>Gas CHP</v>
      </c>
      <c r="M42" s="7" t="n">
        <f aca="false">C64</f>
        <v>10.24488</v>
      </c>
      <c r="N42" s="7" t="n">
        <f aca="false">D64</f>
        <v>7.69608</v>
      </c>
      <c r="O42" s="7" t="n">
        <f aca="false">E64</f>
        <v>6.83856</v>
      </c>
      <c r="P42" s="7" t="n">
        <f aca="false">F64</f>
        <v>6.7284</v>
      </c>
      <c r="R42" s="8" t="n">
        <f aca="false">M42/SUM(M$41:M$62)</f>
        <v>0.097163949040585</v>
      </c>
      <c r="S42" s="8" t="n">
        <f aca="false">N42/SUM(N$41:N$62)</f>
        <v>0.0675744912515545</v>
      </c>
      <c r="T42" s="8" t="n">
        <f aca="false">O42/SUM(O$41:O$62)</f>
        <v>0.0568284269137946</v>
      </c>
      <c r="U42" s="8" t="n">
        <f aca="false">P42/SUM(P$41:P$62)</f>
        <v>0.04694881779494</v>
      </c>
      <c r="W42" s="5" t="str">
        <f aca="false">L42</f>
        <v>Gas CHP</v>
      </c>
      <c r="X42" s="5" t="n">
        <f aca="false">M42+M43+M44</f>
        <v>10.24488</v>
      </c>
      <c r="Y42" s="5" t="n">
        <f aca="false">N42+N43+N44</f>
        <v>9.69608</v>
      </c>
      <c r="Z42" s="5" t="n">
        <f aca="false">O42+O43+O44</f>
        <v>10.83856</v>
      </c>
      <c r="AA42" s="5" t="n">
        <f aca="false">P42+P43+P44</f>
        <v>12.7284</v>
      </c>
    </row>
    <row r="43" customFormat="false" ht="12.8" hidden="false" customHeight="false" outlineLevel="0" collapsed="false">
      <c r="A43" s="7"/>
      <c r="B43" s="7"/>
      <c r="C43" s="7"/>
      <c r="D43" s="7"/>
      <c r="E43" s="7"/>
      <c r="F43" s="7"/>
      <c r="G43" s="7"/>
      <c r="J43" s="5" t="s">
        <v>17</v>
      </c>
      <c r="K43" s="5" t="s">
        <v>17</v>
      </c>
      <c r="L43" s="6" t="str">
        <f aca="false">L5</f>
        <v>GasKVSNG</v>
      </c>
      <c r="M43" s="7" t="n">
        <v>0</v>
      </c>
      <c r="N43" s="7" t="n">
        <v>1</v>
      </c>
      <c r="O43" s="7" t="n">
        <v>2</v>
      </c>
      <c r="P43" s="7" t="n">
        <v>3</v>
      </c>
      <c r="R43" s="8" t="n">
        <f aca="false">M43/SUM(M$41:M$62)</f>
        <v>0</v>
      </c>
      <c r="S43" s="8" t="n">
        <f aca="false">N43/SUM(N$41:N$62)</f>
        <v>0.00878037796534788</v>
      </c>
      <c r="T43" s="8" t="n">
        <f aca="false">O43/SUM(O$41:O$62)</f>
        <v>0.0166199980445575</v>
      </c>
      <c r="U43" s="8" t="n">
        <f aca="false">P43/SUM(P$41:P$62)</f>
        <v>0.0209331272493936</v>
      </c>
      <c r="W43" s="5" t="str">
        <f aca="false">L45</f>
        <v>Waste CHP</v>
      </c>
      <c r="X43" s="7" t="n">
        <f aca="false">M45</f>
        <v>27.379944</v>
      </c>
      <c r="Y43" s="7" t="n">
        <f aca="false">N45</f>
        <v>27.367416</v>
      </c>
      <c r="Z43" s="7" t="n">
        <f aca="false">O45</f>
        <v>27.361152</v>
      </c>
      <c r="AA43" s="7" t="n">
        <f aca="false">P45</f>
        <v>27.392472</v>
      </c>
    </row>
    <row r="44" customFormat="false" ht="12.8" hidden="false" customHeight="false" outlineLevel="0" collapsed="false">
      <c r="A44" s="7"/>
      <c r="B44" s="9" t="n">
        <v>2035</v>
      </c>
      <c r="C44" s="7"/>
      <c r="D44" s="7"/>
      <c r="E44" s="7"/>
      <c r="F44" s="7"/>
      <c r="G44" s="7"/>
      <c r="J44" s="5" t="s">
        <v>17</v>
      </c>
      <c r="K44" s="5" t="s">
        <v>17</v>
      </c>
      <c r="L44" s="6" t="str">
        <f aca="false">L6</f>
        <v>Biogas CHP</v>
      </c>
      <c r="M44" s="7" t="n">
        <v>0</v>
      </c>
      <c r="N44" s="7" t="n">
        <v>1</v>
      </c>
      <c r="O44" s="7" t="n">
        <v>2</v>
      </c>
      <c r="P44" s="7" t="n">
        <v>3</v>
      </c>
      <c r="R44" s="8" t="n">
        <f aca="false">M44/SUM(M$41:M$62)</f>
        <v>0</v>
      </c>
      <c r="S44" s="8" t="n">
        <f aca="false">N44/SUM(N$41:N$62)</f>
        <v>0.00878037796534788</v>
      </c>
      <c r="T44" s="8" t="n">
        <f aca="false">O44/SUM(O$41:O$62)</f>
        <v>0.0166199980445575</v>
      </c>
      <c r="U44" s="8" t="n">
        <f aca="false">P44/SUM(P$41:P$62)</f>
        <v>0.0209331272493936</v>
      </c>
      <c r="W44" s="5" t="str">
        <f aca="false">L46</f>
        <v>Biomass</v>
      </c>
      <c r="X44" s="7" t="n">
        <f aca="false">M46</f>
        <v>21.4760484</v>
      </c>
      <c r="Y44" s="7" t="n">
        <f aca="false">N46</f>
        <v>25.6113576</v>
      </c>
      <c r="Z44" s="7" t="n">
        <f aca="false">O46</f>
        <v>26.4781656</v>
      </c>
      <c r="AA44" s="7" t="n">
        <f aca="false">P46</f>
        <v>22.1384664</v>
      </c>
    </row>
    <row r="45" customFormat="false" ht="12.8" hidden="false" customHeight="false" outlineLevel="0" collapsed="false">
      <c r="A45" s="7"/>
      <c r="B45" s="10" t="s">
        <v>18</v>
      </c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  <c r="J45" s="5" t="str">
        <f aca="false">B46</f>
        <v>Waste CHP</v>
      </c>
      <c r="K45" s="5" t="s">
        <v>17</v>
      </c>
      <c r="L45" s="6" t="str">
        <f aca="false">L7</f>
        <v>Waste CHP</v>
      </c>
      <c r="M45" s="7" t="n">
        <f aca="false">C46</f>
        <v>27.379944</v>
      </c>
      <c r="N45" s="7" t="n">
        <f aca="false">D46</f>
        <v>27.367416</v>
      </c>
      <c r="O45" s="7" t="n">
        <f aca="false">E46</f>
        <v>27.361152</v>
      </c>
      <c r="P45" s="7" t="n">
        <f aca="false">F46</f>
        <v>27.392472</v>
      </c>
      <c r="R45" s="8" t="n">
        <f aca="false">M45/SUM(M$41:M$62)</f>
        <v>0.259675416749642</v>
      </c>
      <c r="S45" s="8" t="n">
        <f aca="false">N45/SUM(N$41:N$62)</f>
        <v>0.240296256414909</v>
      </c>
      <c r="T45" s="8" t="n">
        <f aca="false">O45/SUM(O$41:O$62)</f>
        <v>0.22737114636842</v>
      </c>
      <c r="U45" s="8" t="n">
        <f aca="false">P45/SUM(P$41:P$62)</f>
        <v>0.191136700683817</v>
      </c>
      <c r="W45" s="5" t="str">
        <f aca="false">L48</f>
        <v>heat pumps</v>
      </c>
      <c r="X45" s="7" t="n">
        <f aca="false">M48</f>
        <v>11.18664</v>
      </c>
      <c r="Y45" s="7" t="n">
        <f aca="false">N48</f>
        <v>7.5573</v>
      </c>
      <c r="Z45" s="7" t="n">
        <f aca="false">O48</f>
        <v>5.1858</v>
      </c>
      <c r="AA45" s="7" t="n">
        <f aca="false">P48</f>
        <v>11.56698</v>
      </c>
    </row>
    <row r="46" customFormat="false" ht="12.8" hidden="false" customHeight="false" outlineLevel="0" collapsed="false">
      <c r="A46" s="7"/>
      <c r="B46" s="7" t="s">
        <v>19</v>
      </c>
      <c r="C46" s="7" t="n">
        <v>27.379944</v>
      </c>
      <c r="D46" s="7" t="n">
        <v>27.367416</v>
      </c>
      <c r="E46" s="7" t="n">
        <v>27.361152</v>
      </c>
      <c r="F46" s="7" t="n">
        <v>27.392472</v>
      </c>
      <c r="G46" s="7" t="n">
        <v>27.417528</v>
      </c>
      <c r="J46" s="5" t="str">
        <f aca="false">B47</f>
        <v>Biomass CHP1</v>
      </c>
      <c r="K46" s="5" t="s">
        <v>17</v>
      </c>
      <c r="L46" s="6" t="str">
        <f aca="false">L8</f>
        <v>Biomass</v>
      </c>
      <c r="M46" s="7" t="n">
        <f aca="false">C47+C48</f>
        <v>21.4760484</v>
      </c>
      <c r="N46" s="7" t="n">
        <f aca="false">D47+D48</f>
        <v>25.6113576</v>
      </c>
      <c r="O46" s="7" t="n">
        <f aca="false">E47+E48</f>
        <v>26.4781656</v>
      </c>
      <c r="P46" s="7" t="n">
        <f aca="false">F47+F48</f>
        <v>22.1384664</v>
      </c>
      <c r="R46" s="8" t="n">
        <f aca="false">M46/SUM(M$41:M$62)</f>
        <v>0.203682002359299</v>
      </c>
      <c r="S46" s="8" t="n">
        <f aca="false">N46/SUM(N$41:N$62)</f>
        <v>0.224877399933685</v>
      </c>
      <c r="T46" s="8" t="n">
        <f aca="false">O46/SUM(O$41:O$62)</f>
        <v>0.220033530247735</v>
      </c>
      <c r="U46" s="8" t="n">
        <f aca="false">P46/SUM(P$41:P$62)</f>
        <v>0.154475778085875</v>
      </c>
      <c r="W46" s="5" t="str">
        <f aca="false">L49</f>
        <v>Geothermal</v>
      </c>
      <c r="X46" s="7" t="n">
        <f aca="false">M49</f>
        <v>4.75236</v>
      </c>
      <c r="Y46" s="7" t="n">
        <f aca="false">N49</f>
        <v>4.176</v>
      </c>
      <c r="Z46" s="7" t="n">
        <f aca="false">O49</f>
        <v>4.00752</v>
      </c>
      <c r="AA46" s="7" t="n">
        <f aca="false">P49</f>
        <v>4.8204</v>
      </c>
    </row>
    <row r="47" customFormat="false" ht="12.8" hidden="false" customHeight="false" outlineLevel="0" collapsed="false">
      <c r="A47" s="7"/>
      <c r="B47" s="7" t="s">
        <v>48</v>
      </c>
      <c r="C47" s="7" t="n">
        <v>21.4760484</v>
      </c>
      <c r="D47" s="7" t="n">
        <v>12.6270576</v>
      </c>
      <c r="E47" s="7" t="n">
        <v>13.0610556</v>
      </c>
      <c r="F47" s="7" t="n">
        <v>22.1384664</v>
      </c>
      <c r="G47" s="7" t="n">
        <v>0</v>
      </c>
      <c r="J47" s="5" t="str">
        <f aca="false">B49</f>
        <v>coal CHP</v>
      </c>
      <c r="K47" s="5" t="s">
        <v>17</v>
      </c>
      <c r="L47" s="6" t="str">
        <f aca="false">L9</f>
        <v>Coal CHP</v>
      </c>
      <c r="M47" s="7" t="n">
        <f aca="false">C49</f>
        <v>0</v>
      </c>
      <c r="N47" s="7" t="n">
        <f aca="false">D49</f>
        <v>0</v>
      </c>
      <c r="O47" s="7" t="n">
        <f aca="false">E49</f>
        <v>0</v>
      </c>
      <c r="P47" s="7" t="n">
        <f aca="false">F49</f>
        <v>0</v>
      </c>
      <c r="R47" s="8" t="n">
        <f aca="false">M47/SUM(M$41:M$62)</f>
        <v>0</v>
      </c>
      <c r="S47" s="8" t="n">
        <f aca="false">N47/SUM(N$41:N$62)</f>
        <v>0</v>
      </c>
      <c r="T47" s="8" t="n">
        <f aca="false">O47/SUM(O$41:O$62)</f>
        <v>0</v>
      </c>
      <c r="U47" s="8" t="n">
        <f aca="false">P47/SUM(P$41:P$62)</f>
        <v>0</v>
      </c>
      <c r="W47" s="5" t="str">
        <f aca="false">L50</f>
        <v>Solar heat</v>
      </c>
      <c r="X47" s="7" t="n">
        <f aca="false">M50</f>
        <v>3.5</v>
      </c>
      <c r="Y47" s="7" t="n">
        <f aca="false">N50</f>
        <v>3.5</v>
      </c>
      <c r="Z47" s="7" t="n">
        <f aca="false">O50</f>
        <v>3.5</v>
      </c>
      <c r="AA47" s="7" t="n">
        <f aca="false">P50</f>
        <v>3.5</v>
      </c>
    </row>
    <row r="48" customFormat="false" ht="12.8" hidden="false" customHeight="false" outlineLevel="0" collapsed="false">
      <c r="A48" s="7"/>
      <c r="B48" s="7" t="s">
        <v>49</v>
      </c>
      <c r="C48" s="7" t="n">
        <v>0</v>
      </c>
      <c r="D48" s="7" t="n">
        <v>12.9843</v>
      </c>
      <c r="E48" s="7" t="n">
        <v>13.41711</v>
      </c>
      <c r="F48" s="7" t="n">
        <v>0</v>
      </c>
      <c r="G48" s="7" t="n">
        <v>0</v>
      </c>
      <c r="J48" s="5" t="str">
        <f aca="false">B50</f>
        <v>heat pumps</v>
      </c>
      <c r="K48" s="1" t="str">
        <f aca="false">B65</f>
        <v>heat pumps</v>
      </c>
      <c r="L48" s="6" t="str">
        <f aca="false">L10</f>
        <v>heat pumps</v>
      </c>
      <c r="M48" s="7" t="n">
        <f aca="false">C50+C65</f>
        <v>11.18664</v>
      </c>
      <c r="N48" s="7" t="n">
        <f aca="false">D50+D65</f>
        <v>7.5573</v>
      </c>
      <c r="O48" s="7" t="n">
        <f aca="false">E50+E65</f>
        <v>5.1858</v>
      </c>
      <c r="P48" s="7" t="n">
        <f aca="false">F50+F65</f>
        <v>11.56698</v>
      </c>
      <c r="R48" s="8" t="n">
        <f aca="false">M48/SUM(M$41:M$62)</f>
        <v>0.106095739422557</v>
      </c>
      <c r="S48" s="8" t="n">
        <f aca="false">N48/SUM(N$41:N$62)</f>
        <v>0.0663559503975235</v>
      </c>
      <c r="T48" s="8" t="n">
        <f aca="false">O48/SUM(O$41:O$62)</f>
        <v>0.0430939929297332</v>
      </c>
      <c r="U48" s="8" t="n">
        <f aca="false">P48/SUM(P$41:P$62)</f>
        <v>0.080711021410397</v>
      </c>
      <c r="W48" s="5" t="str">
        <f aca="false">L51</f>
        <v>Residual industrial heat</v>
      </c>
      <c r="X48" s="7" t="n">
        <f aca="false">M51</f>
        <v>4.7</v>
      </c>
      <c r="Y48" s="7" t="n">
        <f aca="false">N51</f>
        <v>4.7</v>
      </c>
      <c r="Z48" s="7" t="n">
        <f aca="false">O51</f>
        <v>4.7</v>
      </c>
      <c r="AA48" s="7" t="n">
        <f aca="false">P51</f>
        <v>4.7</v>
      </c>
    </row>
    <row r="49" customFormat="false" ht="12.8" hidden="false" customHeight="false" outlineLevel="0" collapsed="false">
      <c r="A49" s="7"/>
      <c r="B49" s="7" t="s">
        <v>50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35.2256544</v>
      </c>
      <c r="J49" s="5" t="str">
        <f aca="false">B51</f>
        <v>Geothermal</v>
      </c>
      <c r="K49" s="1" t="str">
        <f aca="false">B66</f>
        <v>Geothermal</v>
      </c>
      <c r="L49" s="6" t="str">
        <f aca="false">L11</f>
        <v>Geothermal</v>
      </c>
      <c r="M49" s="7" t="n">
        <f aca="false">C51+C66</f>
        <v>4.75236</v>
      </c>
      <c r="N49" s="7" t="n">
        <f aca="false">D51+D66</f>
        <v>4.176</v>
      </c>
      <c r="O49" s="7" t="n">
        <f aca="false">E51+E66</f>
        <v>4.00752</v>
      </c>
      <c r="P49" s="7" t="n">
        <f aca="false">F51+F66</f>
        <v>4.8204</v>
      </c>
      <c r="R49" s="8" t="n">
        <f aca="false">M49/SUM(M$41:M$62)</f>
        <v>0.0450720813579578</v>
      </c>
      <c r="S49" s="8" t="n">
        <f aca="false">N49/SUM(N$41:N$62)</f>
        <v>0.0366668583832927</v>
      </c>
      <c r="T49" s="8" t="n">
        <f aca="false">O49/SUM(O$41:O$62)</f>
        <v>0.0333024872817625</v>
      </c>
      <c r="U49" s="8" t="n">
        <f aca="false">P49/SUM(P$41:P$62)</f>
        <v>0.0336353488643256</v>
      </c>
      <c r="W49" s="5" t="str">
        <f aca="false">L52</f>
        <v>Wood boiler</v>
      </c>
      <c r="X49" s="7" t="n">
        <f aca="false">M52</f>
        <v>0</v>
      </c>
      <c r="Y49" s="7" t="n">
        <f aca="false">N52</f>
        <v>26.28216</v>
      </c>
      <c r="Z49" s="7" t="n">
        <f aca="false">O52</f>
        <v>15.77376</v>
      </c>
      <c r="AA49" s="7" t="n">
        <f aca="false">P52</f>
        <v>0</v>
      </c>
    </row>
    <row r="50" customFormat="false" ht="12.8" hidden="false" customHeight="false" outlineLevel="0" collapsed="false">
      <c r="A50" s="7"/>
      <c r="B50" s="7" t="s">
        <v>21</v>
      </c>
      <c r="C50" s="7" t="n">
        <v>2.43</v>
      </c>
      <c r="D50" s="7" t="n">
        <v>1.4265</v>
      </c>
      <c r="E50" s="7" t="n">
        <v>0</v>
      </c>
      <c r="F50" s="7" t="n">
        <v>2.5569</v>
      </c>
      <c r="G50" s="7" t="n">
        <v>0</v>
      </c>
      <c r="J50" s="5" t="str">
        <f aca="false">B52</f>
        <v>solar heat</v>
      </c>
      <c r="K50" s="1" t="str">
        <f aca="false">B67</f>
        <v>solar heat</v>
      </c>
      <c r="L50" s="6" t="str">
        <f aca="false">L12</f>
        <v>Solar heat</v>
      </c>
      <c r="M50" s="7" t="n">
        <f aca="false">C52+C67</f>
        <v>3.5</v>
      </c>
      <c r="N50" s="7" t="n">
        <f aca="false">D52+D67</f>
        <v>3.5</v>
      </c>
      <c r="O50" s="7" t="n">
        <f aca="false">E52+E67</f>
        <v>3.5</v>
      </c>
      <c r="P50" s="7" t="n">
        <f aca="false">F52+F67</f>
        <v>3.5</v>
      </c>
      <c r="R50" s="8" t="n">
        <f aca="false">M50/SUM(M$41:M$62)</f>
        <v>0.0331945148837319</v>
      </c>
      <c r="S50" s="8" t="n">
        <f aca="false">N50/SUM(N$41:N$62)</f>
        <v>0.0307313228787176</v>
      </c>
      <c r="T50" s="8" t="n">
        <f aca="false">O50/SUM(O$41:O$62)</f>
        <v>0.0290849965779756</v>
      </c>
      <c r="U50" s="8" t="n">
        <f aca="false">P50/SUM(P$41:P$62)</f>
        <v>0.0244219817909592</v>
      </c>
      <c r="W50" s="5" t="str">
        <f aca="false">L53</f>
        <v>Straw boiler</v>
      </c>
      <c r="X50" s="7" t="n">
        <f aca="false">M53</f>
        <v>22.19868</v>
      </c>
      <c r="Y50" s="7" t="n">
        <f aca="false">N53</f>
        <v>0</v>
      </c>
      <c r="Z50" s="7" t="n">
        <f aca="false">O53</f>
        <v>0</v>
      </c>
      <c r="AA50" s="7" t="n">
        <f aca="false">P53</f>
        <v>41.46624</v>
      </c>
    </row>
    <row r="51" customFormat="false" ht="12.8" hidden="false" customHeight="false" outlineLevel="0" collapsed="false">
      <c r="A51" s="7"/>
      <c r="B51" s="7" t="s">
        <v>22</v>
      </c>
      <c r="C51" s="7" t="n">
        <v>1.72944</v>
      </c>
      <c r="D51" s="7" t="n">
        <v>1.07244</v>
      </c>
      <c r="E51" s="7" t="n">
        <v>1.06632</v>
      </c>
      <c r="F51" s="7" t="n">
        <v>1.73556</v>
      </c>
      <c r="G51" s="7" t="n">
        <v>0.04599</v>
      </c>
      <c r="J51" s="5" t="str">
        <f aca="false">B53</f>
        <v>Residual industrial heat</v>
      </c>
      <c r="K51" s="1" t="str">
        <f aca="false">B68</f>
        <v>Residual industrial heat</v>
      </c>
      <c r="L51" s="6" t="str">
        <f aca="false">L13</f>
        <v>Residual industrial heat</v>
      </c>
      <c r="M51" s="7" t="n">
        <f aca="false">C53+C68</f>
        <v>4.7</v>
      </c>
      <c r="N51" s="7" t="n">
        <f aca="false">D53+D68</f>
        <v>4.7</v>
      </c>
      <c r="O51" s="7" t="n">
        <f aca="false">E53+E68</f>
        <v>4.7</v>
      </c>
      <c r="P51" s="7" t="n">
        <f aca="false">F53+F68</f>
        <v>4.7</v>
      </c>
      <c r="R51" s="8" t="n">
        <f aca="false">M51/SUM(M$41:M$62)</f>
        <v>0.0445754914152972</v>
      </c>
      <c r="S51" s="8" t="n">
        <f aca="false">N51/SUM(N$41:N$62)</f>
        <v>0.041267776437135</v>
      </c>
      <c r="T51" s="8" t="n">
        <f aca="false">O51/SUM(O$41:O$62)</f>
        <v>0.0390569954047101</v>
      </c>
      <c r="U51" s="8" t="n">
        <f aca="false">P51/SUM(P$41:P$62)</f>
        <v>0.0327952326907167</v>
      </c>
      <c r="W51" s="5" t="s">
        <v>24</v>
      </c>
      <c r="X51" s="5" t="n">
        <f aca="false">M55+M56+M57+M58+M59</f>
        <v>0</v>
      </c>
      <c r="Y51" s="5" t="n">
        <f aca="false">N55+N56+N57+N58+N59</f>
        <v>5</v>
      </c>
      <c r="Z51" s="5" t="n">
        <f aca="false">O55+O56+O57+O58+O59</f>
        <v>10</v>
      </c>
      <c r="AA51" s="5" t="n">
        <f aca="false">P55+P56+P57+P58+P59</f>
        <v>15</v>
      </c>
    </row>
    <row r="52" customFormat="false" ht="12.8" hidden="false" customHeight="false" outlineLevel="0" collapsed="false">
      <c r="A52" s="7"/>
      <c r="B52" s="7" t="s">
        <v>40</v>
      </c>
      <c r="C52" s="7" t="n">
        <v>1</v>
      </c>
      <c r="D52" s="7" t="n">
        <v>1</v>
      </c>
      <c r="E52" s="7" t="n">
        <v>1</v>
      </c>
      <c r="F52" s="7" t="n">
        <v>1</v>
      </c>
      <c r="G52" s="7" t="n">
        <v>1</v>
      </c>
      <c r="J52" s="5" t="str">
        <f aca="false">B54</f>
        <v>Wood boiler</v>
      </c>
      <c r="K52" s="1" t="str">
        <f aca="false">B69</f>
        <v>Wood boiler</v>
      </c>
      <c r="L52" s="6" t="str">
        <f aca="false">L14</f>
        <v>Wood boiler</v>
      </c>
      <c r="M52" s="7" t="n">
        <f aca="false">C54+C69</f>
        <v>0</v>
      </c>
      <c r="N52" s="7" t="n">
        <f aca="false">D54+D69</f>
        <v>26.28216</v>
      </c>
      <c r="O52" s="7" t="n">
        <f aca="false">E54+E69</f>
        <v>15.77376</v>
      </c>
      <c r="P52" s="7" t="n">
        <f aca="false">F54+F69</f>
        <v>0</v>
      </c>
      <c r="R52" s="8" t="n">
        <f aca="false">M52/SUM(M$41:M$62)</f>
        <v>0</v>
      </c>
      <c r="S52" s="8" t="n">
        <f aca="false">N52/SUM(N$41:N$62)</f>
        <v>0.230767298545747</v>
      </c>
      <c r="T52" s="8" t="n">
        <f aca="false">O52/SUM(O$41:O$62)</f>
        <v>0.13107993017766</v>
      </c>
      <c r="U52" s="8" t="n">
        <f aca="false">P52/SUM(P$41:P$62)</f>
        <v>0</v>
      </c>
      <c r="X52" s="7"/>
      <c r="Y52" s="7"/>
      <c r="Z52" s="7"/>
      <c r="AA52" s="7"/>
    </row>
    <row r="53" customFormat="false" ht="12.8" hidden="false" customHeight="false" outlineLevel="0" collapsed="false">
      <c r="A53" s="7"/>
      <c r="B53" s="7" t="s">
        <v>25</v>
      </c>
      <c r="C53" s="7" t="n">
        <v>3.2</v>
      </c>
      <c r="D53" s="7" t="n">
        <v>3.2</v>
      </c>
      <c r="E53" s="7" t="n">
        <v>3.2</v>
      </c>
      <c r="F53" s="7" t="n">
        <v>3.2</v>
      </c>
      <c r="G53" s="7" t="n">
        <v>3.2</v>
      </c>
      <c r="J53" s="5" t="str">
        <f aca="false">B55</f>
        <v>Straw boiler</v>
      </c>
      <c r="K53" s="1" t="str">
        <f aca="false">B70</f>
        <v>Straw boiler</v>
      </c>
      <c r="L53" s="6" t="str">
        <f aca="false">L15</f>
        <v>Straw boiler</v>
      </c>
      <c r="M53" s="7" t="n">
        <f aca="false">C55+C70</f>
        <v>22.19868</v>
      </c>
      <c r="N53" s="7" t="n">
        <f aca="false">D55+D70</f>
        <v>0</v>
      </c>
      <c r="O53" s="7" t="n">
        <f aca="false">E55+E70</f>
        <v>0</v>
      </c>
      <c r="P53" s="7" t="n">
        <f aca="false">F55+F70</f>
        <v>41.46624</v>
      </c>
      <c r="R53" s="8" t="n">
        <f aca="false">M53/SUM(M$41:M$62)</f>
        <v>0.210535546759772</v>
      </c>
      <c r="S53" s="8" t="n">
        <f aca="false">N53/SUM(N$41:N$62)</f>
        <v>0</v>
      </c>
      <c r="T53" s="8" t="n">
        <f aca="false">O53/SUM(O$41:O$62)</f>
        <v>0</v>
      </c>
      <c r="U53" s="8" t="n">
        <f aca="false">P53/SUM(P$41:P$62)</f>
        <v>0.289339359491298</v>
      </c>
    </row>
    <row r="54" customFormat="false" ht="12.8" hidden="false" customHeight="false" outlineLevel="0" collapsed="false">
      <c r="A54" s="7"/>
      <c r="B54" s="7" t="s">
        <v>26</v>
      </c>
      <c r="C54" s="7" t="n">
        <v>0</v>
      </c>
      <c r="D54" s="7" t="n">
        <v>0.00864</v>
      </c>
      <c r="E54" s="7" t="n">
        <v>0.02376</v>
      </c>
      <c r="F54" s="7" t="n">
        <v>0</v>
      </c>
      <c r="G54" s="7" t="n">
        <v>0</v>
      </c>
      <c r="J54" s="5" t="str">
        <f aca="false">B56</f>
        <v>coal boiler</v>
      </c>
      <c r="K54" s="1" t="str">
        <f aca="false">B71</f>
        <v>coal boiler</v>
      </c>
      <c r="L54" s="6" t="str">
        <f aca="false">L16</f>
        <v>Coal boiler</v>
      </c>
      <c r="M54" s="7" t="n">
        <f aca="false">C56+C71</f>
        <v>0</v>
      </c>
      <c r="N54" s="7" t="n">
        <f aca="false">D56+D71</f>
        <v>0</v>
      </c>
      <c r="O54" s="7" t="n">
        <f aca="false">E56+E71</f>
        <v>0</v>
      </c>
      <c r="P54" s="7" t="n">
        <f aca="false">F56+F71</f>
        <v>0</v>
      </c>
      <c r="R54" s="8" t="n">
        <f aca="false">M54/SUM(M$41:M$62)</f>
        <v>0</v>
      </c>
      <c r="S54" s="8" t="n">
        <f aca="false">N54/SUM(N$41:N$62)</f>
        <v>0</v>
      </c>
      <c r="T54" s="8" t="n">
        <f aca="false">O54/SUM(O$41:O$62)</f>
        <v>0</v>
      </c>
      <c r="U54" s="8" t="n">
        <f aca="false">P54/SUM(P$41:P$62)</f>
        <v>0</v>
      </c>
    </row>
    <row r="55" customFormat="false" ht="12.8" hidden="false" customHeight="false" outlineLevel="0" collapsed="false">
      <c r="A55" s="7"/>
      <c r="B55" s="7" t="s">
        <v>27</v>
      </c>
      <c r="C55" s="7" t="n">
        <v>3.44448</v>
      </c>
      <c r="D55" s="7" t="n">
        <v>0</v>
      </c>
      <c r="E55" s="7" t="n">
        <v>0</v>
      </c>
      <c r="F55" s="7" t="n">
        <v>20.73312</v>
      </c>
      <c r="G55" s="7" t="n">
        <v>0</v>
      </c>
      <c r="J55" s="5" t="s">
        <v>17</v>
      </c>
      <c r="K55" s="5" t="s">
        <v>17</v>
      </c>
      <c r="L55" s="6" t="str">
        <f aca="false">L17</f>
        <v>Biodiesel straw</v>
      </c>
      <c r="M55" s="7" t="n">
        <v>0</v>
      </c>
      <c r="N55" s="7" t="n">
        <v>1</v>
      </c>
      <c r="O55" s="7" t="n">
        <v>2</v>
      </c>
      <c r="P55" s="7" t="n">
        <v>3</v>
      </c>
      <c r="R55" s="8" t="n">
        <f aca="false">M55/SUM(M$41:M$62)</f>
        <v>0</v>
      </c>
      <c r="S55" s="8" t="n">
        <f aca="false">N55/SUM(N$41:N$62)</f>
        <v>0.00878037796534788</v>
      </c>
      <c r="T55" s="8" t="n">
        <f aca="false">O55/SUM(O$41:O$62)</f>
        <v>0.0166199980445575</v>
      </c>
      <c r="U55" s="8" t="n">
        <f aca="false">P55/SUM(P$41:P$62)</f>
        <v>0.0209331272493936</v>
      </c>
    </row>
    <row r="56" customFormat="false" ht="12.8" hidden="false" customHeight="false" outlineLevel="0" collapsed="false">
      <c r="A56" s="7"/>
      <c r="B56" s="7" t="s">
        <v>43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15.1884</v>
      </c>
      <c r="J56" s="5" t="s">
        <v>17</v>
      </c>
      <c r="K56" s="5" t="s">
        <v>17</v>
      </c>
      <c r="L56" s="6" t="str">
        <f aca="false">L18</f>
        <v>Biodisel wood</v>
      </c>
      <c r="M56" s="7" t="n">
        <v>0</v>
      </c>
      <c r="N56" s="7" t="n">
        <v>1</v>
      </c>
      <c r="O56" s="7" t="n">
        <v>2</v>
      </c>
      <c r="P56" s="7" t="n">
        <v>3</v>
      </c>
      <c r="R56" s="8" t="n">
        <f aca="false">M56/SUM(M$41:M$62)</f>
        <v>0</v>
      </c>
      <c r="S56" s="8" t="n">
        <f aca="false">N56/SUM(N$41:N$62)</f>
        <v>0.00878037796534788</v>
      </c>
      <c r="T56" s="8" t="n">
        <f aca="false">O56/SUM(O$41:O$62)</f>
        <v>0.0166199980445575</v>
      </c>
      <c r="U56" s="8" t="n">
        <f aca="false">P56/SUM(P$41:P$62)</f>
        <v>0.0209331272493936</v>
      </c>
    </row>
    <row r="57" customFormat="false" ht="12.8" hidden="false" customHeight="false" outlineLevel="0" collapsed="false">
      <c r="A57" s="7"/>
      <c r="B57" s="7" t="s">
        <v>46</v>
      </c>
      <c r="C57" s="7" t="n">
        <v>0.0002772</v>
      </c>
      <c r="D57" s="7" t="n">
        <v>0</v>
      </c>
      <c r="E57" s="7" t="n">
        <v>0</v>
      </c>
      <c r="F57" s="7" t="n">
        <v>0.0002772</v>
      </c>
      <c r="G57" s="7" t="n">
        <v>0</v>
      </c>
      <c r="J57" s="5" t="s">
        <v>17</v>
      </c>
      <c r="K57" s="5" t="s">
        <v>17</v>
      </c>
      <c r="L57" s="6" t="str">
        <f aca="false">L19</f>
        <v>Biodisel hydrogen</v>
      </c>
      <c r="M57" s="7" t="n">
        <v>0</v>
      </c>
      <c r="N57" s="7" t="n">
        <v>1</v>
      </c>
      <c r="O57" s="7" t="n">
        <v>2</v>
      </c>
      <c r="P57" s="7" t="n">
        <v>3</v>
      </c>
      <c r="R57" s="8" t="n">
        <f aca="false">M57/SUM(M$41:M$62)</f>
        <v>0</v>
      </c>
      <c r="S57" s="8" t="n">
        <f aca="false">N57/SUM(N$41:N$62)</f>
        <v>0.00878037796534788</v>
      </c>
      <c r="T57" s="8" t="n">
        <f aca="false">O57/SUM(O$41:O$62)</f>
        <v>0.0166199980445575</v>
      </c>
      <c r="U57" s="8" t="n">
        <f aca="false">P57/SUM(P$41:P$62)</f>
        <v>0.0209331272493936</v>
      </c>
    </row>
    <row r="58" customFormat="false" ht="12.8" hidden="false" customHeight="false" outlineLevel="0" collapsed="false">
      <c r="A58" s="7"/>
      <c r="B58" s="7" t="s">
        <v>51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J58" s="5" t="s">
        <v>17</v>
      </c>
      <c r="K58" s="1" t="s">
        <v>17</v>
      </c>
      <c r="L58" s="6" t="str">
        <f aca="false">L20</f>
        <v>Kerosene</v>
      </c>
      <c r="M58" s="7" t="n">
        <v>0</v>
      </c>
      <c r="N58" s="7" t="n">
        <v>1</v>
      </c>
      <c r="O58" s="7" t="n">
        <v>2</v>
      </c>
      <c r="P58" s="7" t="n">
        <v>3</v>
      </c>
      <c r="R58" s="8" t="n">
        <f aca="false">M58/SUM(M$41:M$62)</f>
        <v>0</v>
      </c>
      <c r="S58" s="8" t="n">
        <f aca="false">N58/SUM(N$41:N$62)</f>
        <v>0.00878037796534788</v>
      </c>
      <c r="T58" s="8" t="n">
        <f aca="false">O58/SUM(O$41:O$62)</f>
        <v>0.0166199980445575</v>
      </c>
      <c r="U58" s="8" t="n">
        <f aca="false">P58/SUM(P$41:P$62)</f>
        <v>0.0209331272493936</v>
      </c>
    </row>
    <row r="59" customFormat="false" ht="12.8" hidden="false" customHeight="false" outlineLevel="0" collapsed="false">
      <c r="A59" s="7"/>
      <c r="B59" s="7"/>
      <c r="C59" s="7"/>
      <c r="D59" s="7"/>
      <c r="E59" s="7"/>
      <c r="F59" s="7"/>
      <c r="G59" s="7"/>
      <c r="J59" s="5" t="s">
        <v>17</v>
      </c>
      <c r="K59" s="1" t="s">
        <v>17</v>
      </c>
      <c r="L59" s="6" t="str">
        <f aca="false">L21</f>
        <v>KeroseneHydrogeneration</v>
      </c>
      <c r="M59" s="7" t="n">
        <v>0</v>
      </c>
      <c r="N59" s="7" t="n">
        <v>1</v>
      </c>
      <c r="O59" s="7" t="n">
        <v>2</v>
      </c>
      <c r="P59" s="7" t="n">
        <v>3</v>
      </c>
      <c r="R59" s="8" t="n">
        <f aca="false">M59/SUM(M$41:M$62)</f>
        <v>0</v>
      </c>
      <c r="S59" s="8" t="n">
        <f aca="false">N59/SUM(N$41:N$62)</f>
        <v>0.00878037796534788</v>
      </c>
      <c r="T59" s="8" t="n">
        <f aca="false">O59/SUM(O$41:O$62)</f>
        <v>0.0166199980445575</v>
      </c>
      <c r="U59" s="8" t="n">
        <f aca="false">P59/SUM(P$41:P$62)</f>
        <v>0.0209331272493936</v>
      </c>
    </row>
    <row r="60" customFormat="false" ht="12.8" hidden="false" customHeight="false" outlineLevel="0" collapsed="false">
      <c r="A60" s="7"/>
      <c r="B60" s="7"/>
      <c r="C60" s="7"/>
      <c r="D60" s="7"/>
      <c r="E60" s="7"/>
      <c r="F60" s="7"/>
      <c r="G60" s="7"/>
      <c r="J60" s="5" t="str">
        <f aca="false">B57</f>
        <v>BiogasHydrogeneration</v>
      </c>
      <c r="K60" s="1" t="str">
        <f aca="false">B72</f>
        <v>BiogasHydrogeneration</v>
      </c>
      <c r="L60" s="6" t="str">
        <f aca="false">L22</f>
        <v>Biogas plant</v>
      </c>
      <c r="M60" s="7" t="n">
        <f aca="false">C57+C72</f>
        <v>0.0005544</v>
      </c>
      <c r="N60" s="7" t="n">
        <f aca="false">D57+D72</f>
        <v>0</v>
      </c>
      <c r="O60" s="7" t="n">
        <f aca="false">E57+E72</f>
        <v>0</v>
      </c>
      <c r="P60" s="7" t="n">
        <f aca="false">F57+F72</f>
        <v>0.0005544</v>
      </c>
      <c r="R60" s="8" t="n">
        <f aca="false">M60/SUM(M$41:M$62)</f>
        <v>5.25801115758314E-006</v>
      </c>
      <c r="S60" s="8" t="n">
        <f aca="false">N60/SUM(N$41:N$62)</f>
        <v>0</v>
      </c>
      <c r="T60" s="8" t="n">
        <f aca="false">O60/SUM(O$41:O$62)</f>
        <v>0</v>
      </c>
      <c r="U60" s="8" t="n">
        <f aca="false">P60/SUM(P$41:P$62)</f>
        <v>3.86844191568794E-006</v>
      </c>
    </row>
    <row r="61" customFormat="false" ht="12.8" hidden="false" customHeight="false" outlineLevel="0" collapsed="false">
      <c r="A61" s="7"/>
      <c r="B61" s="9" t="n">
        <v>2035</v>
      </c>
      <c r="C61" s="7"/>
      <c r="D61" s="7"/>
      <c r="E61" s="7"/>
      <c r="F61" s="7"/>
      <c r="G61" s="7"/>
      <c r="J61" s="5" t="str">
        <f aca="false">B58</f>
        <v>BiogasUpgrade</v>
      </c>
      <c r="K61" s="1" t="str">
        <f aca="false">B73</f>
        <v>BiogasUpgrade</v>
      </c>
      <c r="L61" s="6" t="str">
        <f aca="false">L23</f>
        <v>BiogasHydrogeneration</v>
      </c>
      <c r="M61" s="7" t="n">
        <f aca="false">C58+C73</f>
        <v>0</v>
      </c>
      <c r="N61" s="7" t="n">
        <f aca="false">D58+D73</f>
        <v>0</v>
      </c>
      <c r="O61" s="7" t="n">
        <f aca="false">E58+E73</f>
        <v>0</v>
      </c>
      <c r="P61" s="7" t="n">
        <f aca="false">F58+F73</f>
        <v>0</v>
      </c>
      <c r="R61" s="8" t="n">
        <f aca="false">M61/SUM(M$41:M$62)</f>
        <v>0</v>
      </c>
      <c r="S61" s="8" t="n">
        <f aca="false">N61/SUM(N$41:N$62)</f>
        <v>0</v>
      </c>
      <c r="T61" s="8" t="n">
        <f aca="false">O61/SUM(O$41:O$62)</f>
        <v>0</v>
      </c>
      <c r="U61" s="8" t="n">
        <f aca="false">P61/SUM(P$41:P$62)</f>
        <v>0</v>
      </c>
    </row>
    <row r="62" customFormat="false" ht="12.8" hidden="false" customHeight="false" outlineLevel="0" collapsed="false">
      <c r="A62" s="7"/>
      <c r="B62" s="10" t="s">
        <v>35</v>
      </c>
      <c r="C62" s="7" t="s">
        <v>2</v>
      </c>
      <c r="D62" s="7" t="s">
        <v>3</v>
      </c>
      <c r="E62" s="7" t="s">
        <v>4</v>
      </c>
      <c r="F62" s="7" t="s">
        <v>5</v>
      </c>
      <c r="G62" s="7" t="s">
        <v>6</v>
      </c>
      <c r="J62" s="5"/>
      <c r="K62" s="1"/>
      <c r="L62" s="6"/>
      <c r="M62" s="7"/>
      <c r="N62" s="7"/>
      <c r="O62" s="7"/>
      <c r="P62" s="7"/>
      <c r="R62" s="8" t="n">
        <f aca="false">M62/SUM(M$41:M$62)</f>
        <v>0</v>
      </c>
      <c r="S62" s="8" t="n">
        <f aca="false">N62/SUM(N$41:N$62)</f>
        <v>0</v>
      </c>
      <c r="T62" s="8" t="n">
        <f aca="false">O62/SUM(O$41:O$62)</f>
        <v>0</v>
      </c>
      <c r="U62" s="8" t="n">
        <f aca="false">P62/SUM(P$41:P$62)</f>
        <v>0</v>
      </c>
    </row>
    <row r="63" customFormat="false" ht="12.8" hidden="false" customHeight="false" outlineLevel="0" collapsed="false">
      <c r="A63" s="7"/>
      <c r="B63" s="7" t="s">
        <v>52</v>
      </c>
      <c r="C63" s="7" t="n">
        <v>0</v>
      </c>
      <c r="D63" s="7" t="n">
        <v>0</v>
      </c>
      <c r="E63" s="7" t="n">
        <v>12.492</v>
      </c>
      <c r="F63" s="7" t="n">
        <v>0</v>
      </c>
      <c r="G63" s="7" t="n">
        <v>0</v>
      </c>
      <c r="L63" s="6"/>
      <c r="R63" s="8" t="n">
        <f aca="false">SUM(R41:R62)</f>
        <v>1</v>
      </c>
      <c r="S63" s="8" t="n">
        <f aca="false">SUM(S41:S62)</f>
        <v>1</v>
      </c>
      <c r="T63" s="8" t="n">
        <f aca="false">SUM(T41:T62)</f>
        <v>1</v>
      </c>
      <c r="U63" s="8" t="n">
        <f aca="false">SUM(U41:U62)</f>
        <v>1</v>
      </c>
    </row>
    <row r="64" customFormat="false" ht="12.8" hidden="false" customHeight="false" outlineLevel="0" collapsed="false">
      <c r="A64" s="7"/>
      <c r="B64" s="7" t="s">
        <v>37</v>
      </c>
      <c r="C64" s="7" t="n">
        <v>10.24488</v>
      </c>
      <c r="D64" s="7" t="n">
        <v>7.69608</v>
      </c>
      <c r="E64" s="7" t="n">
        <v>6.83856</v>
      </c>
      <c r="F64" s="7" t="n">
        <v>6.7284</v>
      </c>
      <c r="G64" s="7" t="n">
        <v>0</v>
      </c>
    </row>
    <row r="65" customFormat="false" ht="12.8" hidden="false" customHeight="false" outlineLevel="0" collapsed="false">
      <c r="A65" s="7"/>
      <c r="B65" s="7" t="s">
        <v>21</v>
      </c>
      <c r="C65" s="7" t="n">
        <v>8.75664</v>
      </c>
      <c r="D65" s="7" t="n">
        <v>6.1308</v>
      </c>
      <c r="E65" s="7" t="n">
        <v>5.1858</v>
      </c>
      <c r="F65" s="7" t="n">
        <v>9.01008</v>
      </c>
      <c r="G65" s="7" t="n">
        <v>0</v>
      </c>
    </row>
    <row r="66" customFormat="false" ht="12.8" hidden="false" customHeight="false" outlineLevel="0" collapsed="false">
      <c r="A66" s="7"/>
      <c r="B66" s="7" t="s">
        <v>22</v>
      </c>
      <c r="C66" s="7" t="n">
        <v>3.02292</v>
      </c>
      <c r="D66" s="7" t="n">
        <v>3.10356</v>
      </c>
      <c r="E66" s="7" t="n">
        <v>2.9412</v>
      </c>
      <c r="F66" s="7" t="n">
        <v>3.08484</v>
      </c>
      <c r="G66" s="7" t="n">
        <v>0.70749</v>
      </c>
    </row>
    <row r="67" customFormat="false" ht="12.8" hidden="false" customHeight="false" outlineLevel="0" collapsed="false">
      <c r="A67" s="7"/>
      <c r="B67" s="7" t="s">
        <v>40</v>
      </c>
      <c r="C67" s="7" t="n">
        <v>2.5</v>
      </c>
      <c r="D67" s="7" t="n">
        <v>2.5</v>
      </c>
      <c r="E67" s="7" t="n">
        <v>2.5</v>
      </c>
      <c r="F67" s="7" t="n">
        <v>2.5</v>
      </c>
      <c r="G67" s="7" t="n">
        <v>2.5</v>
      </c>
    </row>
    <row r="68" customFormat="false" ht="12.8" hidden="false" customHeight="false" outlineLevel="0" collapsed="false">
      <c r="A68" s="7"/>
      <c r="B68" s="7" t="s">
        <v>25</v>
      </c>
      <c r="C68" s="7" t="n">
        <v>1.5</v>
      </c>
      <c r="D68" s="7" t="n">
        <v>1.5</v>
      </c>
      <c r="E68" s="7" t="n">
        <v>1.5</v>
      </c>
      <c r="F68" s="7" t="n">
        <v>1.5</v>
      </c>
      <c r="G68" s="7" t="n">
        <v>1.5</v>
      </c>
    </row>
    <row r="69" customFormat="false" ht="12.8" hidden="false" customHeight="false" outlineLevel="0" collapsed="false">
      <c r="A69" s="7"/>
      <c r="B69" s="7" t="s">
        <v>26</v>
      </c>
      <c r="C69" s="7" t="n">
        <v>0</v>
      </c>
      <c r="D69" s="7" t="n">
        <v>26.27352</v>
      </c>
      <c r="E69" s="7" t="n">
        <v>15.75</v>
      </c>
      <c r="F69" s="7" t="n">
        <v>0</v>
      </c>
      <c r="G69" s="7" t="n">
        <v>0</v>
      </c>
    </row>
    <row r="70" customFormat="false" ht="12.8" hidden="false" customHeight="false" outlineLevel="0" collapsed="false">
      <c r="A70" s="7"/>
      <c r="B70" s="7" t="s">
        <v>27</v>
      </c>
      <c r="C70" s="7" t="n">
        <v>18.7542</v>
      </c>
      <c r="D70" s="7" t="n">
        <v>0</v>
      </c>
      <c r="E70" s="7" t="n">
        <v>0</v>
      </c>
      <c r="F70" s="7" t="n">
        <v>20.73312</v>
      </c>
      <c r="G70" s="7" t="n">
        <v>0</v>
      </c>
    </row>
    <row r="71" customFormat="false" ht="12.8" hidden="false" customHeight="false" outlineLevel="0" collapsed="false">
      <c r="A71" s="7"/>
      <c r="B71" s="7" t="s">
        <v>43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15.1884</v>
      </c>
    </row>
    <row r="72" customFormat="false" ht="12.8" hidden="false" customHeight="false" outlineLevel="0" collapsed="false">
      <c r="A72" s="7"/>
      <c r="B72" s="7" t="s">
        <v>46</v>
      </c>
      <c r="C72" s="7" t="n">
        <v>0.0002772</v>
      </c>
      <c r="D72" s="7" t="n">
        <v>0</v>
      </c>
      <c r="E72" s="7" t="n">
        <v>0</v>
      </c>
      <c r="F72" s="7" t="n">
        <v>0.0002772</v>
      </c>
      <c r="G72" s="7" t="n">
        <v>0</v>
      </c>
    </row>
    <row r="73" customFormat="false" ht="12.8" hidden="false" customHeight="false" outlineLevel="0" collapsed="false">
      <c r="A73" s="7"/>
      <c r="B73" s="7" t="s">
        <v>51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</row>
    <row r="74" customFormat="false" ht="12.8" hidden="false" customHeight="false" outlineLevel="0" collapsed="false">
      <c r="A74" s="7"/>
      <c r="B74" s="7"/>
      <c r="C74" s="7"/>
      <c r="D74" s="7"/>
      <c r="E74" s="7"/>
      <c r="F74" s="7"/>
      <c r="G74" s="7"/>
    </row>
  </sheetData>
  <conditionalFormatting sqref="R41:U63 R3:U25">
    <cfRule type="cellIs" priority="2" operator="between" aboveAverage="0" equalAverage="0" bottom="0" percent="0" rank="0" text="" dxfId="0">
      <formula>0</formula>
      <formula>0.01</formula>
    </cfRule>
    <cfRule type="cellIs" priority="3" operator="between" aboveAverage="0" equalAverage="0" bottom="0" percent="0" rank="0" text="" dxfId="1">
      <formula>0.011</formula>
      <formula>0.05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8"/>
  </cols>
  <sheetData>
    <row r="1" customFormat="false" ht="12.8" hidden="false" customHeight="false" outlineLevel="0" collapsed="false">
      <c r="B1" s="6" t="n">
        <v>2035</v>
      </c>
      <c r="C1" s="6" t="n">
        <v>2050</v>
      </c>
      <c r="D1" s="11" t="s">
        <v>53</v>
      </c>
    </row>
    <row r="2" customFormat="false" ht="12.8" hidden="false" customHeight="false" outlineLevel="0" collapsed="false">
      <c r="A2" s="6" t="s">
        <v>54</v>
      </c>
      <c r="B2" s="0" t="n">
        <f aca="false">4161+2774</f>
        <v>6935</v>
      </c>
      <c r="C2" s="12" t="n">
        <f aca="false">3631+2421</f>
        <v>6052</v>
      </c>
      <c r="D2" s="13" t="s">
        <v>55</v>
      </c>
    </row>
    <row r="3" customFormat="false" ht="12.8" hidden="false" customHeight="false" outlineLevel="0" collapsed="false">
      <c r="A3" s="6" t="s">
        <v>56</v>
      </c>
      <c r="B3" s="0" t="n">
        <v>74.2</v>
      </c>
      <c r="C3" s="0" t="n">
        <v>68.8</v>
      </c>
      <c r="D3" s="13" t="s">
        <v>57</v>
      </c>
    </row>
    <row r="4" customFormat="false" ht="12.8" hidden="false" customHeight="false" outlineLevel="0" collapsed="false">
      <c r="A4" s="6" t="s">
        <v>58</v>
      </c>
      <c r="B4" s="0" t="n">
        <f aca="false">5016</f>
        <v>5016</v>
      </c>
      <c r="C4" s="0" t="n">
        <f aca="false">6162</f>
        <v>6162</v>
      </c>
      <c r="D4" s="13" t="s">
        <v>55</v>
      </c>
    </row>
    <row r="5" customFormat="false" ht="12.8" hidden="false" customHeight="false" outlineLevel="0" collapsed="false">
      <c r="A5" s="6" t="s">
        <v>59</v>
      </c>
      <c r="B5" s="2" t="n">
        <f aca="false">B3/B2*B4</f>
        <v>53.6679452054795</v>
      </c>
      <c r="C5" s="2" t="n">
        <f aca="false">C3/C2*C4</f>
        <v>70.0504957038995</v>
      </c>
      <c r="D5" s="1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2024-04-10T16:55:46Z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