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igridfosen/Documents/Jobb/NTNU Studass/TIØ4126 Optimering og beslutningsstøtte/Ovinger 2020/Miniprosjekt/"/>
    </mc:Choice>
  </mc:AlternateContent>
  <xr:revisionPtr revIDLastSave="0" documentId="13_ncr:1_{171FE849-5CDA-EE41-B067-3210A83B742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1b" sheetId="1" r:id="rId1"/>
    <sheet name="1c - sensitivity report" sheetId="7" r:id="rId2"/>
    <sheet name="1d" sheetId="8" r:id="rId3"/>
    <sheet name="1e" sheetId="11" r:id="rId4"/>
    <sheet name="2" sheetId="13" r:id="rId5"/>
  </sheets>
  <definedNames>
    <definedName name="solver_adj" localSheetId="0" hidden="1">'1b'!$E$21:$E$26,'1b'!$G$22:$G$23,'1b'!$G$26,'1b'!$L$21:$O$26,'1b'!$I$21:$J$26</definedName>
    <definedName name="solver_adj" localSheetId="2" hidden="1">'1d'!$E$21:$E$26,'1d'!$I$21:$J$26,'1d'!$L$21:$O$26</definedName>
    <definedName name="solver_adj" localSheetId="3" hidden="1">'1e'!$E$21:$E$26,'1e'!$I$21:$J$26,'1e'!$L$21:$O$26,'1e'!$G$22:$G$23,'1e'!$G$26,'1e'!$Q$21:$Q$26</definedName>
    <definedName name="solver_adj" localSheetId="4" hidden="1">'2'!$E$22:$G$27,'2'!$I$23:$I$24,'2'!$I$27,'2'!$K$23:$L$23,'2'!$K$25:$L$25,'2'!$N$22:$S$27,'2'!$U$22:$X$27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0" hidden="1">1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0" hidden="1">'1b'!$E$46:$E$51</definedName>
    <definedName name="solver_lhs1" localSheetId="2" hidden="1">'1d'!$E$46:$E$51</definedName>
    <definedName name="solver_lhs1" localSheetId="3" hidden="1">'1e'!$E$47:$E$52</definedName>
    <definedName name="solver_lhs1" localSheetId="4" hidden="1">'2'!$E$103:$E$104</definedName>
    <definedName name="solver_lhs10" localSheetId="4" hidden="1">'2'!$I$27</definedName>
    <definedName name="solver_lhs11" localSheetId="4" hidden="1">'2'!$K$23:$L$23</definedName>
    <definedName name="solver_lhs12" localSheetId="4" hidden="1">'2'!$K$25:$L$25</definedName>
    <definedName name="solver_lhs2" localSheetId="0" hidden="1">'1b'!$E$56:$E$61</definedName>
    <definedName name="solver_lhs2" localSheetId="2" hidden="1">'1d'!$E$56:$E$61</definedName>
    <definedName name="solver_lhs2" localSheetId="3" hidden="1">'1e'!$E$57:$E$62</definedName>
    <definedName name="solver_lhs2" localSheetId="4" hidden="1">'2'!$E$110:$E$111</definedName>
    <definedName name="solver_lhs3" localSheetId="0" hidden="1">'1b'!$E$67:$F$68</definedName>
    <definedName name="solver_lhs3" localSheetId="2" hidden="1">'1d'!$E$67:$F$68</definedName>
    <definedName name="solver_lhs3" localSheetId="3" hidden="1">'1e'!$E$67:$E$72</definedName>
    <definedName name="solver_lhs3" localSheetId="4" hidden="1">'2'!$E$47:$E$52</definedName>
    <definedName name="solver_lhs4" localSheetId="0" hidden="1">'1b'!$E$74:$F$79</definedName>
    <definedName name="solver_lhs4" localSheetId="2" hidden="1">'1d'!$E$74:$F$79</definedName>
    <definedName name="solver_lhs4" localSheetId="3" hidden="1">'1e'!$E$78:$F$79</definedName>
    <definedName name="solver_lhs4" localSheetId="4" hidden="1">'2'!$E$57:$G$62</definedName>
    <definedName name="solver_lhs5" localSheetId="0" hidden="1">'1b'!$G$22:$G$23</definedName>
    <definedName name="solver_lhs5" localSheetId="2" hidden="1">'1d'!$G$26</definedName>
    <definedName name="solver_lhs5" localSheetId="3" hidden="1">'1e'!$E$85:$F$90</definedName>
    <definedName name="solver_lhs5" localSheetId="4" hidden="1">'2'!$E$68:$F$69</definedName>
    <definedName name="solver_lhs6" localSheetId="0" hidden="1">'1b'!$G$26</definedName>
    <definedName name="solver_lhs6" localSheetId="2" hidden="1">'1d'!$G$26</definedName>
    <definedName name="solver_lhs6" localSheetId="3" hidden="1">'1e'!$G$22:$G$23</definedName>
    <definedName name="solver_lhs6" localSheetId="4" hidden="1">'2'!$E$75:$F$80</definedName>
    <definedName name="solver_lhs7" localSheetId="3" hidden="1">'1e'!$G$26</definedName>
    <definedName name="solver_lhs7" localSheetId="4" hidden="1">'2'!$E$86:$F$89</definedName>
    <definedName name="solver_lhs8" localSheetId="3" hidden="1">'1e'!$Q$21:$Q$26</definedName>
    <definedName name="solver_lhs8" localSheetId="4" hidden="1">'2'!$E$96:$F$97</definedName>
    <definedName name="solver_lhs9" localSheetId="4" hidden="1">'2'!$I$23:$I$24</definedName>
    <definedName name="solver_lin" localSheetId="4" hidden="1">1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0" hidden="1">6</definedName>
    <definedName name="solver_num" localSheetId="2" hidden="1">4</definedName>
    <definedName name="solver_num" localSheetId="3" hidden="1">8</definedName>
    <definedName name="solver_num" localSheetId="4" hidden="1">12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0" hidden="1">'1b'!$F$38</definedName>
    <definedName name="solver_opt" localSheetId="2" hidden="1">'1d'!$F$38</definedName>
    <definedName name="solver_opt" localSheetId="3" hidden="1">'1e'!$F$39</definedName>
    <definedName name="solver_opt" localSheetId="4" hidden="1">'2'!$F$39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el1" localSheetId="0" hidden="1">1</definedName>
    <definedName name="solver_rel1" localSheetId="2" hidden="1">1</definedName>
    <definedName name="solver_rel1" localSheetId="3" hidden="1">1</definedName>
    <definedName name="solver_rel1" localSheetId="4" hidden="1">2</definedName>
    <definedName name="solver_rel10" localSheetId="4" hidden="1">5</definedName>
    <definedName name="solver_rel11" localSheetId="4" hidden="1">5</definedName>
    <definedName name="solver_rel12" localSheetId="4" hidden="1">5</definedName>
    <definedName name="solver_rel2" localSheetId="0" hidden="1">2</definedName>
    <definedName name="solver_rel2" localSheetId="2" hidden="1">2</definedName>
    <definedName name="solver_rel2" localSheetId="3" hidden="1">1</definedName>
    <definedName name="solver_rel2" localSheetId="4" hidden="1">2</definedName>
    <definedName name="solver_rel3" localSheetId="0" hidden="1">2</definedName>
    <definedName name="solver_rel3" localSheetId="2" hidden="1">2</definedName>
    <definedName name="solver_rel3" localSheetId="3" hidden="1">1</definedName>
    <definedName name="solver_rel3" localSheetId="4" hidden="1">1</definedName>
    <definedName name="solver_rel4" localSheetId="0" hidden="1">2</definedName>
    <definedName name="solver_rel4" localSheetId="2" hidden="1">2</definedName>
    <definedName name="solver_rel4" localSheetId="3" hidden="1">2</definedName>
    <definedName name="solver_rel4" localSheetId="4" hidden="1">2</definedName>
    <definedName name="solver_rel5" localSheetId="0" hidden="1">5</definedName>
    <definedName name="solver_rel5" localSheetId="2" hidden="1">5</definedName>
    <definedName name="solver_rel5" localSheetId="3" hidden="1">2</definedName>
    <definedName name="solver_rel5" localSheetId="4" hidden="1">2</definedName>
    <definedName name="solver_rel6" localSheetId="0" hidden="1">5</definedName>
    <definedName name="solver_rel6" localSheetId="2" hidden="1">5</definedName>
    <definedName name="solver_rel6" localSheetId="3" hidden="1">5</definedName>
    <definedName name="solver_rel6" localSheetId="4" hidden="1">2</definedName>
    <definedName name="solver_rel7" localSheetId="3" hidden="1">5</definedName>
    <definedName name="solver_rel7" localSheetId="4" hidden="1">1</definedName>
    <definedName name="solver_rel8" localSheetId="3" hidden="1">5</definedName>
    <definedName name="solver_rel8" localSheetId="4" hidden="1">1</definedName>
    <definedName name="solver_rel9" localSheetId="4" hidden="1">5</definedName>
    <definedName name="solver_rhs1" localSheetId="0" hidden="1">'1b'!$G$46:$G$51</definedName>
    <definedName name="solver_rhs1" localSheetId="2" hidden="1">'1d'!$G$46:$G$51</definedName>
    <definedName name="solver_rhs1" localSheetId="3" hidden="1">'1e'!$G$47:$G$52</definedName>
    <definedName name="solver_rhs1" localSheetId="4" hidden="1">'2'!$G$103:$G$104</definedName>
    <definedName name="solver_rhs10" localSheetId="4" hidden="1">binary</definedName>
    <definedName name="solver_rhs11" localSheetId="4" hidden="1">binary</definedName>
    <definedName name="solver_rhs12" localSheetId="4" hidden="1">binary</definedName>
    <definedName name="solver_rhs2" localSheetId="0" hidden="1">'1b'!$G$56:$G$61</definedName>
    <definedName name="solver_rhs2" localSheetId="2" hidden="1">'1d'!$G$56:$G$61</definedName>
    <definedName name="solver_rhs2" localSheetId="3" hidden="1">'1e'!$G$57:$G$62</definedName>
    <definedName name="solver_rhs2" localSheetId="4" hidden="1">'2'!$G$110:$G$111</definedName>
    <definedName name="solver_rhs3" localSheetId="0" hidden="1">'1b'!$H$67:$I$68</definedName>
    <definedName name="solver_rhs3" localSheetId="2" hidden="1">'1d'!$H$67:$I$68</definedName>
    <definedName name="solver_rhs3" localSheetId="3" hidden="1">'1e'!$G$67:$G$72</definedName>
    <definedName name="solver_rhs3" localSheetId="4" hidden="1">'2'!$G$47:$G$52</definedName>
    <definedName name="solver_rhs4" localSheetId="0" hidden="1">'1b'!$H$74:$I$79</definedName>
    <definedName name="solver_rhs4" localSheetId="2" hidden="1">'1d'!$H$74:$I$79</definedName>
    <definedName name="solver_rhs4" localSheetId="3" hidden="1">'1e'!$H$78:$I$79</definedName>
    <definedName name="solver_rhs4" localSheetId="4" hidden="1">'2'!$I$57:$K$62</definedName>
    <definedName name="solver_rhs5" localSheetId="0" hidden="1">binary</definedName>
    <definedName name="solver_rhs5" localSheetId="2" hidden="1">binary</definedName>
    <definedName name="solver_rhs5" localSheetId="3" hidden="1">'1e'!$H$85:$I$90</definedName>
    <definedName name="solver_rhs5" localSheetId="4" hidden="1">'2'!$H$68:$I$69</definedName>
    <definedName name="solver_rhs6" localSheetId="0" hidden="1">binary</definedName>
    <definedName name="solver_rhs6" localSheetId="2" hidden="1">binary</definedName>
    <definedName name="solver_rhs6" localSheetId="3" hidden="1">binary</definedName>
    <definedName name="solver_rhs6" localSheetId="4" hidden="1">'2'!$H$75:$I$80</definedName>
    <definedName name="solver_rhs7" localSheetId="3" hidden="1">binary</definedName>
    <definedName name="solver_rhs7" localSheetId="4" hidden="1">'2'!$H$86:$I$89</definedName>
    <definedName name="solver_rhs8" localSheetId="3" hidden="1">binary</definedName>
    <definedName name="solver_rhs8" localSheetId="4" hidden="1">'2'!$H$96:$I$97</definedName>
    <definedName name="solver_rhs9" localSheetId="4" hidden="1">binary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0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2" hidden="1">3</definedName>
    <definedName name="solver_ver" localSheetId="3" hidden="1">3</definedName>
    <definedName name="solver_ver" localSheetId="4" hidden="1">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6" i="13" l="1"/>
  <c r="H96" i="13"/>
  <c r="I97" i="13"/>
  <c r="H97" i="13"/>
  <c r="E111" i="13"/>
  <c r="E104" i="13"/>
  <c r="E110" i="13"/>
  <c r="E103" i="13"/>
  <c r="F97" i="13"/>
  <c r="F96" i="13"/>
  <c r="E97" i="13"/>
  <c r="E96" i="13"/>
  <c r="I89" i="13"/>
  <c r="H89" i="13"/>
  <c r="I88" i="13"/>
  <c r="H88" i="13"/>
  <c r="I87" i="13"/>
  <c r="H87" i="13"/>
  <c r="I86" i="13"/>
  <c r="H86" i="13"/>
  <c r="F89" i="13"/>
  <c r="E89" i="13"/>
  <c r="F88" i="13"/>
  <c r="E88" i="13"/>
  <c r="F87" i="13"/>
  <c r="E87" i="13"/>
  <c r="F86" i="13"/>
  <c r="E86" i="13"/>
  <c r="K62" i="13"/>
  <c r="J62" i="13"/>
  <c r="I62" i="13"/>
  <c r="K61" i="13"/>
  <c r="J61" i="13"/>
  <c r="I61" i="13"/>
  <c r="K60" i="13"/>
  <c r="J60" i="13"/>
  <c r="I60" i="13"/>
  <c r="K59" i="13"/>
  <c r="J59" i="13"/>
  <c r="I59" i="13"/>
  <c r="K58" i="13"/>
  <c r="J58" i="13"/>
  <c r="I58" i="13"/>
  <c r="K57" i="13"/>
  <c r="J57" i="13"/>
  <c r="G62" i="13"/>
  <c r="F62" i="13"/>
  <c r="E62" i="13"/>
  <c r="G61" i="13"/>
  <c r="F61" i="13"/>
  <c r="E61" i="13"/>
  <c r="G60" i="13"/>
  <c r="F60" i="13"/>
  <c r="E60" i="13"/>
  <c r="G59" i="13"/>
  <c r="F59" i="13"/>
  <c r="E59" i="13"/>
  <c r="G58" i="13"/>
  <c r="F58" i="13"/>
  <c r="E58" i="13"/>
  <c r="G57" i="13"/>
  <c r="F57" i="13"/>
  <c r="E57" i="13"/>
  <c r="I80" i="13"/>
  <c r="H80" i="13"/>
  <c r="I79" i="13"/>
  <c r="H79" i="13"/>
  <c r="I78" i="13"/>
  <c r="H78" i="13"/>
  <c r="I77" i="13"/>
  <c r="H77" i="13"/>
  <c r="I76" i="13"/>
  <c r="H76" i="13"/>
  <c r="I75" i="13"/>
  <c r="H75" i="13"/>
  <c r="E52" i="13"/>
  <c r="E51" i="13"/>
  <c r="E50" i="13"/>
  <c r="E49" i="13"/>
  <c r="E48" i="13"/>
  <c r="E47" i="13"/>
  <c r="F36" i="13"/>
  <c r="F35" i="13"/>
  <c r="F33" i="13"/>
  <c r="F80" i="13"/>
  <c r="E80" i="13"/>
  <c r="F79" i="13"/>
  <c r="E79" i="13"/>
  <c r="F78" i="13"/>
  <c r="E78" i="13"/>
  <c r="F77" i="13"/>
  <c r="E77" i="13"/>
  <c r="F76" i="13"/>
  <c r="E76" i="13"/>
  <c r="F75" i="13"/>
  <c r="E75" i="13"/>
  <c r="I69" i="13"/>
  <c r="H69" i="13"/>
  <c r="F69" i="13"/>
  <c r="E69" i="13"/>
  <c r="I68" i="13"/>
  <c r="H68" i="13"/>
  <c r="F68" i="13"/>
  <c r="E68" i="13"/>
  <c r="I57" i="13"/>
  <c r="G52" i="13"/>
  <c r="G51" i="13"/>
  <c r="G50" i="13"/>
  <c r="G49" i="13"/>
  <c r="G48" i="13"/>
  <c r="G47" i="13"/>
  <c r="F38" i="13" a="1"/>
  <c r="F38" i="13"/>
  <c r="F37" i="13" a="1"/>
  <c r="F37" i="13"/>
  <c r="F34" i="13"/>
  <c r="F39" i="13"/>
  <c r="H10" i="11"/>
  <c r="G10" i="11"/>
  <c r="H9" i="11"/>
  <c r="G9" i="11"/>
  <c r="H8" i="11"/>
  <c r="G8" i="11"/>
  <c r="H7" i="11"/>
  <c r="G7" i="11"/>
  <c r="E69" i="11"/>
  <c r="H6" i="11"/>
  <c r="G6" i="11"/>
  <c r="H5" i="11"/>
  <c r="G5" i="11"/>
  <c r="E67" i="11"/>
  <c r="F38" i="11"/>
  <c r="E71" i="11"/>
  <c r="E70" i="11"/>
  <c r="E68" i="11"/>
  <c r="I72" i="11"/>
  <c r="I71" i="11"/>
  <c r="I70" i="11"/>
  <c r="I69" i="11"/>
  <c r="I68" i="11"/>
  <c r="I67" i="11"/>
  <c r="I62" i="11"/>
  <c r="I61" i="11"/>
  <c r="I60" i="11"/>
  <c r="I59" i="11"/>
  <c r="I58" i="11"/>
  <c r="I57" i="11"/>
  <c r="H72" i="11"/>
  <c r="H71" i="11"/>
  <c r="H70" i="11"/>
  <c r="H69" i="11"/>
  <c r="H68" i="11"/>
  <c r="H67" i="11"/>
  <c r="H62" i="11"/>
  <c r="H61" i="11"/>
  <c r="H60" i="11"/>
  <c r="H59" i="11"/>
  <c r="H58" i="11"/>
  <c r="H57" i="11"/>
  <c r="E72" i="11"/>
  <c r="I90" i="11"/>
  <c r="H90" i="11"/>
  <c r="F90" i="11"/>
  <c r="E90" i="11"/>
  <c r="I89" i="11"/>
  <c r="H89" i="11"/>
  <c r="F89" i="11"/>
  <c r="E89" i="11"/>
  <c r="I88" i="11"/>
  <c r="H88" i="11"/>
  <c r="F88" i="11"/>
  <c r="E88" i="11"/>
  <c r="I87" i="11"/>
  <c r="H87" i="11"/>
  <c r="F87" i="11"/>
  <c r="E87" i="11"/>
  <c r="I86" i="11"/>
  <c r="H86" i="11"/>
  <c r="F86" i="11"/>
  <c r="E86" i="11"/>
  <c r="I85" i="11"/>
  <c r="H85" i="11"/>
  <c r="F85" i="11"/>
  <c r="E85" i="11"/>
  <c r="I79" i="11"/>
  <c r="H79" i="11"/>
  <c r="F79" i="11"/>
  <c r="E79" i="11"/>
  <c r="I78" i="11"/>
  <c r="H78" i="11"/>
  <c r="F78" i="11"/>
  <c r="E78" i="11"/>
  <c r="E62" i="11"/>
  <c r="E61" i="11"/>
  <c r="E60" i="11"/>
  <c r="E59" i="11"/>
  <c r="E58" i="11"/>
  <c r="E57" i="11"/>
  <c r="G52" i="11"/>
  <c r="E52" i="11"/>
  <c r="G51" i="11"/>
  <c r="E51" i="11"/>
  <c r="G50" i="11"/>
  <c r="E50" i="11"/>
  <c r="G49" i="11"/>
  <c r="E49" i="11"/>
  <c r="G48" i="11"/>
  <c r="E48" i="11"/>
  <c r="G47" i="11"/>
  <c r="E47" i="11"/>
  <c r="F37" i="11" a="1"/>
  <c r="F37" i="11"/>
  <c r="F36" i="11" a="1"/>
  <c r="F36" i="11"/>
  <c r="F35" i="11"/>
  <c r="F34" i="11"/>
  <c r="F33" i="11"/>
  <c r="F32" i="11"/>
  <c r="I33" i="8"/>
  <c r="I79" i="8"/>
  <c r="H79" i="8"/>
  <c r="F79" i="8"/>
  <c r="E79" i="8"/>
  <c r="I78" i="8"/>
  <c r="H78" i="8"/>
  <c r="F78" i="8"/>
  <c r="E78" i="8"/>
  <c r="I77" i="8"/>
  <c r="H77" i="8"/>
  <c r="F77" i="8"/>
  <c r="E77" i="8"/>
  <c r="I76" i="8"/>
  <c r="H76" i="8"/>
  <c r="F76" i="8"/>
  <c r="E76" i="8"/>
  <c r="I75" i="8"/>
  <c r="H75" i="8"/>
  <c r="F75" i="8"/>
  <c r="E75" i="8"/>
  <c r="I74" i="8"/>
  <c r="H74" i="8"/>
  <c r="F74" i="8"/>
  <c r="E74" i="8"/>
  <c r="I68" i="8"/>
  <c r="H68" i="8"/>
  <c r="F68" i="8"/>
  <c r="E68" i="8"/>
  <c r="I67" i="8"/>
  <c r="H67" i="8"/>
  <c r="F67" i="8"/>
  <c r="E67" i="8"/>
  <c r="G61" i="8"/>
  <c r="E61" i="8"/>
  <c r="G60" i="8"/>
  <c r="E60" i="8"/>
  <c r="G59" i="8"/>
  <c r="E59" i="8"/>
  <c r="G58" i="8"/>
  <c r="E58" i="8"/>
  <c r="G57" i="8"/>
  <c r="E57" i="8"/>
  <c r="G56" i="8"/>
  <c r="E56" i="8"/>
  <c r="G51" i="8"/>
  <c r="E51" i="8"/>
  <c r="G50" i="8"/>
  <c r="E50" i="8"/>
  <c r="G49" i="8"/>
  <c r="E49" i="8"/>
  <c r="G48" i="8"/>
  <c r="E48" i="8"/>
  <c r="G47" i="8"/>
  <c r="E47" i="8"/>
  <c r="G46" i="8"/>
  <c r="E46" i="8"/>
  <c r="F37" i="8" a="1"/>
  <c r="F37" i="8"/>
  <c r="F36" i="8" a="1"/>
  <c r="F36" i="8"/>
  <c r="F35" i="8"/>
  <c r="F34" i="8"/>
  <c r="F33" i="8"/>
  <c r="F32" i="8"/>
  <c r="F37" i="1" a="1"/>
  <c r="F37" i="1"/>
  <c r="F36" i="1" a="1"/>
  <c r="F36" i="1"/>
  <c r="F35" i="1"/>
  <c r="F34" i="1"/>
  <c r="F33" i="1"/>
  <c r="F32" i="1"/>
  <c r="I79" i="1"/>
  <c r="H79" i="1"/>
  <c r="I78" i="1"/>
  <c r="H78" i="1"/>
  <c r="I77" i="1"/>
  <c r="H77" i="1"/>
  <c r="I76" i="1"/>
  <c r="H76" i="1"/>
  <c r="I75" i="1"/>
  <c r="H75" i="1"/>
  <c r="I74" i="1"/>
  <c r="H74" i="1"/>
  <c r="F79" i="1"/>
  <c r="E79" i="1"/>
  <c r="F78" i="1"/>
  <c r="E78" i="1"/>
  <c r="F77" i="1"/>
  <c r="E77" i="1"/>
  <c r="F76" i="1"/>
  <c r="E76" i="1"/>
  <c r="F75" i="1"/>
  <c r="E75" i="1"/>
  <c r="F74" i="1"/>
  <c r="E74" i="1"/>
  <c r="I68" i="1"/>
  <c r="I67" i="1"/>
  <c r="H68" i="1"/>
  <c r="H67" i="1"/>
  <c r="F68" i="1"/>
  <c r="E68" i="1"/>
  <c r="F67" i="1"/>
  <c r="E67" i="1"/>
  <c r="G61" i="1"/>
  <c r="G60" i="1"/>
  <c r="G59" i="1"/>
  <c r="G58" i="1"/>
  <c r="G57" i="1"/>
  <c r="G56" i="1"/>
  <c r="E61" i="1"/>
  <c r="E60" i="1"/>
  <c r="E59" i="1"/>
  <c r="E58" i="1"/>
  <c r="E57" i="1"/>
  <c r="E56" i="1"/>
  <c r="G51" i="1"/>
  <c r="G50" i="1"/>
  <c r="G49" i="1"/>
  <c r="G48" i="1"/>
  <c r="G47" i="1"/>
  <c r="G46" i="1"/>
  <c r="E51" i="1"/>
  <c r="E50" i="1"/>
  <c r="E49" i="1"/>
  <c r="E48" i="1"/>
  <c r="E47" i="1"/>
  <c r="E46" i="1"/>
  <c r="G60" i="11"/>
  <c r="F39" i="11"/>
  <c r="G72" i="11"/>
  <c r="G68" i="11"/>
  <c r="G57" i="11"/>
  <c r="G69" i="11"/>
  <c r="G58" i="11"/>
  <c r="G70" i="11"/>
  <c r="G59" i="11"/>
  <c r="G71" i="11"/>
  <c r="G61" i="11"/>
  <c r="G62" i="11"/>
  <c r="G67" i="11"/>
  <c r="F38" i="8"/>
  <c r="F38" i="1"/>
  <c r="I34" i="8"/>
  <c r="I35" i="8"/>
</calcChain>
</file>

<file path=xl/sharedStrings.xml><?xml version="1.0" encoding="utf-8"?>
<sst xmlns="http://schemas.openxmlformats.org/spreadsheetml/2006/main" count="802" uniqueCount="262">
  <si>
    <t>Salten</t>
  </si>
  <si>
    <t>Meråker</t>
  </si>
  <si>
    <t>Thamshavn</t>
  </si>
  <si>
    <t>Bremanger</t>
  </si>
  <si>
    <t>Bjølvefossen</t>
  </si>
  <si>
    <t>Fiskaa</t>
  </si>
  <si>
    <t>Produksjonseffektivitet</t>
  </si>
  <si>
    <t>Silisium</t>
  </si>
  <si>
    <t>Ferrosilisium</t>
  </si>
  <si>
    <t>Kapasitetsutnyttelse</t>
  </si>
  <si>
    <t>Andre kostnader</t>
  </si>
  <si>
    <t>Potensiell kapasitet</t>
  </si>
  <si>
    <t>Fast kostnad</t>
  </si>
  <si>
    <t>Råvarekostnad</t>
  </si>
  <si>
    <t>Råvare-kostnad</t>
  </si>
  <si>
    <t>Transportkostnad</t>
  </si>
  <si>
    <t>Kvarts til fabrikk</t>
  </si>
  <si>
    <t>Produkt til JSI</t>
  </si>
  <si>
    <t>Produkt til EFS</t>
  </si>
  <si>
    <t>Data</t>
  </si>
  <si>
    <t>Variabler</t>
  </si>
  <si>
    <t>JSI</t>
  </si>
  <si>
    <t>Forpliktet leveranse</t>
  </si>
  <si>
    <t>Kunde</t>
  </si>
  <si>
    <t>Variabel</t>
  </si>
  <si>
    <t>Produkt</t>
  </si>
  <si>
    <t>Fabrikk</t>
  </si>
  <si>
    <t>Parameter</t>
  </si>
  <si>
    <t>Målfunksjon</t>
  </si>
  <si>
    <t>Restriksjon 1 - kapasitetsbegrensning</t>
  </si>
  <si>
    <t>&lt;=</t>
  </si>
  <si>
    <t>Restriksjon 2 - råvare til ferdig produkt</t>
  </si>
  <si>
    <t>=</t>
  </si>
  <si>
    <t>Restriksjoner</t>
  </si>
  <si>
    <t>Restriksjon 3 - leveranse av ferdig produkt</t>
  </si>
  <si>
    <t>Restriksjon 4 - transport av produkt fra fabrikk til kunde</t>
  </si>
  <si>
    <t>Faste kostnader</t>
  </si>
  <si>
    <t>Transportkostnad råvarer</t>
  </si>
  <si>
    <t>Transportkostnad produkt</t>
  </si>
  <si>
    <t>Transportkostnad til ESI</t>
  </si>
  <si>
    <t>EFS</t>
  </si>
  <si>
    <t>Total kostnad</t>
  </si>
  <si>
    <t>Microsoft Excel 15.0 Sensitivity Report</t>
  </si>
  <si>
    <t>Worksheet: [Henrik forslag.xlsx]1b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</si>
  <si>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</si>
  <si>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</si>
  <si>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</si>
  <si>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</si>
  <si>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</si>
  <si>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</si>
  <si>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</si>
  <si>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</si>
  <si>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</si>
  <si>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</si>
  <si>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</si>
  <si>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</si>
  <si>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</si>
  <si>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</si>
  <si>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</si>
  <si>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</si>
  <si>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</si>
  <si>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$E$21</t>
  </si>
  <si>
    <t>$E$22</t>
  </si>
  <si>
    <t>$E$23</t>
  </si>
  <si>
    <t>$E$24</t>
  </si>
  <si>
    <t>$E$25</t>
  </si>
  <si>
    <t>$E$26</t>
  </si>
  <si>
    <t>$I$21</t>
  </si>
  <si>
    <t>$J$21</t>
  </si>
  <si>
    <t>$I$22</t>
  </si>
  <si>
    <t>$J$22</t>
  </si>
  <si>
    <t>$I$23</t>
  </si>
  <si>
    <t>$J$23</t>
  </si>
  <si>
    <t>$I$24</t>
  </si>
  <si>
    <t>$J$24</t>
  </si>
  <si>
    <t>$I$25</t>
  </si>
  <si>
    <t>$J$25</t>
  </si>
  <si>
    <t>$I$26</t>
  </si>
  <si>
    <t>$J$26</t>
  </si>
  <si>
    <t>$L$21</t>
  </si>
  <si>
    <t>$M$21</t>
  </si>
  <si>
    <t>$N$21</t>
  </si>
  <si>
    <t>$O$21</t>
  </si>
  <si>
    <t>$L$22</t>
  </si>
  <si>
    <t>$M$22</t>
  </si>
  <si>
    <t>$N$22</t>
  </si>
  <si>
    <t>$O$22</t>
  </si>
  <si>
    <t>$L$23</t>
  </si>
  <si>
    <t>$M$23</t>
  </si>
  <si>
    <t>$N$23</t>
  </si>
  <si>
    <t>$O$23</t>
  </si>
  <si>
    <t>$L$24</t>
  </si>
  <si>
    <t>$M$24</t>
  </si>
  <si>
    <t>$N$24</t>
  </si>
  <si>
    <t>$O$24</t>
  </si>
  <si>
    <t>$L$25</t>
  </si>
  <si>
    <t>$M$25</t>
  </si>
  <si>
    <t>$N$25</t>
  </si>
  <si>
    <t>$O$25</t>
  </si>
  <si>
    <t>$L$26</t>
  </si>
  <si>
    <t>$M$26</t>
  </si>
  <si>
    <t>$N$26</t>
  </si>
  <si>
    <t>$O$26</t>
  </si>
  <si>
    <t>$E$46</t>
  </si>
  <si>
    <t>$E$47</t>
  </si>
  <si>
    <t>$E$48</t>
  </si>
  <si>
    <t>$E$49</t>
  </si>
  <si>
    <t>$E$50</t>
  </si>
  <si>
    <t>$E$51</t>
  </si>
  <si>
    <t>$E$56</t>
  </si>
  <si>
    <t>$E$57</t>
  </si>
  <si>
    <t>$E$58</t>
  </si>
  <si>
    <t>$E$59</t>
  </si>
  <si>
    <t>$E$60</t>
  </si>
  <si>
    <t>$E$61</t>
  </si>
  <si>
    <t>$E$67</t>
  </si>
  <si>
    <t>$F$67</t>
  </si>
  <si>
    <t>$E$68</t>
  </si>
  <si>
    <t>$F$68</t>
  </si>
  <si>
    <t>$E$74</t>
  </si>
  <si>
    <t>$F$74</t>
  </si>
  <si>
    <t>$E$75</t>
  </si>
  <si>
    <t>$F$75</t>
  </si>
  <si>
    <t>$E$76</t>
  </si>
  <si>
    <t>$F$76</t>
  </si>
  <si>
    <t>$E$77</t>
  </si>
  <si>
    <t>$F$77</t>
  </si>
  <si>
    <t>$E$78</t>
  </si>
  <si>
    <t>$F$78</t>
  </si>
  <si>
    <t>$E$79</t>
  </si>
  <si>
    <t>$F$79</t>
  </si>
  <si>
    <t>Råvareforbruk (y)</t>
  </si>
  <si>
    <t>Produksjon ved fabrikk(δ)</t>
  </si>
  <si>
    <t>Mengde produsert (x)</t>
  </si>
  <si>
    <t>Mengde transport (z)</t>
  </si>
  <si>
    <t>Salten Råvareforbruk (y)</t>
  </si>
  <si>
    <t>Meråker Råvareforbruk (y)</t>
  </si>
  <si>
    <t>Thamshavn Råvareforbruk (y)</t>
  </si>
  <si>
    <t>Bremanger Råvareforbruk (y)</t>
  </si>
  <si>
    <t>Bjølvefossen Råvareforbruk (y)</t>
  </si>
  <si>
    <t>Fiskaa Råvareforbruk (y)</t>
  </si>
  <si>
    <t>Ferrosilisium til EFS</t>
  </si>
  <si>
    <t>Silisium til EFS</t>
  </si>
  <si>
    <t>Ferrosilisium til JSI</t>
  </si>
  <si>
    <t>Silisium til JSI</t>
  </si>
  <si>
    <t>Silisium prod.</t>
  </si>
  <si>
    <t>Ferrosilisium prod.</t>
  </si>
  <si>
    <t>Salten Silisium prod.</t>
  </si>
  <si>
    <t>Salten Ferrosilisium prod.</t>
  </si>
  <si>
    <t>Meråker Silisium prod.</t>
  </si>
  <si>
    <t>Meråker Ferrosilisium prod.</t>
  </si>
  <si>
    <t>Thamshavn Silisium prod.</t>
  </si>
  <si>
    <t>Thamshavn Ferrosilisium prod.</t>
  </si>
  <si>
    <t>Bremanger Silisium prod.</t>
  </si>
  <si>
    <t>Bremanger Ferrosilisium prod.</t>
  </si>
  <si>
    <t>Bjølvefossen Silisium prod.</t>
  </si>
  <si>
    <t>Bjølvefossen Ferrosilisium prod.</t>
  </si>
  <si>
    <t>Fiskaa Silisium prod.</t>
  </si>
  <si>
    <t>Fiskaa Ferrosilisium prod.</t>
  </si>
  <si>
    <t>Salten Silisium til JSI</t>
  </si>
  <si>
    <t>Salten Ferrosilisium til JSI</t>
  </si>
  <si>
    <t>Salten Silisium til EFS</t>
  </si>
  <si>
    <t>Salten Ferrosilisium til EFS</t>
  </si>
  <si>
    <t>Meråker Silisium til JSI</t>
  </si>
  <si>
    <t>Meråker Ferrosilisium til JSI</t>
  </si>
  <si>
    <t>Meråker Silisium til EFS</t>
  </si>
  <si>
    <t>Meråker Ferrosilisium til EFS</t>
  </si>
  <si>
    <t>Thamshavn Silisium til JSI</t>
  </si>
  <si>
    <t>Thamshavn Ferrosilisium til JSI</t>
  </si>
  <si>
    <t>Thamshavn Silisium til EFS</t>
  </si>
  <si>
    <t>Thamshavn Ferrosilisium til EFS</t>
  </si>
  <si>
    <t>Bremanger Silisium til JSI</t>
  </si>
  <si>
    <t>Bremanger Ferrosilisium til JSI</t>
  </si>
  <si>
    <t>Bremanger Silisium til EFS</t>
  </si>
  <si>
    <t>Bremanger Ferrosilisium til EFS</t>
  </si>
  <si>
    <t>Bjølvefossen Silisium til JSI</t>
  </si>
  <si>
    <t>Bjølvefossen Ferrosilisium til JSI</t>
  </si>
  <si>
    <t>Bjølvefossen Silisium til EFS</t>
  </si>
  <si>
    <t>Bjølvefossen Ferrosilisium til EFS</t>
  </si>
  <si>
    <t>Fiskaa Silisium til JSI</t>
  </si>
  <si>
    <t>Fiskaa Ferrosilisium til JSI</t>
  </si>
  <si>
    <t>Fiskaa Silisium til EFS</t>
  </si>
  <si>
    <t>Fiskaa Ferrosilisium til EFS</t>
  </si>
  <si>
    <t>Brukt kap</t>
  </si>
  <si>
    <t>Tilgjengelig kap</t>
  </si>
  <si>
    <t>Råvare brukt</t>
  </si>
  <si>
    <t>Råvare kjøpt</t>
  </si>
  <si>
    <t>Produkt levert</t>
  </si>
  <si>
    <t>Silisium levert</t>
  </si>
  <si>
    <t>Ferrosilisium levert</t>
  </si>
  <si>
    <t>Silisium lovet</t>
  </si>
  <si>
    <t>Ferrosilisium lovet</t>
  </si>
  <si>
    <t>Produkt lovet</t>
  </si>
  <si>
    <t>Report Created: 11.02.2016 15:34:48</t>
  </si>
  <si>
    <t>Salten Brukt kap</t>
  </si>
  <si>
    <t>Meråker Brukt kap</t>
  </si>
  <si>
    <t>Thamshavn Brukt kap</t>
  </si>
  <si>
    <t>Bremanger Brukt kap</t>
  </si>
  <si>
    <t>Bjølvefossen Brukt kap</t>
  </si>
  <si>
    <t>Fiskaa Brukt kap</t>
  </si>
  <si>
    <t>Salten Råvare brukt</t>
  </si>
  <si>
    <t>Meråker Råvare brukt</t>
  </si>
  <si>
    <t>Thamshavn Råvare brukt</t>
  </si>
  <si>
    <t>Bremanger Råvare brukt</t>
  </si>
  <si>
    <t>Bjølvefossen Råvare brukt</t>
  </si>
  <si>
    <t>Fiskaa Råvare brukt</t>
  </si>
  <si>
    <t>JSI Silisium levert</t>
  </si>
  <si>
    <t>JSI Ferrosilisium levert</t>
  </si>
  <si>
    <t>EFS Silisium levert</t>
  </si>
  <si>
    <t>EFS Ferrosilisium levert</t>
  </si>
  <si>
    <t>Salten Silisium levert</t>
  </si>
  <si>
    <t>Salten Ferrosilisium levert</t>
  </si>
  <si>
    <t>Meråker Silisium levert</t>
  </si>
  <si>
    <t>Meråker Ferrosilisium levert</t>
  </si>
  <si>
    <t>Thamshavn Silisium levert</t>
  </si>
  <si>
    <t>Thamshavn Ferrosilisium levert</t>
  </si>
  <si>
    <t>Bremanger Silisium levert</t>
  </si>
  <si>
    <t>Bremanger Ferrosilisium levert</t>
  </si>
  <si>
    <t>Bjølvefossen Silisium levert</t>
  </si>
  <si>
    <t>Bjølvefossen Ferrosilisium levert</t>
  </si>
  <si>
    <t>Fiskaa Silisium levert</t>
  </si>
  <si>
    <t>Fiskaa Ferrosilisium levert</t>
  </si>
  <si>
    <t>Produkt produsert</t>
  </si>
  <si>
    <t>Økt kostnad</t>
  </si>
  <si>
    <t>Økt inntekt</t>
  </si>
  <si>
    <t>Profit ny avtale</t>
  </si>
  <si>
    <t>ii)</t>
  </si>
  <si>
    <t>Produksjonseffektivitet 
(uten investering)</t>
  </si>
  <si>
    <t>Produksjonseffektivitet 
(med investering)</t>
  </si>
  <si>
    <t>Restriksjon 2a - råvare til ferdig produkt uten investering</t>
  </si>
  <si>
    <t>Restriksjon 2b - råvare til ferdig produkt med investering</t>
  </si>
  <si>
    <t>Tilpasset RHS</t>
  </si>
  <si>
    <t>M</t>
  </si>
  <si>
    <t>Ekstra ledd</t>
  </si>
  <si>
    <r>
      <t>Investering (</t>
    </r>
    <r>
      <rPr>
        <b/>
        <sz val="11"/>
        <color theme="1"/>
        <rFont val="Calibri"/>
        <family val="2"/>
      </rPr>
      <t>α)</t>
    </r>
  </si>
  <si>
    <t>Eff. forbedring</t>
  </si>
  <si>
    <t>Investeringskostnad</t>
  </si>
  <si>
    <t>Inv. kostnad</t>
  </si>
  <si>
    <t>Transportkostnad kvarts</t>
  </si>
  <si>
    <t>Espana</t>
  </si>
  <si>
    <t>NorKvarts</t>
  </si>
  <si>
    <t>Norsk Kvarts</t>
  </si>
  <si>
    <t>Transportkostnad til kunde</t>
  </si>
  <si>
    <t>Lagerkapasitet</t>
  </si>
  <si>
    <t>Fab/Lev</t>
  </si>
  <si>
    <t>Produksjon av produkt (γ)</t>
  </si>
  <si>
    <t>Transportkostnad til JSI</t>
  </si>
  <si>
    <t>Transportkostnad til EFS</t>
  </si>
  <si>
    <t>Restriksjon 5 - lagerbegrensning</t>
  </si>
  <si>
    <t>Lagerkap. Brukt</t>
  </si>
  <si>
    <t>Silisium på lager</t>
  </si>
  <si>
    <t>Ferrosilium på lager</t>
  </si>
  <si>
    <t>Lagerkap. Tilgj.</t>
  </si>
  <si>
    <t>Silisium kap.</t>
  </si>
  <si>
    <t>Ferrosilium kap.</t>
  </si>
  <si>
    <t>Restriksjon 6 - lagerbegrensning</t>
  </si>
  <si>
    <t>Restriksjon 7 - maks 1 produkt per fabrikk</t>
  </si>
  <si>
    <t>Restriksjon 8 - maks 1 fabrikk per produkt</t>
  </si>
  <si>
    <t>Antall produkter produsert</t>
  </si>
  <si>
    <t>Antall fabrikker som produserer</t>
  </si>
  <si>
    <t>Maks antall fabrikker</t>
  </si>
  <si>
    <t>Maks antall produkter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</si>
</sst>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1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auto="1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2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2" borderId="0" xfId="1" applyFont="1" applyFill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4" fontId="0" fillId="0" borderId="16" xfId="0" applyNumberForma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4" fontId="0" fillId="0" borderId="19" xfId="0" applyNumberFormat="1" applyBorder="1" applyAlignment="1">
      <alignment horizontal="center"/>
    </xf>
    <xf numFmtId="4" fontId="0" fillId="0" borderId="2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4" fontId="0" fillId="0" borderId="22" xfId="0" applyNumberFormat="1" applyBorder="1" applyAlignment="1">
      <alignment horizontal="center"/>
    </xf>
    <xf numFmtId="4" fontId="0" fillId="0" borderId="23" xfId="0" applyNumberFormat="1" applyBorder="1" applyAlignment="1">
      <alignment horizontal="center"/>
    </xf>
    <xf numFmtId="3" fontId="0" fillId="0" borderId="0" xfId="0" applyNumberFormat="1"/>
    <xf numFmtId="3" fontId="2" fillId="0" borderId="24" xfId="0" applyNumberFormat="1" applyFont="1" applyBorder="1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13" xfId="0" applyNumberForma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3" fontId="2" fillId="0" borderId="0" xfId="0" applyNumberFormat="1" applyFont="1"/>
    <xf numFmtId="3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/>
    <xf numFmtId="164" fontId="0" fillId="2" borderId="0" xfId="0" applyNumberFormat="1" applyFill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4" fontId="0" fillId="0" borderId="29" xfId="0" applyNumberFormat="1" applyBorder="1" applyAlignment="1">
      <alignment horizontal="center"/>
    </xf>
    <xf numFmtId="4" fontId="0" fillId="0" borderId="30" xfId="0" applyNumberFormat="1" applyBorder="1" applyAlignment="1">
      <alignment horizontal="center"/>
    </xf>
    <xf numFmtId="3" fontId="0" fillId="0" borderId="29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14" xfId="0" applyFont="1" applyBorder="1" applyAlignment="1">
      <alignment horizontal="center"/>
    </xf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476250</xdr:colOff>
      <xdr:row>42</xdr:row>
      <xdr:rowOff>90487</xdr:rowOff>
    </xdr:from>
    <xdr:ext cx="1448538" cy="4293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7458075" y="8472487"/>
              <a:ext cx="1448538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 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sub>
                      <m:sup/>
                      <m:e>
                        <m:f>
                          <m:fPr>
                            <m:ctrlPr>
                              <a:rPr lang="nb-N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𝑈</m:t>
                                </m:r>
                              </m:e>
                              <m:sub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𝑓𝑝</m:t>
                                </m:r>
                              </m:sub>
                            </m:sSub>
                          </m:den>
                        </m:f>
                      </m:e>
                    </m:nary>
                    <m:r>
                      <a:rPr lang="nb-NO" sz="11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𝑓𝑝</m:t>
                        </m:r>
                      </m:sub>
                    </m:sSub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sSubSup>
                      <m:sSubSupPr>
                        <m:ctrlPr>
                          <a:rPr lang="nb-N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sub>
                      <m:sup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𝐴𝑃</m:t>
                        </m:r>
                      </m:sup>
                    </m:sSubSup>
                    <m:sSub>
                      <m:sSubPr>
                        <m:ctrlPr>
                          <a:rPr lang="nb-N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nb-N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</m:e>
                      <m:sub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458075" y="8472487"/>
              <a:ext cx="1448538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∑8_(</a:t>
              </a:r>
              <a:r>
                <a:rPr lang="nb-NO" sz="1100" b="0" i="0">
                  <a:latin typeface="Cambria Math" panose="02040503050406030204" pitchFamily="18" charset="0"/>
                </a:rPr>
                <a:t>𝑝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 𝑃)▒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1/𝑈_𝑓𝑝 </a:t>
              </a:r>
              <a:r>
                <a:rPr lang="nb-NO" sz="1100" b="0" i="0">
                  <a:latin typeface="Cambria Math" panose="02040503050406030204" pitchFamily="18" charset="0"/>
                </a:rPr>
                <a:t>∗𝑥_𝑓𝑝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𝐾_𝑓^𝐴𝑃 </a:t>
              </a:r>
              <a:r>
                <a:rPr lang="nb-N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𝛿_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6</xdr:col>
      <xdr:colOff>133350</xdr:colOff>
      <xdr:row>43</xdr:row>
      <xdr:rowOff>14287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343400" y="8586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b-NO" sz="1100"/>
        </a:p>
      </xdr:txBody>
    </xdr:sp>
    <xdr:clientData/>
  </xdr:oneCellAnchor>
  <xdr:oneCellAnchor>
    <xdr:from>
      <xdr:col>9</xdr:col>
      <xdr:colOff>638175</xdr:colOff>
      <xdr:row>52</xdr:row>
      <xdr:rowOff>85725</xdr:rowOff>
    </xdr:from>
    <xdr:ext cx="1117229" cy="4293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7620000" y="10372725"/>
              <a:ext cx="1117229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 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sub>
                      <m:sup/>
                      <m:e>
                        <m:f>
                          <m:fPr>
                            <m:ctrlPr>
                              <a:rPr lang="nb-N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𝑓𝑝</m:t>
                                </m:r>
                              </m:sub>
                            </m:sSub>
                          </m:den>
                        </m:f>
                      </m:e>
                    </m:nary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𝑓𝑝</m:t>
                        </m:r>
                      </m:sub>
                    </m:sSub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7620000" y="10372725"/>
              <a:ext cx="1117229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∑8_(</a:t>
              </a:r>
              <a:r>
                <a:rPr lang="nb-NO" sz="1100" b="0" i="0">
                  <a:latin typeface="Cambria Math" panose="02040503050406030204" pitchFamily="18" charset="0"/>
                </a:rPr>
                <a:t>𝑝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 𝑃)▒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_𝑓𝑝 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nb-NO" sz="1100" b="0" i="0">
                  <a:latin typeface="Cambria Math" panose="02040503050406030204" pitchFamily="18" charset="0"/>
                </a:rPr>
                <a:t>𝑥_𝑓𝑝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𝑦_𝑓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9</xdr:col>
      <xdr:colOff>619125</xdr:colOff>
      <xdr:row>61</xdr:row>
      <xdr:rowOff>85725</xdr:rowOff>
    </xdr:from>
    <xdr:ext cx="943785" cy="4298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600950" y="12087225"/>
              <a:ext cx="943785" cy="429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b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𝑓𝑘𝑝</m:t>
                            </m:r>
                          </m:sub>
                        </m:sSub>
                      </m:e>
                    </m:nary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𝑘𝑝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7600950" y="12087225"/>
              <a:ext cx="943785" cy="429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∑8_(</a:t>
              </a:r>
              <a:r>
                <a:rPr lang="nb-NO" sz="1100" b="0" i="0">
                  <a:latin typeface="Cambria Math" panose="02040503050406030204" pitchFamily="18" charset="0"/>
                </a:rPr>
                <a:t>𝑓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∈𝐹)▒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𝑧_𝑓𝑘𝑝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𝐿_𝑘𝑝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9</xdr:col>
      <xdr:colOff>514350</xdr:colOff>
      <xdr:row>69</xdr:row>
      <xdr:rowOff>66675</xdr:rowOff>
    </xdr:from>
    <xdr:ext cx="943527" cy="4108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7496175" y="13592175"/>
              <a:ext cx="943527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b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𝑓𝑘𝑝</m:t>
                            </m:r>
                          </m:sub>
                        </m:sSub>
                      </m:e>
                    </m:nary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𝑓𝑝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7496175" y="13592175"/>
              <a:ext cx="943527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∑8_(</a:t>
              </a:r>
              <a:r>
                <a:rPr lang="nb-NO" sz="1100" b="0" i="0">
                  <a:latin typeface="Cambria Math" panose="02040503050406030204" pitchFamily="18" charset="0"/>
                </a:rPr>
                <a:t>𝑘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∈𝐾)▒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𝑧_𝑓𝑘𝑝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𝑥_𝑓𝑝</a:t>
              </a:r>
              <a:endParaRPr lang="nb-NO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476250</xdr:colOff>
      <xdr:row>42</xdr:row>
      <xdr:rowOff>90487</xdr:rowOff>
    </xdr:from>
    <xdr:ext cx="1448538" cy="4293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7458075" y="8510587"/>
              <a:ext cx="1448538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 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sub>
                      <m:sup/>
                      <m:e>
                        <m:f>
                          <m:fPr>
                            <m:ctrlPr>
                              <a:rPr lang="nb-N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𝑈</m:t>
                                </m:r>
                              </m:e>
                              <m:sub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𝑓𝑝</m:t>
                                </m:r>
                              </m:sub>
                            </m:sSub>
                          </m:den>
                        </m:f>
                      </m:e>
                    </m:nary>
                    <m:r>
                      <a:rPr lang="nb-NO" sz="11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𝑓𝑝</m:t>
                        </m:r>
                      </m:sub>
                    </m:sSub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sSubSup>
                      <m:sSubSupPr>
                        <m:ctrlPr>
                          <a:rPr lang="nb-N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sub>
                      <m:sup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𝐴𝑃</m:t>
                        </m:r>
                      </m:sup>
                    </m:sSubSup>
                    <m:sSub>
                      <m:sSubPr>
                        <m:ctrlPr>
                          <a:rPr lang="nb-N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nb-N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</m:e>
                      <m:sub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458075" y="8510587"/>
              <a:ext cx="1448538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∑8_(</a:t>
              </a:r>
              <a:r>
                <a:rPr lang="nb-NO" sz="1100" b="0" i="0">
                  <a:latin typeface="Cambria Math" panose="02040503050406030204" pitchFamily="18" charset="0"/>
                </a:rPr>
                <a:t>𝑝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 𝑃)▒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1/𝑈_𝑓𝑝 </a:t>
              </a:r>
              <a:r>
                <a:rPr lang="nb-NO" sz="1100" b="0" i="0">
                  <a:latin typeface="Cambria Math" panose="02040503050406030204" pitchFamily="18" charset="0"/>
                </a:rPr>
                <a:t>∗𝑥_𝑓𝑝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𝐾_𝑓^𝐴𝑃 </a:t>
              </a:r>
              <a:r>
                <a:rPr lang="nb-N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𝛿_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6</xdr:col>
      <xdr:colOff>133350</xdr:colOff>
      <xdr:row>43</xdr:row>
      <xdr:rowOff>14287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343400" y="86248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b-NO" sz="1100"/>
        </a:p>
      </xdr:txBody>
    </xdr:sp>
    <xdr:clientData/>
  </xdr:oneCellAnchor>
  <xdr:oneCellAnchor>
    <xdr:from>
      <xdr:col>9</xdr:col>
      <xdr:colOff>638175</xdr:colOff>
      <xdr:row>52</xdr:row>
      <xdr:rowOff>85725</xdr:rowOff>
    </xdr:from>
    <xdr:ext cx="1117229" cy="4293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7620000" y="10410825"/>
              <a:ext cx="1117229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 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sub>
                      <m:sup/>
                      <m:e>
                        <m:f>
                          <m:fPr>
                            <m:ctrlPr>
                              <a:rPr lang="nb-N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𝑓𝑝</m:t>
                                </m:r>
                              </m:sub>
                            </m:sSub>
                          </m:den>
                        </m:f>
                      </m:e>
                    </m:nary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𝑓𝑝</m:t>
                        </m:r>
                      </m:sub>
                    </m:sSub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620000" y="10410825"/>
              <a:ext cx="1117229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∑8_(</a:t>
              </a:r>
              <a:r>
                <a:rPr lang="nb-NO" sz="1100" b="0" i="0">
                  <a:latin typeface="Cambria Math" panose="02040503050406030204" pitchFamily="18" charset="0"/>
                </a:rPr>
                <a:t>𝑝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 𝑃)▒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_𝑓𝑝 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nb-NO" sz="1100" b="0" i="0">
                  <a:latin typeface="Cambria Math" panose="02040503050406030204" pitchFamily="18" charset="0"/>
                </a:rPr>
                <a:t>𝑥_𝑓𝑝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𝑦_𝑓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9</xdr:col>
      <xdr:colOff>619125</xdr:colOff>
      <xdr:row>61</xdr:row>
      <xdr:rowOff>85725</xdr:rowOff>
    </xdr:from>
    <xdr:ext cx="943785" cy="4298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7600950" y="12125325"/>
              <a:ext cx="943785" cy="429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b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𝑓𝑘𝑝</m:t>
                            </m:r>
                          </m:sub>
                        </m:sSub>
                      </m:e>
                    </m:nary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𝑘𝑝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7600950" y="12125325"/>
              <a:ext cx="943785" cy="429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∑8_(</a:t>
              </a:r>
              <a:r>
                <a:rPr lang="nb-NO" sz="1100" b="0" i="0">
                  <a:latin typeface="Cambria Math" panose="02040503050406030204" pitchFamily="18" charset="0"/>
                </a:rPr>
                <a:t>𝑓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∈𝐹)▒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𝑧_𝑓𝑘𝑝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𝐿_𝑘𝑝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9</xdr:col>
      <xdr:colOff>514350</xdr:colOff>
      <xdr:row>69</xdr:row>
      <xdr:rowOff>66675</xdr:rowOff>
    </xdr:from>
    <xdr:ext cx="943527" cy="4108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7496175" y="13630275"/>
              <a:ext cx="943527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b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𝑓𝑘𝑝</m:t>
                            </m:r>
                          </m:sub>
                        </m:sSub>
                      </m:e>
                    </m:nary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𝑓𝑝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7496175" y="13630275"/>
              <a:ext cx="943527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∑8_(</a:t>
              </a:r>
              <a:r>
                <a:rPr lang="nb-NO" sz="1100" b="0" i="0">
                  <a:latin typeface="Cambria Math" panose="02040503050406030204" pitchFamily="18" charset="0"/>
                </a:rPr>
                <a:t>𝑘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∈𝐾)▒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𝑧_𝑓𝑘𝑝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𝑥_𝑓𝑝</a:t>
              </a:r>
              <a:endParaRPr lang="nb-NO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476250</xdr:colOff>
      <xdr:row>43</xdr:row>
      <xdr:rowOff>90487</xdr:rowOff>
    </xdr:from>
    <xdr:ext cx="1448538" cy="4293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7458075" y="8510587"/>
              <a:ext cx="1448538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 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sub>
                      <m:sup/>
                      <m:e>
                        <m:f>
                          <m:fPr>
                            <m:ctrlPr>
                              <a:rPr lang="nb-N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𝑈</m:t>
                                </m:r>
                              </m:e>
                              <m:sub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𝑓𝑝</m:t>
                                </m:r>
                              </m:sub>
                            </m:sSub>
                          </m:den>
                        </m:f>
                      </m:e>
                    </m:nary>
                    <m:r>
                      <a:rPr lang="nb-NO" sz="11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𝑓𝑝</m:t>
                        </m:r>
                      </m:sub>
                    </m:sSub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sSubSup>
                      <m:sSubSupPr>
                        <m:ctrlPr>
                          <a:rPr lang="nb-N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sub>
                      <m:sup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𝐴𝑃</m:t>
                        </m:r>
                      </m:sup>
                    </m:sSubSup>
                    <m:sSub>
                      <m:sSubPr>
                        <m:ctrlPr>
                          <a:rPr lang="nb-N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nb-N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</m:e>
                      <m:sub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458075" y="8510587"/>
              <a:ext cx="1448538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∑8_(</a:t>
              </a:r>
              <a:r>
                <a:rPr lang="nb-NO" sz="1100" b="0" i="0">
                  <a:latin typeface="Cambria Math" panose="02040503050406030204" pitchFamily="18" charset="0"/>
                </a:rPr>
                <a:t>𝑝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 𝑃)▒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1/𝑈_𝑓𝑝 </a:t>
              </a:r>
              <a:r>
                <a:rPr lang="nb-NO" sz="1100" b="0" i="0">
                  <a:latin typeface="Cambria Math" panose="02040503050406030204" pitchFamily="18" charset="0"/>
                </a:rPr>
                <a:t>∗𝑥_𝑓𝑝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𝐾_𝑓^𝐴𝑃 </a:t>
              </a:r>
              <a:r>
                <a:rPr lang="nb-N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𝛿_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6</xdr:col>
      <xdr:colOff>133350</xdr:colOff>
      <xdr:row>44</xdr:row>
      <xdr:rowOff>14287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4343400" y="86248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b-NO" sz="1100"/>
        </a:p>
      </xdr:txBody>
    </xdr:sp>
    <xdr:clientData/>
  </xdr:oneCellAnchor>
  <xdr:oneCellAnchor>
    <xdr:from>
      <xdr:col>9</xdr:col>
      <xdr:colOff>647700</xdr:colOff>
      <xdr:row>53</xdr:row>
      <xdr:rowOff>76200</xdr:rowOff>
    </xdr:from>
    <xdr:ext cx="1520416" cy="4293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 txBox="1"/>
          </xdr:nvSpPr>
          <xdr:spPr>
            <a:xfrm>
              <a:off x="7629525" y="10401300"/>
              <a:ext cx="1520416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 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sub>
                      <m:sup/>
                      <m:e>
                        <m:f>
                          <m:fPr>
                            <m:ctrlPr>
                              <a:rPr lang="nb-N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Sup>
                              <m:sSubSupPr>
                                <m:ctrlP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𝑓𝑝</m:t>
                                </m:r>
                              </m:sub>
                              <m:sup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𝐺</m:t>
                                </m:r>
                              </m:sup>
                            </m:sSubSup>
                          </m:den>
                        </m:f>
                      </m:e>
                    </m:nary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𝑓𝑝</m:t>
                        </m:r>
                      </m:sub>
                    </m:sSub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𝑀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629525" y="10401300"/>
              <a:ext cx="1520416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∑8_(</a:t>
              </a:r>
              <a:r>
                <a:rPr lang="nb-NO" sz="1100" b="0" i="0">
                  <a:latin typeface="Cambria Math" panose="02040503050406030204" pitchFamily="18" charset="0"/>
                </a:rPr>
                <a:t>𝑝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 𝑃)▒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1/(𝐸_𝑓𝑝^𝐺 )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nb-NO" sz="1100" b="0" i="0">
                  <a:latin typeface="Cambria Math" panose="02040503050406030204" pitchFamily="18" charset="0"/>
                </a:rPr>
                <a:t>𝑥_𝑓𝑝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𝑦_𝑓+𝑀𝛼_𝑓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9</xdr:col>
      <xdr:colOff>619125</xdr:colOff>
      <xdr:row>72</xdr:row>
      <xdr:rowOff>85725</xdr:rowOff>
    </xdr:from>
    <xdr:ext cx="943785" cy="4298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 txBox="1"/>
          </xdr:nvSpPr>
          <xdr:spPr>
            <a:xfrm>
              <a:off x="7600950" y="12125325"/>
              <a:ext cx="943785" cy="429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b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𝑓𝑘𝑝</m:t>
                            </m:r>
                          </m:sub>
                        </m:sSub>
                      </m:e>
                    </m:nary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𝑘𝑝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7600950" y="12125325"/>
              <a:ext cx="943785" cy="429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∑8_(</a:t>
              </a:r>
              <a:r>
                <a:rPr lang="nb-NO" sz="1100" b="0" i="0">
                  <a:latin typeface="Cambria Math" panose="02040503050406030204" pitchFamily="18" charset="0"/>
                </a:rPr>
                <a:t>𝑓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∈𝐹)▒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𝑧_𝑓𝑘𝑝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𝐿_𝑘𝑝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9</xdr:col>
      <xdr:colOff>514350</xdr:colOff>
      <xdr:row>80</xdr:row>
      <xdr:rowOff>66675</xdr:rowOff>
    </xdr:from>
    <xdr:ext cx="943527" cy="4108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/>
          </xdr:nvSpPr>
          <xdr:spPr>
            <a:xfrm>
              <a:off x="7496175" y="13630275"/>
              <a:ext cx="943527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b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𝑓𝑘𝑝</m:t>
                            </m:r>
                          </m:sub>
                        </m:sSub>
                      </m:e>
                    </m:nary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𝑓𝑝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7496175" y="13630275"/>
              <a:ext cx="943527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∑8_(</a:t>
              </a:r>
              <a:r>
                <a:rPr lang="nb-NO" sz="1100" b="0" i="0">
                  <a:latin typeface="Cambria Math" panose="02040503050406030204" pitchFamily="18" charset="0"/>
                </a:rPr>
                <a:t>𝑘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∈𝐾)▒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𝑧_𝑓𝑘𝑝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𝑥_𝑓𝑝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9</xdr:col>
      <xdr:colOff>571500</xdr:colOff>
      <xdr:row>63</xdr:row>
      <xdr:rowOff>85725</xdr:rowOff>
    </xdr:from>
    <xdr:ext cx="1883721" cy="4293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 txBox="1"/>
          </xdr:nvSpPr>
          <xdr:spPr>
            <a:xfrm>
              <a:off x="7553325" y="12315825"/>
              <a:ext cx="1883721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 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sub>
                      <m:sup/>
                      <m:e>
                        <m:f>
                          <m:fPr>
                            <m:ctrlPr>
                              <a:rPr lang="nb-N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Sup>
                              <m:sSubSupPr>
                                <m:ctrlP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𝑓𝑝</m:t>
                                </m:r>
                              </m:sub>
                              <m:sup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</m:sSubSup>
                          </m:den>
                        </m:f>
                      </m:e>
                    </m:nary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𝑓𝑝</m:t>
                        </m:r>
                      </m:sub>
                    </m:sSub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𝑀</m:t>
                    </m:r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(1−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7553325" y="12315825"/>
              <a:ext cx="1883721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∑8_(</a:t>
              </a:r>
              <a:r>
                <a:rPr lang="nb-NO" sz="1100" b="0" i="0">
                  <a:latin typeface="Cambria Math" panose="02040503050406030204" pitchFamily="18" charset="0"/>
                </a:rPr>
                <a:t>𝑝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 𝑃)▒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1/(𝐸_𝑓𝑝^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nb-NO" sz="1100" b="0" i="0">
                  <a:latin typeface="Cambria Math" panose="02040503050406030204" pitchFamily="18" charset="0"/>
                </a:rPr>
                <a:t>𝑥_𝑓𝑝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𝑦_𝑓+𝑀(1−𝛼_𝑓)</a:t>
              </a:r>
              <a:endParaRPr lang="nb-NO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476250</xdr:colOff>
      <xdr:row>43</xdr:row>
      <xdr:rowOff>90487</xdr:rowOff>
    </xdr:from>
    <xdr:ext cx="1677254" cy="4293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7458075" y="8320087"/>
              <a:ext cx="1677254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 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</m:sub>
                      <m:sup/>
                      <m:e>
                        <m:nary>
                          <m:naryPr>
                            <m:chr m:val="∑"/>
                            <m:supHide m:val="on"/>
                            <m:ctrlPr>
                              <a:rPr lang="nb-N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∈ </m:t>
                            </m:r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sub>
                          <m:sup/>
                          <m:e>
                            <m:f>
                              <m:fPr>
                                <m:ctrlPr>
                                  <a:rPr lang="nb-NO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nb-N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nb-N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𝑈</m:t>
                                    </m:r>
                                  </m:e>
                                  <m:sub>
                                    <m:r>
                                      <a:rPr lang="nb-NO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𝑓𝑝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e>
                    </m:nary>
                    <m:r>
                      <a:rPr lang="nb-NO" sz="11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𝑓𝑝</m:t>
                        </m:r>
                      </m:sub>
                    </m:sSub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sSubSup>
                      <m:sSubSupPr>
                        <m:ctrlPr>
                          <a:rPr lang="nb-N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sub>
                      <m:sup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𝐴𝑃</m:t>
                        </m:r>
                      </m:sup>
                    </m:sSubSup>
                    <m:sSub>
                      <m:sSubPr>
                        <m:ctrlPr>
                          <a:rPr lang="nb-N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nb-N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</m:e>
                      <m:sub>
                        <m:r>
                          <a:rPr lang="nb-N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458075" y="8320087"/>
              <a:ext cx="1677254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nb-NO" sz="1100" i="0">
                  <a:latin typeface="Cambria Math" panose="02040503050406030204" pitchFamily="18" charset="0"/>
                </a:rPr>
                <a:t>∑8_(</a:t>
              </a:r>
              <a:r>
                <a:rPr lang="nb-NO" sz="1100" b="0" i="0">
                  <a:latin typeface="Cambria Math" panose="02040503050406030204" pitchFamily="18" charset="0"/>
                </a:rPr>
                <a:t>𝑙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 𝐿)▒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 ∈ 𝑃)▒1/𝑈_𝑓𝑝 </a:t>
              </a:r>
              <a:r>
                <a:rPr lang="nb-NO" sz="1100" b="0" i="0">
                  <a:latin typeface="Cambria Math" panose="02040503050406030204" pitchFamily="18" charset="0"/>
                </a:rPr>
                <a:t>∗𝑥_𝑓𝑝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𝐾_𝑓^𝐴𝑃 </a:t>
              </a:r>
              <a:r>
                <a:rPr lang="nb-NO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𝛿_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6</xdr:col>
      <xdr:colOff>133350</xdr:colOff>
      <xdr:row>44</xdr:row>
      <xdr:rowOff>14287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4343400" y="86248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b-NO" sz="1100"/>
        </a:p>
      </xdr:txBody>
    </xdr:sp>
    <xdr:clientData/>
  </xdr:oneCellAnchor>
  <xdr:oneCellAnchor>
    <xdr:from>
      <xdr:col>11</xdr:col>
      <xdr:colOff>314325</xdr:colOff>
      <xdr:row>54</xdr:row>
      <xdr:rowOff>57150</xdr:rowOff>
    </xdr:from>
    <xdr:ext cx="1189748" cy="4293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 txBox="1"/>
          </xdr:nvSpPr>
          <xdr:spPr>
            <a:xfrm>
              <a:off x="9144000" y="10382250"/>
              <a:ext cx="1189748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 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sub>
                      <m:sup/>
                      <m:e>
                        <m:f>
                          <m:fPr>
                            <m:ctrlPr>
                              <a:rPr lang="nb-N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nb-N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𝑓𝑙𝑝</m:t>
                                </m:r>
                              </m:sub>
                            </m:sSub>
                          </m:den>
                        </m:f>
                      </m:e>
                    </m:nary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𝑓𝑙𝑝</m:t>
                        </m:r>
                      </m:sub>
                    </m:sSub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𝑓𝑙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9144000" y="10382250"/>
              <a:ext cx="1189748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nb-NO" sz="1100" i="0">
                  <a:latin typeface="Cambria Math" panose="02040503050406030204" pitchFamily="18" charset="0"/>
                </a:rPr>
                <a:t>∑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nb-NO" sz="1100" b="0" i="0">
                  <a:latin typeface="Cambria Math" panose="02040503050406030204" pitchFamily="18" charset="0"/>
                </a:rPr>
                <a:t>𝑝 ∈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𝑃)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▒1/𝐸_𝑓𝑙𝑝  </a:t>
              </a:r>
              <a:r>
                <a:rPr lang="nb-NO" sz="1100" b="0" i="0">
                  <a:latin typeface="Cambria Math" panose="02040503050406030204" pitchFamily="18" charset="0"/>
                </a:rPr>
                <a:t>𝑥_𝑓𝑙𝑝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𝑦_𝑓𝑙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9</xdr:col>
      <xdr:colOff>619125</xdr:colOff>
      <xdr:row>62</xdr:row>
      <xdr:rowOff>85725</xdr:rowOff>
    </xdr:from>
    <xdr:ext cx="943785" cy="4298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 txBox="1"/>
          </xdr:nvSpPr>
          <xdr:spPr>
            <a:xfrm>
              <a:off x="7600950" y="12125325"/>
              <a:ext cx="943785" cy="429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b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𝑓𝑘𝑝</m:t>
                            </m:r>
                          </m:sub>
                        </m:sSub>
                      </m:e>
                    </m:nary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𝑘𝑝</m:t>
                        </m:r>
                      </m:sub>
                    </m:sSub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7600950" y="12125325"/>
              <a:ext cx="943785" cy="4298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nb-NO" sz="1100" i="0">
                  <a:latin typeface="Cambria Math" panose="02040503050406030204" pitchFamily="18" charset="0"/>
                </a:rPr>
                <a:t>∑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nb-NO" sz="1100" b="0" i="0">
                  <a:latin typeface="Cambria Math" panose="02040503050406030204" pitchFamily="18" charset="0"/>
                </a:rPr>
                <a:t>𝑓 ∈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𝐹)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▒𝑧_𝑓𝑘𝑝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𝐿_𝑘𝑝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9</xdr:col>
      <xdr:colOff>390525</xdr:colOff>
      <xdr:row>70</xdr:row>
      <xdr:rowOff>66675</xdr:rowOff>
    </xdr:from>
    <xdr:ext cx="1211422" cy="4108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 txBox="1"/>
          </xdr:nvSpPr>
          <xdr:spPr>
            <a:xfrm>
              <a:off x="7372350" y="13439775"/>
              <a:ext cx="1211422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∈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b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𝑓𝑘𝑝</m:t>
                            </m:r>
                          </m:sub>
                        </m:sSub>
                      </m:e>
                    </m:nary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supHide m:val="on"/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∈ 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nb-N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𝑓𝑙𝑝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nb-NO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7372350" y="13439775"/>
              <a:ext cx="1211422" cy="410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nb-NO" sz="1100" i="0">
                  <a:latin typeface="Cambria Math" panose="02040503050406030204" pitchFamily="18" charset="0"/>
                </a:rPr>
                <a:t>∑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nb-NO" sz="1100" b="0" i="0">
                  <a:latin typeface="Cambria Math" panose="02040503050406030204" pitchFamily="18" charset="0"/>
                </a:rPr>
                <a:t>𝑘 ∈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𝐾)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▒𝑧_𝑓𝑘𝑝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∑8_(𝑙 ∈ 𝐿)▒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𝑥_𝑓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</a:t>
              </a:r>
              <a:r>
                <a:rPr lang="nb-N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endParaRPr lang="nb-N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79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2" max="2" width="10.33203125" bestFit="1" customWidth="1"/>
    <col min="3" max="3" width="3.5" customWidth="1"/>
    <col min="4" max="4" width="12.5" bestFit="1" customWidth="1"/>
    <col min="5" max="10" width="13.83203125" customWidth="1"/>
    <col min="11" max="11" width="16.33203125" customWidth="1"/>
    <col min="12" max="12" width="10.5" customWidth="1"/>
    <col min="13" max="13" width="9.83203125" customWidth="1"/>
    <col min="14" max="14" width="15.83203125" bestFit="1" customWidth="1"/>
    <col min="15" max="15" width="13.5" bestFit="1" customWidth="1"/>
    <col min="16" max="16" width="14.1640625" bestFit="1" customWidth="1"/>
    <col min="17" max="17" width="13.1640625" bestFit="1" customWidth="1"/>
    <col min="18" max="18" width="13.83203125" bestFit="1" customWidth="1"/>
  </cols>
  <sheetData>
    <row r="2" spans="2:24" s="9" customFormat="1" x14ac:dyDescent="0.2">
      <c r="D2" s="10" t="s">
        <v>19</v>
      </c>
      <c r="S2" s="11"/>
      <c r="T2" s="11"/>
      <c r="U2" s="11"/>
      <c r="V2" s="11"/>
      <c r="W2" s="11"/>
      <c r="X2" s="11"/>
    </row>
    <row r="3" spans="2:24" ht="45" customHeight="1" x14ac:dyDescent="0.2">
      <c r="B3" s="4" t="s">
        <v>27</v>
      </c>
      <c r="E3" s="85" t="s">
        <v>6</v>
      </c>
      <c r="F3" s="85"/>
      <c r="G3" s="85" t="s">
        <v>9</v>
      </c>
      <c r="H3" s="85"/>
      <c r="I3" s="85" t="s">
        <v>10</v>
      </c>
      <c r="J3" s="85"/>
      <c r="K3" s="6" t="s">
        <v>11</v>
      </c>
      <c r="L3" s="6" t="s">
        <v>12</v>
      </c>
      <c r="M3" s="6" t="s">
        <v>14</v>
      </c>
      <c r="N3" s="83" t="s">
        <v>15</v>
      </c>
      <c r="O3" s="83"/>
      <c r="P3" s="83"/>
      <c r="S3" s="1"/>
      <c r="T3" s="1"/>
    </row>
    <row r="4" spans="2:24" x14ac:dyDescent="0.2">
      <c r="B4" s="4" t="s">
        <v>25</v>
      </c>
      <c r="D4" s="4" t="s">
        <v>26</v>
      </c>
      <c r="E4" s="4" t="s">
        <v>7</v>
      </c>
      <c r="F4" s="4" t="s">
        <v>8</v>
      </c>
      <c r="G4" s="4" t="s">
        <v>7</v>
      </c>
      <c r="H4" s="4" t="s">
        <v>8</v>
      </c>
      <c r="I4" s="4" t="s">
        <v>7</v>
      </c>
      <c r="J4" s="4" t="s">
        <v>8</v>
      </c>
      <c r="N4" s="4" t="s">
        <v>16</v>
      </c>
      <c r="O4" s="4" t="s">
        <v>17</v>
      </c>
      <c r="P4" s="4" t="s">
        <v>18</v>
      </c>
    </row>
    <row r="5" spans="2:24" x14ac:dyDescent="0.2">
      <c r="C5">
        <v>1</v>
      </c>
      <c r="D5" t="s">
        <v>0</v>
      </c>
      <c r="E5" s="7">
        <v>0.15</v>
      </c>
      <c r="F5" s="7">
        <v>0.14000000000000001</v>
      </c>
      <c r="G5" s="15">
        <v>1</v>
      </c>
      <c r="H5" s="15">
        <v>0.85</v>
      </c>
      <c r="I5" s="8">
        <v>450</v>
      </c>
      <c r="J5" s="8">
        <v>500</v>
      </c>
      <c r="K5" s="8">
        <v>40</v>
      </c>
      <c r="L5" s="8">
        <v>85000</v>
      </c>
      <c r="M5" s="8">
        <v>1000</v>
      </c>
      <c r="N5" s="8">
        <v>400</v>
      </c>
      <c r="O5" s="8">
        <v>250</v>
      </c>
      <c r="P5" s="8">
        <v>400</v>
      </c>
    </row>
    <row r="6" spans="2:24" x14ac:dyDescent="0.2">
      <c r="C6">
        <v>2</v>
      </c>
      <c r="D6" t="s">
        <v>1</v>
      </c>
      <c r="E6" s="7">
        <v>0.13</v>
      </c>
      <c r="F6" s="7">
        <v>0.13</v>
      </c>
      <c r="G6" s="15">
        <v>1</v>
      </c>
      <c r="H6" s="15">
        <v>0.85</v>
      </c>
      <c r="I6" s="8">
        <v>500</v>
      </c>
      <c r="J6" s="8">
        <v>550</v>
      </c>
      <c r="K6" s="8">
        <v>30</v>
      </c>
      <c r="L6" s="8">
        <v>150000</v>
      </c>
      <c r="M6" s="8">
        <v>1000</v>
      </c>
      <c r="N6" s="8">
        <v>500</v>
      </c>
      <c r="O6" s="8">
        <v>300</v>
      </c>
      <c r="P6" s="8">
        <v>370</v>
      </c>
    </row>
    <row r="7" spans="2:24" x14ac:dyDescent="0.2">
      <c r="C7">
        <v>3</v>
      </c>
      <c r="D7" t="s">
        <v>2</v>
      </c>
      <c r="E7" s="7">
        <v>0.14000000000000001</v>
      </c>
      <c r="F7" s="7">
        <v>0.12</v>
      </c>
      <c r="G7" s="15">
        <v>1</v>
      </c>
      <c r="H7" s="15">
        <v>0.85</v>
      </c>
      <c r="I7" s="8">
        <v>400</v>
      </c>
      <c r="J7" s="8">
        <v>440</v>
      </c>
      <c r="K7" s="8">
        <v>17</v>
      </c>
      <c r="L7" s="8">
        <v>50000</v>
      </c>
      <c r="M7" s="8">
        <v>1000</v>
      </c>
      <c r="N7" s="8">
        <v>250</v>
      </c>
      <c r="O7" s="8">
        <v>200</v>
      </c>
      <c r="P7" s="8">
        <v>400</v>
      </c>
    </row>
    <row r="8" spans="2:24" x14ac:dyDescent="0.2">
      <c r="C8">
        <v>4</v>
      </c>
      <c r="D8" t="s">
        <v>3</v>
      </c>
      <c r="E8" s="7">
        <v>0.13</v>
      </c>
      <c r="F8" s="7">
        <v>0.12</v>
      </c>
      <c r="G8" s="15">
        <v>1</v>
      </c>
      <c r="H8" s="15">
        <v>0.85</v>
      </c>
      <c r="I8" s="8">
        <v>400</v>
      </c>
      <c r="J8" s="8">
        <v>500</v>
      </c>
      <c r="K8" s="8">
        <v>20</v>
      </c>
      <c r="L8" s="8">
        <v>85000</v>
      </c>
      <c r="M8" s="8">
        <v>1000</v>
      </c>
      <c r="N8" s="8">
        <v>250</v>
      </c>
      <c r="O8" s="8">
        <v>300</v>
      </c>
      <c r="P8" s="8">
        <v>400</v>
      </c>
    </row>
    <row r="9" spans="2:24" x14ac:dyDescent="0.2">
      <c r="C9">
        <v>5</v>
      </c>
      <c r="D9" t="s">
        <v>4</v>
      </c>
      <c r="E9" s="7">
        <v>0.12</v>
      </c>
      <c r="F9" s="7">
        <v>0.11</v>
      </c>
      <c r="G9" s="15">
        <v>1</v>
      </c>
      <c r="H9" s="15">
        <v>0.85</v>
      </c>
      <c r="I9" s="8">
        <v>500</v>
      </c>
      <c r="J9" s="8">
        <v>600</v>
      </c>
      <c r="K9" s="8">
        <v>15</v>
      </c>
      <c r="L9" s="8">
        <v>100000</v>
      </c>
      <c r="M9" s="8">
        <v>1000</v>
      </c>
      <c r="N9" s="8">
        <v>200</v>
      </c>
      <c r="O9" s="8">
        <v>300</v>
      </c>
      <c r="P9" s="8">
        <v>200</v>
      </c>
    </row>
    <row r="10" spans="2:24" x14ac:dyDescent="0.2">
      <c r="C10">
        <v>6</v>
      </c>
      <c r="D10" t="s">
        <v>5</v>
      </c>
      <c r="E10" s="7">
        <v>0.11</v>
      </c>
      <c r="F10" s="7">
        <v>0.1</v>
      </c>
      <c r="G10" s="15">
        <v>1</v>
      </c>
      <c r="H10" s="15">
        <v>0.85</v>
      </c>
      <c r="I10" s="8">
        <v>500</v>
      </c>
      <c r="J10" s="8">
        <v>540</v>
      </c>
      <c r="K10" s="8">
        <v>18</v>
      </c>
      <c r="L10" s="8">
        <v>40000</v>
      </c>
      <c r="M10" s="8">
        <v>1000</v>
      </c>
      <c r="N10" s="8">
        <v>200</v>
      </c>
      <c r="O10" s="8">
        <v>200</v>
      </c>
      <c r="P10" s="8">
        <v>150</v>
      </c>
    </row>
    <row r="12" spans="2:24" x14ac:dyDescent="0.2">
      <c r="D12" s="85" t="s">
        <v>22</v>
      </c>
      <c r="E12" s="85"/>
      <c r="F12" s="85"/>
    </row>
    <row r="13" spans="2:24" x14ac:dyDescent="0.2">
      <c r="B13" s="4" t="s">
        <v>25</v>
      </c>
      <c r="D13" s="4" t="s">
        <v>23</v>
      </c>
      <c r="E13" s="4" t="s">
        <v>7</v>
      </c>
      <c r="F13" s="4" t="s">
        <v>8</v>
      </c>
    </row>
    <row r="14" spans="2:24" x14ac:dyDescent="0.2">
      <c r="D14" t="s">
        <v>21</v>
      </c>
      <c r="E14" s="8">
        <v>70</v>
      </c>
      <c r="F14" s="8">
        <v>0</v>
      </c>
    </row>
    <row r="15" spans="2:24" x14ac:dyDescent="0.2">
      <c r="D15" t="s">
        <v>40</v>
      </c>
      <c r="E15" s="8">
        <v>0</v>
      </c>
      <c r="F15" s="8">
        <v>30</v>
      </c>
    </row>
    <row r="17" spans="2:15" s="9" customFormat="1" x14ac:dyDescent="0.2">
      <c r="D17" s="10" t="s">
        <v>20</v>
      </c>
    </row>
    <row r="18" spans="2:15" x14ac:dyDescent="0.2">
      <c r="B18" s="4" t="s">
        <v>24</v>
      </c>
      <c r="E18" s="3" t="s">
        <v>131</v>
      </c>
      <c r="G18" s="12" t="s">
        <v>132</v>
      </c>
      <c r="I18" s="85" t="s">
        <v>133</v>
      </c>
      <c r="J18" s="85"/>
      <c r="L18" s="85" t="s">
        <v>134</v>
      </c>
      <c r="M18" s="85"/>
      <c r="N18" s="85"/>
      <c r="O18" s="85"/>
    </row>
    <row r="19" spans="2:15" x14ac:dyDescent="0.2">
      <c r="B19" s="4" t="s">
        <v>23</v>
      </c>
      <c r="L19" s="84" t="s">
        <v>21</v>
      </c>
      <c r="M19" s="84"/>
      <c r="N19" s="84" t="s">
        <v>40</v>
      </c>
      <c r="O19" s="84"/>
    </row>
    <row r="20" spans="2:15" x14ac:dyDescent="0.2">
      <c r="B20" s="4" t="s">
        <v>25</v>
      </c>
      <c r="D20" s="4" t="s">
        <v>26</v>
      </c>
      <c r="I20" s="4" t="s">
        <v>145</v>
      </c>
      <c r="J20" s="4" t="s">
        <v>146</v>
      </c>
      <c r="L20" s="4" t="s">
        <v>144</v>
      </c>
      <c r="M20" s="4" t="s">
        <v>143</v>
      </c>
      <c r="N20" s="4" t="s">
        <v>142</v>
      </c>
      <c r="O20" s="4" t="s">
        <v>141</v>
      </c>
    </row>
    <row r="21" spans="2:15" x14ac:dyDescent="0.2">
      <c r="C21">
        <v>1</v>
      </c>
      <c r="D21" t="s">
        <v>0</v>
      </c>
      <c r="E21" s="36">
        <v>262.49999999999989</v>
      </c>
      <c r="G21" s="34">
        <v>1</v>
      </c>
      <c r="I21" s="39">
        <v>33.000000000000043</v>
      </c>
      <c r="J21" s="40">
        <v>5.9499999999999549</v>
      </c>
      <c r="L21" s="39">
        <v>33.000000000000043</v>
      </c>
      <c r="M21" s="45">
        <v>0</v>
      </c>
      <c r="N21" s="45">
        <v>0</v>
      </c>
      <c r="O21" s="40">
        <v>5.9499999999999549</v>
      </c>
    </row>
    <row r="22" spans="2:15" x14ac:dyDescent="0.2">
      <c r="C22">
        <v>2</v>
      </c>
      <c r="D22" t="s">
        <v>1</v>
      </c>
      <c r="E22" s="37">
        <v>0</v>
      </c>
      <c r="G22" s="13">
        <v>0</v>
      </c>
      <c r="I22" s="41">
        <v>0</v>
      </c>
      <c r="J22" s="42">
        <v>5.8619775700208265E-14</v>
      </c>
      <c r="L22" s="41">
        <v>0</v>
      </c>
      <c r="M22" s="46">
        <v>0</v>
      </c>
      <c r="N22" s="46">
        <v>0</v>
      </c>
      <c r="O22" s="42">
        <v>5.8619775700208265E-14</v>
      </c>
    </row>
    <row r="23" spans="2:15" x14ac:dyDescent="0.2">
      <c r="C23">
        <v>3</v>
      </c>
      <c r="D23" t="s">
        <v>2</v>
      </c>
      <c r="E23" s="37">
        <v>121.42857142857142</v>
      </c>
      <c r="G23" s="14">
        <v>1</v>
      </c>
      <c r="I23" s="41">
        <v>17</v>
      </c>
      <c r="J23" s="42">
        <v>0</v>
      </c>
      <c r="L23" s="41">
        <v>17</v>
      </c>
      <c r="M23" s="46">
        <v>0</v>
      </c>
      <c r="N23" s="46">
        <v>0</v>
      </c>
      <c r="O23" s="42">
        <v>0</v>
      </c>
    </row>
    <row r="24" spans="2:15" x14ac:dyDescent="0.2">
      <c r="C24">
        <v>4</v>
      </c>
      <c r="D24" t="s">
        <v>3</v>
      </c>
      <c r="E24" s="37">
        <v>153.84615384615384</v>
      </c>
      <c r="G24" s="34">
        <v>1</v>
      </c>
      <c r="I24" s="41">
        <v>20</v>
      </c>
      <c r="J24" s="42">
        <v>0</v>
      </c>
      <c r="L24" s="41">
        <v>20</v>
      </c>
      <c r="M24" s="46">
        <v>0</v>
      </c>
      <c r="N24" s="46">
        <v>0</v>
      </c>
      <c r="O24" s="42">
        <v>0</v>
      </c>
    </row>
    <row r="25" spans="2:15" x14ac:dyDescent="0.2">
      <c r="C25">
        <v>5</v>
      </c>
      <c r="D25" t="s">
        <v>4</v>
      </c>
      <c r="E25" s="37">
        <v>115.90909090909099</v>
      </c>
      <c r="G25" s="34">
        <v>1</v>
      </c>
      <c r="I25" s="41">
        <v>1.7763568394002505E-15</v>
      </c>
      <c r="J25" s="42">
        <v>12.750000000000005</v>
      </c>
      <c r="L25" s="41">
        <v>0</v>
      </c>
      <c r="M25" s="46">
        <v>0</v>
      </c>
      <c r="N25" s="46">
        <v>0</v>
      </c>
      <c r="O25" s="42">
        <v>12.750000000000005</v>
      </c>
    </row>
    <row r="26" spans="2:15" x14ac:dyDescent="0.2">
      <c r="C26">
        <v>6</v>
      </c>
      <c r="D26" t="s">
        <v>5</v>
      </c>
      <c r="E26" s="38">
        <v>112.99999999999983</v>
      </c>
      <c r="G26" s="35">
        <v>1</v>
      </c>
      <c r="I26" s="43">
        <v>0</v>
      </c>
      <c r="J26" s="44">
        <v>11.299999999999979</v>
      </c>
      <c r="L26" s="43">
        <v>0</v>
      </c>
      <c r="M26" s="47">
        <v>0</v>
      </c>
      <c r="N26" s="47">
        <v>0</v>
      </c>
      <c r="O26" s="44">
        <v>11.299999999999979</v>
      </c>
    </row>
    <row r="28" spans="2:15" x14ac:dyDescent="0.2">
      <c r="F28" s="85"/>
      <c r="G28" s="85"/>
    </row>
    <row r="29" spans="2:15" s="9" customFormat="1" x14ac:dyDescent="0.2">
      <c r="D29" s="10" t="s">
        <v>28</v>
      </c>
    </row>
    <row r="30" spans="2:15" x14ac:dyDescent="0.2">
      <c r="D30" s="2"/>
    </row>
    <row r="31" spans="2:15" x14ac:dyDescent="0.2">
      <c r="D31" s="2"/>
    </row>
    <row r="32" spans="2:15" x14ac:dyDescent="0.2">
      <c r="D32" s="82" t="s">
        <v>10</v>
      </c>
      <c r="E32" s="82"/>
      <c r="F32" s="32">
        <f>SUMPRODUCT(I5:J10,I21:J26)</f>
        <v>46377.000000000015</v>
      </c>
    </row>
    <row r="33" spans="2:11" x14ac:dyDescent="0.2">
      <c r="D33" s="82" t="s">
        <v>36</v>
      </c>
      <c r="E33" s="82"/>
      <c r="F33" s="32">
        <f>SUMPRODUCT(L5:L10,G21:G26)</f>
        <v>360000</v>
      </c>
    </row>
    <row r="34" spans="2:11" x14ac:dyDescent="0.2">
      <c r="D34" s="82" t="s">
        <v>13</v>
      </c>
      <c r="E34" s="82"/>
      <c r="F34" s="32">
        <f>SUMPRODUCT(M5:M10,E21:E26)</f>
        <v>766683.81618381594</v>
      </c>
    </row>
    <row r="35" spans="2:11" x14ac:dyDescent="0.2">
      <c r="D35" s="82" t="s">
        <v>37</v>
      </c>
      <c r="E35" s="82"/>
      <c r="F35" s="32">
        <f>SUMPRODUCT(N5:N10,E21:E26)</f>
        <v>219600.49950049946</v>
      </c>
    </row>
    <row r="36" spans="2:11" x14ac:dyDescent="0.2">
      <c r="D36" s="82" t="s">
        <v>246</v>
      </c>
      <c r="E36" s="82"/>
      <c r="F36" s="32">
        <f t="array" ref="F36">SUM(((L21:L26)+(M21:M26))*O5:O10)</f>
        <v>17650.000000000011</v>
      </c>
    </row>
    <row r="37" spans="2:11" ht="16" thickBot="1" x14ac:dyDescent="0.25">
      <c r="D37" s="82" t="s">
        <v>39</v>
      </c>
      <c r="E37" s="82"/>
      <c r="F37" s="32">
        <f t="array" ref="F37">SUM(((N21:N26)+(O21:O26))*P5:P10)</f>
        <v>6625.0000000000018</v>
      </c>
    </row>
    <row r="38" spans="2:11" ht="17" thickTop="1" thickBot="1" x14ac:dyDescent="0.25">
      <c r="D38" s="2" t="s">
        <v>41</v>
      </c>
      <c r="F38" s="33">
        <f>SUM(F32:F37)</f>
        <v>1416936.3156843153</v>
      </c>
    </row>
    <row r="39" spans="2:11" ht="16" thickTop="1" x14ac:dyDescent="0.2">
      <c r="D39" s="2"/>
    </row>
    <row r="40" spans="2:11" x14ac:dyDescent="0.2">
      <c r="D40" s="2"/>
    </row>
    <row r="41" spans="2:11" s="9" customFormat="1" x14ac:dyDescent="0.2">
      <c r="D41" s="10" t="s">
        <v>33</v>
      </c>
      <c r="F41" s="10"/>
    </row>
    <row r="42" spans="2:11" x14ac:dyDescent="0.2">
      <c r="B42" s="4" t="s">
        <v>29</v>
      </c>
    </row>
    <row r="43" spans="2:11" x14ac:dyDescent="0.2">
      <c r="B43" s="4"/>
      <c r="J43" s="81"/>
      <c r="K43" s="81"/>
    </row>
    <row r="44" spans="2:11" x14ac:dyDescent="0.2">
      <c r="J44" s="81"/>
      <c r="K44" s="81"/>
    </row>
    <row r="45" spans="2:11" x14ac:dyDescent="0.2">
      <c r="D45" s="4" t="s">
        <v>26</v>
      </c>
      <c r="E45" s="1" t="s">
        <v>183</v>
      </c>
      <c r="F45" s="1"/>
      <c r="G45" s="1" t="s">
        <v>184</v>
      </c>
      <c r="J45" s="81"/>
      <c r="K45" s="81"/>
    </row>
    <row r="46" spans="2:11" x14ac:dyDescent="0.2">
      <c r="C46">
        <v>1</v>
      </c>
      <c r="D46" t="s">
        <v>0</v>
      </c>
      <c r="E46" s="19">
        <f t="shared" ref="E46:E51" si="0">SUMPRODUCT(1/G5:H5,I21:J21)</f>
        <v>39.999999999999986</v>
      </c>
      <c r="F46" s="1" t="s">
        <v>30</v>
      </c>
      <c r="G46" s="16">
        <f t="shared" ref="G46:G51" si="1">K5*G21</f>
        <v>40</v>
      </c>
    </row>
    <row r="47" spans="2:11" x14ac:dyDescent="0.2">
      <c r="C47">
        <v>2</v>
      </c>
      <c r="D47" t="s">
        <v>1</v>
      </c>
      <c r="E47" s="20">
        <f t="shared" si="0"/>
        <v>6.8964442000245025E-14</v>
      </c>
      <c r="F47" s="1" t="s">
        <v>30</v>
      </c>
      <c r="G47" s="17">
        <f t="shared" si="1"/>
        <v>0</v>
      </c>
    </row>
    <row r="48" spans="2:11" x14ac:dyDescent="0.2">
      <c r="C48">
        <v>3</v>
      </c>
      <c r="D48" t="s">
        <v>2</v>
      </c>
      <c r="E48" s="20">
        <f t="shared" si="0"/>
        <v>17</v>
      </c>
      <c r="F48" s="1" t="s">
        <v>30</v>
      </c>
      <c r="G48" s="17">
        <f t="shared" si="1"/>
        <v>17</v>
      </c>
    </row>
    <row r="49" spans="2:11" x14ac:dyDescent="0.2">
      <c r="C49">
        <v>4</v>
      </c>
      <c r="D49" t="s">
        <v>3</v>
      </c>
      <c r="E49" s="20">
        <f t="shared" si="0"/>
        <v>20</v>
      </c>
      <c r="F49" s="1" t="s">
        <v>30</v>
      </c>
      <c r="G49" s="17">
        <f t="shared" si="1"/>
        <v>20</v>
      </c>
    </row>
    <row r="50" spans="2:11" x14ac:dyDescent="0.2">
      <c r="C50">
        <v>5</v>
      </c>
      <c r="D50" t="s">
        <v>4</v>
      </c>
      <c r="E50" s="20">
        <f t="shared" si="0"/>
        <v>15.000000000000009</v>
      </c>
      <c r="F50" s="1" t="s">
        <v>30</v>
      </c>
      <c r="G50" s="17">
        <f t="shared" si="1"/>
        <v>15</v>
      </c>
    </row>
    <row r="51" spans="2:11" x14ac:dyDescent="0.2">
      <c r="C51">
        <v>6</v>
      </c>
      <c r="D51" t="s">
        <v>5</v>
      </c>
      <c r="E51" s="21">
        <f t="shared" si="0"/>
        <v>13.294117647058799</v>
      </c>
      <c r="F51" s="1" t="s">
        <v>30</v>
      </c>
      <c r="G51" s="18">
        <f t="shared" si="1"/>
        <v>18</v>
      </c>
    </row>
    <row r="53" spans="2:11" x14ac:dyDescent="0.2">
      <c r="B53" s="4" t="s">
        <v>31</v>
      </c>
      <c r="J53" s="81"/>
      <c r="K53" s="81"/>
    </row>
    <row r="54" spans="2:11" x14ac:dyDescent="0.2">
      <c r="J54" s="81"/>
      <c r="K54" s="81"/>
    </row>
    <row r="55" spans="2:11" x14ac:dyDescent="0.2">
      <c r="D55" s="4" t="s">
        <v>26</v>
      </c>
      <c r="E55" s="1" t="s">
        <v>185</v>
      </c>
      <c r="F55" s="1"/>
      <c r="G55" s="1" t="s">
        <v>186</v>
      </c>
      <c r="J55" s="81"/>
      <c r="K55" s="81"/>
    </row>
    <row r="56" spans="2:11" x14ac:dyDescent="0.2">
      <c r="C56">
        <v>1</v>
      </c>
      <c r="D56" t="s">
        <v>0</v>
      </c>
      <c r="E56" s="19">
        <f t="shared" ref="E56:E61" si="2">SUMPRODUCT(1/E5:F5,I21:J21)</f>
        <v>262.49999999999994</v>
      </c>
      <c r="F56" s="1" t="s">
        <v>32</v>
      </c>
      <c r="G56" s="16">
        <f t="shared" ref="G56:G61" si="3">E21</f>
        <v>262.49999999999989</v>
      </c>
    </row>
    <row r="57" spans="2:11" x14ac:dyDescent="0.2">
      <c r="C57">
        <v>2</v>
      </c>
      <c r="D57" t="s">
        <v>1</v>
      </c>
      <c r="E57" s="20">
        <f t="shared" si="2"/>
        <v>4.5092135154006352E-13</v>
      </c>
      <c r="F57" s="1" t="s">
        <v>32</v>
      </c>
      <c r="G57" s="17">
        <f t="shared" si="3"/>
        <v>0</v>
      </c>
    </row>
    <row r="58" spans="2:11" x14ac:dyDescent="0.2">
      <c r="C58">
        <v>3</v>
      </c>
      <c r="D58" t="s">
        <v>2</v>
      </c>
      <c r="E58" s="20">
        <f t="shared" si="2"/>
        <v>121.42857142857142</v>
      </c>
      <c r="F58" s="1" t="s">
        <v>32</v>
      </c>
      <c r="G58" s="17">
        <f t="shared" si="3"/>
        <v>121.42857142857142</v>
      </c>
    </row>
    <row r="59" spans="2:11" x14ac:dyDescent="0.2">
      <c r="C59">
        <v>4</v>
      </c>
      <c r="D59" t="s">
        <v>3</v>
      </c>
      <c r="E59" s="20">
        <f t="shared" si="2"/>
        <v>153.84615384615384</v>
      </c>
      <c r="F59" s="1" t="s">
        <v>32</v>
      </c>
      <c r="G59" s="17">
        <f t="shared" si="3"/>
        <v>153.84615384615384</v>
      </c>
    </row>
    <row r="60" spans="2:11" x14ac:dyDescent="0.2">
      <c r="C60">
        <v>5</v>
      </c>
      <c r="D60" t="s">
        <v>4</v>
      </c>
      <c r="E60" s="20">
        <f t="shared" si="2"/>
        <v>115.90909090909098</v>
      </c>
      <c r="F60" s="1" t="s">
        <v>32</v>
      </c>
      <c r="G60" s="17">
        <f t="shared" si="3"/>
        <v>115.90909090909099</v>
      </c>
    </row>
    <row r="61" spans="2:11" x14ac:dyDescent="0.2">
      <c r="C61">
        <v>6</v>
      </c>
      <c r="D61" t="s">
        <v>5</v>
      </c>
      <c r="E61" s="21">
        <f t="shared" si="2"/>
        <v>112.9999999999998</v>
      </c>
      <c r="F61" s="1" t="s">
        <v>32</v>
      </c>
      <c r="G61" s="18">
        <f t="shared" si="3"/>
        <v>112.99999999999983</v>
      </c>
    </row>
    <row r="62" spans="2:11" x14ac:dyDescent="0.2">
      <c r="J62" s="81"/>
      <c r="K62" s="81"/>
    </row>
    <row r="63" spans="2:11" x14ac:dyDescent="0.2">
      <c r="B63" s="4" t="s">
        <v>34</v>
      </c>
      <c r="J63" s="81"/>
      <c r="K63" s="81"/>
    </row>
    <row r="64" spans="2:11" x14ac:dyDescent="0.2">
      <c r="J64" s="81"/>
      <c r="K64" s="81"/>
    </row>
    <row r="65" spans="2:11" x14ac:dyDescent="0.2">
      <c r="E65" s="81" t="s">
        <v>187</v>
      </c>
      <c r="F65" s="81"/>
      <c r="H65" s="81" t="s">
        <v>192</v>
      </c>
      <c r="I65" s="81"/>
    </row>
    <row r="66" spans="2:11" x14ac:dyDescent="0.2">
      <c r="B66" s="4" t="s">
        <v>25</v>
      </c>
      <c r="D66" s="4" t="s">
        <v>23</v>
      </c>
      <c r="E66" s="4" t="s">
        <v>188</v>
      </c>
      <c r="F66" s="4" t="s">
        <v>189</v>
      </c>
      <c r="G66" s="4"/>
      <c r="H66" s="4" t="s">
        <v>190</v>
      </c>
      <c r="I66" s="4" t="s">
        <v>191</v>
      </c>
    </row>
    <row r="67" spans="2:11" x14ac:dyDescent="0.2">
      <c r="D67" t="s">
        <v>21</v>
      </c>
      <c r="E67" s="22">
        <f>SUM(L21:L26)</f>
        <v>70.000000000000043</v>
      </c>
      <c r="F67" s="23">
        <f>SUM(M21:M26)</f>
        <v>0</v>
      </c>
      <c r="G67" s="1" t="s">
        <v>32</v>
      </c>
      <c r="H67" s="26">
        <f>E14</f>
        <v>70</v>
      </c>
      <c r="I67" s="27">
        <f>F14</f>
        <v>0</v>
      </c>
    </row>
    <row r="68" spans="2:11" x14ac:dyDescent="0.2">
      <c r="D68" t="s">
        <v>40</v>
      </c>
      <c r="E68" s="24">
        <f>SUM(N21:N26)</f>
        <v>0</v>
      </c>
      <c r="F68" s="25">
        <f>SUM(O21:O26)</f>
        <v>29.999999999999996</v>
      </c>
      <c r="G68" s="1" t="s">
        <v>32</v>
      </c>
      <c r="H68" s="28">
        <f>E15</f>
        <v>0</v>
      </c>
      <c r="I68" s="29">
        <f>F15</f>
        <v>30</v>
      </c>
    </row>
    <row r="70" spans="2:11" x14ac:dyDescent="0.2">
      <c r="B70" s="4" t="s">
        <v>35</v>
      </c>
      <c r="J70" s="81"/>
      <c r="K70" s="81"/>
    </row>
    <row r="71" spans="2:11" x14ac:dyDescent="0.2">
      <c r="B71" s="4"/>
      <c r="J71" s="81"/>
      <c r="K71" s="81"/>
    </row>
    <row r="72" spans="2:11" x14ac:dyDescent="0.2">
      <c r="E72" s="81" t="s">
        <v>187</v>
      </c>
      <c r="F72" s="81"/>
      <c r="H72" s="81" t="s">
        <v>222</v>
      </c>
      <c r="I72" s="81"/>
      <c r="J72" s="81"/>
      <c r="K72" s="81"/>
    </row>
    <row r="73" spans="2:11" x14ac:dyDescent="0.2">
      <c r="B73" s="4" t="s">
        <v>25</v>
      </c>
      <c r="D73" s="4" t="s">
        <v>26</v>
      </c>
      <c r="E73" s="4" t="s">
        <v>188</v>
      </c>
      <c r="F73" s="4" t="s">
        <v>189</v>
      </c>
      <c r="H73" s="4" t="s">
        <v>145</v>
      </c>
      <c r="I73" s="4" t="s">
        <v>146</v>
      </c>
    </row>
    <row r="74" spans="2:11" x14ac:dyDescent="0.2">
      <c r="C74">
        <v>1</v>
      </c>
      <c r="D74" t="s">
        <v>0</v>
      </c>
      <c r="E74" s="22">
        <f t="shared" ref="E74:F79" si="4">SUM(L21,N21)</f>
        <v>33.000000000000043</v>
      </c>
      <c r="F74" s="23">
        <f t="shared" si="4"/>
        <v>5.9499999999999549</v>
      </c>
      <c r="G74" s="1" t="s">
        <v>32</v>
      </c>
      <c r="H74" s="22">
        <f t="shared" ref="H74:H79" si="5">I21</f>
        <v>33.000000000000043</v>
      </c>
      <c r="I74" s="23">
        <f t="shared" ref="I74:I79" si="6">J21</f>
        <v>5.9499999999999549</v>
      </c>
    </row>
    <row r="75" spans="2:11" x14ac:dyDescent="0.2">
      <c r="C75">
        <v>2</v>
      </c>
      <c r="D75" t="s">
        <v>1</v>
      </c>
      <c r="E75" s="30">
        <f t="shared" si="4"/>
        <v>0</v>
      </c>
      <c r="F75" s="31">
        <f t="shared" si="4"/>
        <v>5.8619775700208265E-14</v>
      </c>
      <c r="G75" s="1" t="s">
        <v>32</v>
      </c>
      <c r="H75" s="30">
        <f t="shared" si="5"/>
        <v>0</v>
      </c>
      <c r="I75" s="31">
        <f t="shared" si="6"/>
        <v>5.8619775700208265E-14</v>
      </c>
    </row>
    <row r="76" spans="2:11" x14ac:dyDescent="0.2">
      <c r="C76">
        <v>3</v>
      </c>
      <c r="D76" t="s">
        <v>2</v>
      </c>
      <c r="E76" s="30">
        <f t="shared" si="4"/>
        <v>17</v>
      </c>
      <c r="F76" s="31">
        <f t="shared" si="4"/>
        <v>0</v>
      </c>
      <c r="G76" s="1" t="s">
        <v>32</v>
      </c>
      <c r="H76" s="30">
        <f t="shared" si="5"/>
        <v>17</v>
      </c>
      <c r="I76" s="31">
        <f t="shared" si="6"/>
        <v>0</v>
      </c>
    </row>
    <row r="77" spans="2:11" x14ac:dyDescent="0.2">
      <c r="C77">
        <v>4</v>
      </c>
      <c r="D77" t="s">
        <v>3</v>
      </c>
      <c r="E77" s="30">
        <f t="shared" si="4"/>
        <v>20</v>
      </c>
      <c r="F77" s="31">
        <f t="shared" si="4"/>
        <v>0</v>
      </c>
      <c r="G77" s="1" t="s">
        <v>32</v>
      </c>
      <c r="H77" s="30">
        <f t="shared" si="5"/>
        <v>20</v>
      </c>
      <c r="I77" s="31">
        <f t="shared" si="6"/>
        <v>0</v>
      </c>
    </row>
    <row r="78" spans="2:11" x14ac:dyDescent="0.2">
      <c r="C78">
        <v>5</v>
      </c>
      <c r="D78" t="s">
        <v>4</v>
      </c>
      <c r="E78" s="30">
        <f t="shared" si="4"/>
        <v>0</v>
      </c>
      <c r="F78" s="31">
        <f t="shared" si="4"/>
        <v>12.750000000000005</v>
      </c>
      <c r="G78" s="1" t="s">
        <v>32</v>
      </c>
      <c r="H78" s="30">
        <f t="shared" si="5"/>
        <v>1.7763568394002505E-15</v>
      </c>
      <c r="I78" s="31">
        <f t="shared" si="6"/>
        <v>12.750000000000005</v>
      </c>
    </row>
    <row r="79" spans="2:11" x14ac:dyDescent="0.2">
      <c r="C79">
        <v>6</v>
      </c>
      <c r="D79" t="s">
        <v>5</v>
      </c>
      <c r="E79" s="24">
        <f t="shared" si="4"/>
        <v>0</v>
      </c>
      <c r="F79" s="25">
        <f t="shared" si="4"/>
        <v>11.299999999999979</v>
      </c>
      <c r="G79" s="1" t="s">
        <v>32</v>
      </c>
      <c r="H79" s="24">
        <f t="shared" si="5"/>
        <v>0</v>
      </c>
      <c r="I79" s="25">
        <f t="shared" si="6"/>
        <v>11.299999999999979</v>
      </c>
    </row>
  </sheetData>
  <mergeCells count="24">
    <mergeCell ref="F28:G28"/>
    <mergeCell ref="I18:J18"/>
    <mergeCell ref="E3:F3"/>
    <mergeCell ref="G3:H3"/>
    <mergeCell ref="I3:J3"/>
    <mergeCell ref="N3:P3"/>
    <mergeCell ref="L19:M19"/>
    <mergeCell ref="L18:O18"/>
    <mergeCell ref="N19:O19"/>
    <mergeCell ref="D12:F12"/>
    <mergeCell ref="E72:F72"/>
    <mergeCell ref="H72:I72"/>
    <mergeCell ref="J70:K72"/>
    <mergeCell ref="D32:E32"/>
    <mergeCell ref="D33:E33"/>
    <mergeCell ref="D34:E34"/>
    <mergeCell ref="D35:E35"/>
    <mergeCell ref="D36:E36"/>
    <mergeCell ref="D37:E37"/>
    <mergeCell ref="H65:I65"/>
    <mergeCell ref="E65:F65"/>
    <mergeCell ref="J62:K64"/>
    <mergeCell ref="J53:K55"/>
    <mergeCell ref="J43:K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2"/>
  <sheetViews>
    <sheetView showGridLines="0" topLeftCell="A37" workbookViewId="0">
      <selection activeCell="C67" sqref="C67:C82"/>
    </sheetView>
  </sheetViews>
  <sheetFormatPr baseColWidth="10" defaultColWidth="8.83203125" defaultRowHeight="15" x14ac:dyDescent="0.2"/>
  <cols>
    <col min="1" max="1" width="2.33203125" customWidth="1"/>
    <col min="2" max="2" width="6.6640625" bestFit="1" customWidth="1"/>
    <col min="3" max="3" width="30.83203125" bestFit="1" customWidth="1"/>
    <col min="4" max="5" width="12.6640625" bestFit="1" customWidth="1"/>
    <col min="6" max="6" width="10.83203125" bestFit="1" customWidth="1"/>
    <col min="7" max="8" width="12" bestFit="1" customWidth="1"/>
  </cols>
  <sheetData>
    <row r="1" spans="1:8" x14ac:dyDescent="0.2">
      <c r="A1" s="2" t="s">
        <v>42</v>
      </c>
    </row>
    <row r="2" spans="1:8" x14ac:dyDescent="0.2">
      <c r="A2" s="2" t="s">
        <v>43</v>
      </c>
    </row>
    <row r="3" spans="1:8" x14ac:dyDescent="0.2">
      <c r="A3" s="2" t="s">
        <v>193</v>
      </c>
    </row>
    <row r="6" spans="1:8" ht="16" thickBot="1" x14ac:dyDescent="0.25">
      <c r="A6" t="s">
        <v>44</v>
      </c>
    </row>
    <row r="7" spans="1:8" x14ac:dyDescent="0.2">
      <c r="B7" s="50"/>
      <c r="C7" s="50"/>
      <c r="D7" s="50" t="s">
        <v>47</v>
      </c>
      <c r="E7" s="50" t="s">
        <v>49</v>
      </c>
      <c r="F7" s="50" t="s">
        <v>51</v>
      </c>
      <c r="G7" s="50" t="s">
        <v>53</v>
      </c>
      <c r="H7" s="50" t="s">
        <v>53</v>
      </c>
    </row>
    <row r="8" spans="1:8" ht="16" thickBot="1" x14ac:dyDescent="0.25">
      <c r="B8" s="51" t="s">
        <v>45</v>
      </c>
      <c r="C8" s="51" t="s">
        <v>46</v>
      </c>
      <c r="D8" s="51" t="s">
        <v>48</v>
      </c>
      <c r="E8" s="51" t="s">
        <v>50</v>
      </c>
      <c r="F8" s="51" t="s">
        <v>52</v>
      </c>
      <c r="G8" s="51" t="s">
        <v>54</v>
      </c>
      <c r="H8" s="51" t="s">
        <v>55</v>
      </c>
    </row>
    <row r="9" spans="1:8" x14ac:dyDescent="0.2">
      <c r="B9" s="48" t="s">
        <v>61</v>
      </c>
      <c r="C9" s="48" t="s">
        <v>135</v>
      </c>
      <c r="D9" s="48">
        <v>262.49999999999994</v>
      </c>
      <c r="E9" s="48">
        <v>0</v>
      </c>
      <c r="F9" s="48">
        <v>1400</v>
      </c>
      <c r="G9" s="48">
        <v>48.618181818179963</v>
      </c>
      <c r="H9" s="48">
        <v>121.1538461538489</v>
      </c>
    </row>
    <row r="10" spans="1:8" x14ac:dyDescent="0.2">
      <c r="B10" s="48" t="s">
        <v>62</v>
      </c>
      <c r="C10" s="48" t="s">
        <v>136</v>
      </c>
      <c r="D10" s="48">
        <v>0</v>
      </c>
      <c r="E10" s="48">
        <v>0</v>
      </c>
      <c r="F10" s="48">
        <v>1500</v>
      </c>
      <c r="G10" s="48">
        <v>30.100000000000421</v>
      </c>
      <c r="H10" s="48">
        <v>849.71111111111088</v>
      </c>
    </row>
    <row r="11" spans="1:8" x14ac:dyDescent="0.2">
      <c r="B11" s="48" t="s">
        <v>63</v>
      </c>
      <c r="C11" s="48" t="s">
        <v>137</v>
      </c>
      <c r="D11" s="48">
        <v>121.42857142857142</v>
      </c>
      <c r="E11" s="48">
        <v>0</v>
      </c>
      <c r="F11" s="48">
        <v>1250</v>
      </c>
      <c r="G11" s="48">
        <v>283.6766666666669</v>
      </c>
      <c r="H11" s="48">
        <v>1E+30</v>
      </c>
    </row>
    <row r="12" spans="1:8" x14ac:dyDescent="0.2">
      <c r="B12" s="48" t="s">
        <v>64</v>
      </c>
      <c r="C12" s="48" t="s">
        <v>138</v>
      </c>
      <c r="D12" s="48">
        <v>153.84615384615384</v>
      </c>
      <c r="E12" s="48">
        <v>0</v>
      </c>
      <c r="F12" s="48">
        <v>1250</v>
      </c>
      <c r="G12" s="48">
        <v>118.42105263158167</v>
      </c>
      <c r="H12" s="48">
        <v>1E+30</v>
      </c>
    </row>
    <row r="13" spans="1:8" x14ac:dyDescent="0.2">
      <c r="B13" s="48" t="s">
        <v>65</v>
      </c>
      <c r="C13" s="48" t="s">
        <v>139</v>
      </c>
      <c r="D13" s="48">
        <v>115.90909090909091</v>
      </c>
      <c r="E13" s="48">
        <v>0</v>
      </c>
      <c r="F13" s="48">
        <v>1200</v>
      </c>
      <c r="G13" s="48">
        <v>41.775000000004319</v>
      </c>
      <c r="H13" s="48">
        <v>47.749999999998174</v>
      </c>
    </row>
    <row r="14" spans="1:8" x14ac:dyDescent="0.2">
      <c r="B14" s="48" t="s">
        <v>66</v>
      </c>
      <c r="C14" s="48" t="s">
        <v>140</v>
      </c>
      <c r="D14" s="48">
        <v>113.00000000000007</v>
      </c>
      <c r="E14" s="48">
        <v>0</v>
      </c>
      <c r="F14" s="48">
        <v>1200</v>
      </c>
      <c r="G14" s="48">
        <v>1E+30</v>
      </c>
      <c r="H14" s="48">
        <v>23.153846153846469</v>
      </c>
    </row>
    <row r="15" spans="1:8" x14ac:dyDescent="0.2">
      <c r="B15" s="48" t="s">
        <v>67</v>
      </c>
      <c r="C15" s="48" t="s">
        <v>147</v>
      </c>
      <c r="D15" s="48">
        <v>33</v>
      </c>
      <c r="E15" s="48">
        <v>0</v>
      </c>
      <c r="F15" s="48">
        <v>450</v>
      </c>
      <c r="G15" s="48">
        <v>28.939393939392872</v>
      </c>
      <c r="H15" s="48">
        <v>72.115384615386347</v>
      </c>
    </row>
    <row r="16" spans="1:8" x14ac:dyDescent="0.2">
      <c r="B16" s="48" t="s">
        <v>68</v>
      </c>
      <c r="C16" s="48" t="s">
        <v>148</v>
      </c>
      <c r="D16" s="48">
        <v>5.9499999999999957</v>
      </c>
      <c r="E16" s="48">
        <v>0</v>
      </c>
      <c r="F16" s="48">
        <v>500</v>
      </c>
      <c r="G16" s="48">
        <v>84.841628959278069</v>
      </c>
      <c r="H16" s="48">
        <v>34.046345811050443</v>
      </c>
    </row>
    <row r="17" spans="2:8" x14ac:dyDescent="0.2">
      <c r="B17" s="48" t="s">
        <v>69</v>
      </c>
      <c r="C17" s="48" t="s">
        <v>149</v>
      </c>
      <c r="D17" s="48">
        <v>0</v>
      </c>
      <c r="E17" s="48">
        <v>0</v>
      </c>
      <c r="F17" s="48">
        <v>500</v>
      </c>
      <c r="G17" s="48">
        <v>1E+30</v>
      </c>
      <c r="H17" s="48">
        <v>980.43589743589826</v>
      </c>
    </row>
    <row r="18" spans="2:8" x14ac:dyDescent="0.2">
      <c r="B18" s="48" t="s">
        <v>70</v>
      </c>
      <c r="C18" s="48" t="s">
        <v>150</v>
      </c>
      <c r="D18" s="48">
        <v>0</v>
      </c>
      <c r="E18" s="48">
        <v>0</v>
      </c>
      <c r="F18" s="48">
        <v>550</v>
      </c>
      <c r="G18" s="48">
        <v>231.53846153846473</v>
      </c>
      <c r="H18" s="48">
        <v>1E+30</v>
      </c>
    </row>
    <row r="19" spans="2:8" x14ac:dyDescent="0.2">
      <c r="B19" s="48" t="s">
        <v>71</v>
      </c>
      <c r="C19" s="48" t="s">
        <v>151</v>
      </c>
      <c r="D19" s="48">
        <v>17</v>
      </c>
      <c r="E19" s="48">
        <v>0</v>
      </c>
      <c r="F19" s="48">
        <v>400</v>
      </c>
      <c r="G19" s="48">
        <v>765.42857142857326</v>
      </c>
      <c r="H19" s="48">
        <v>1E+30</v>
      </c>
    </row>
    <row r="20" spans="2:8" x14ac:dyDescent="0.2">
      <c r="B20" s="48" t="s">
        <v>72</v>
      </c>
      <c r="C20" s="48" t="s">
        <v>152</v>
      </c>
      <c r="D20" s="48">
        <v>0</v>
      </c>
      <c r="E20" s="48">
        <v>900.50420168067467</v>
      </c>
      <c r="F20" s="48">
        <v>440</v>
      </c>
      <c r="G20" s="48">
        <v>1E+30</v>
      </c>
      <c r="H20" s="48">
        <v>900.50420168067467</v>
      </c>
    </row>
    <row r="21" spans="2:8" x14ac:dyDescent="0.2">
      <c r="B21" s="48" t="s">
        <v>73</v>
      </c>
      <c r="C21" s="48" t="s">
        <v>153</v>
      </c>
      <c r="D21" s="48">
        <v>20</v>
      </c>
      <c r="E21" s="48">
        <v>0</v>
      </c>
      <c r="F21" s="48">
        <v>400</v>
      </c>
      <c r="G21" s="48">
        <v>72.115384615386347</v>
      </c>
      <c r="H21" s="48">
        <v>1E+30</v>
      </c>
    </row>
    <row r="22" spans="2:8" x14ac:dyDescent="0.2">
      <c r="B22" s="48" t="s">
        <v>74</v>
      </c>
      <c r="C22" s="48" t="s">
        <v>154</v>
      </c>
      <c r="D22" s="48">
        <v>0</v>
      </c>
      <c r="E22" s="48">
        <v>84.841628959278069</v>
      </c>
      <c r="F22" s="48">
        <v>500</v>
      </c>
      <c r="G22" s="48">
        <v>1E+30</v>
      </c>
      <c r="H22" s="48">
        <v>84.841628959278069</v>
      </c>
    </row>
    <row r="23" spans="2:8" x14ac:dyDescent="0.2">
      <c r="B23" s="48" t="s">
        <v>75</v>
      </c>
      <c r="C23" s="48" t="s">
        <v>155</v>
      </c>
      <c r="D23" s="48">
        <v>-1.7763568394002505E-15</v>
      </c>
      <c r="E23" s="48">
        <v>0</v>
      </c>
      <c r="F23" s="48">
        <v>500</v>
      </c>
      <c r="G23" s="48">
        <v>25.31818181818447</v>
      </c>
      <c r="H23" s="48">
        <v>28.939393939392872</v>
      </c>
    </row>
    <row r="24" spans="2:8" x14ac:dyDescent="0.2">
      <c r="B24" s="48" t="s">
        <v>76</v>
      </c>
      <c r="C24" s="48" t="s">
        <v>156</v>
      </c>
      <c r="D24" s="48">
        <v>12.75</v>
      </c>
      <c r="E24" s="48">
        <v>0</v>
      </c>
      <c r="F24" s="48">
        <v>600</v>
      </c>
      <c r="G24" s="48">
        <v>34.046345811050443</v>
      </c>
      <c r="H24" s="48">
        <v>29.786096256687618</v>
      </c>
    </row>
    <row r="25" spans="2:8" x14ac:dyDescent="0.2">
      <c r="B25" s="48" t="s">
        <v>77</v>
      </c>
      <c r="C25" s="48" t="s">
        <v>157</v>
      </c>
      <c r="D25" s="48">
        <v>0</v>
      </c>
      <c r="E25" s="48">
        <v>25.31818181818447</v>
      </c>
      <c r="F25" s="48">
        <v>500</v>
      </c>
      <c r="G25" s="48">
        <v>1E+30</v>
      </c>
      <c r="H25" s="48">
        <v>25.31818181818447</v>
      </c>
    </row>
    <row r="26" spans="2:8" x14ac:dyDescent="0.2">
      <c r="B26" s="48" t="s">
        <v>78</v>
      </c>
      <c r="C26" s="48" t="s">
        <v>158</v>
      </c>
      <c r="D26" s="48">
        <v>11.300000000000004</v>
      </c>
      <c r="E26" s="48">
        <v>0</v>
      </c>
      <c r="F26" s="48">
        <v>540</v>
      </c>
      <c r="G26" s="48">
        <v>29.786096256687618</v>
      </c>
      <c r="H26" s="48">
        <v>231.53846153846473</v>
      </c>
    </row>
    <row r="27" spans="2:8" x14ac:dyDescent="0.2">
      <c r="B27" s="48" t="s">
        <v>79</v>
      </c>
      <c r="C27" s="48" t="s">
        <v>159</v>
      </c>
      <c r="D27" s="48">
        <v>33</v>
      </c>
      <c r="E27" s="48">
        <v>0</v>
      </c>
      <c r="F27" s="48">
        <v>250</v>
      </c>
      <c r="G27" s="48">
        <v>28.939393939392872</v>
      </c>
      <c r="H27" s="48">
        <v>72.115384615386347</v>
      </c>
    </row>
    <row r="28" spans="2:8" x14ac:dyDescent="0.2">
      <c r="B28" s="48" t="s">
        <v>80</v>
      </c>
      <c r="C28" s="48" t="s">
        <v>160</v>
      </c>
      <c r="D28" s="48">
        <v>0</v>
      </c>
      <c r="E28" s="48">
        <v>0</v>
      </c>
      <c r="F28" s="48">
        <v>250</v>
      </c>
      <c r="G28" s="48">
        <v>50</v>
      </c>
      <c r="H28" s="48">
        <v>50</v>
      </c>
    </row>
    <row r="29" spans="2:8" x14ac:dyDescent="0.2">
      <c r="B29" s="48" t="s">
        <v>81</v>
      </c>
      <c r="C29" s="48" t="s">
        <v>161</v>
      </c>
      <c r="D29" s="48">
        <v>0</v>
      </c>
      <c r="E29" s="48">
        <v>171.06060606060714</v>
      </c>
      <c r="F29" s="48">
        <v>400</v>
      </c>
      <c r="G29" s="48">
        <v>1E+30</v>
      </c>
      <c r="H29" s="48">
        <v>171.06060606060714</v>
      </c>
    </row>
    <row r="30" spans="2:8" x14ac:dyDescent="0.2">
      <c r="B30" s="48" t="s">
        <v>82</v>
      </c>
      <c r="C30" s="48" t="s">
        <v>162</v>
      </c>
      <c r="D30" s="48">
        <v>5.9499999999999957</v>
      </c>
      <c r="E30" s="48">
        <v>0</v>
      </c>
      <c r="F30" s="48">
        <v>400</v>
      </c>
      <c r="G30" s="48">
        <v>50</v>
      </c>
      <c r="H30" s="48">
        <v>34.046345811050443</v>
      </c>
    </row>
    <row r="31" spans="2:8" x14ac:dyDescent="0.2">
      <c r="B31" s="48" t="s">
        <v>83</v>
      </c>
      <c r="C31" s="48" t="s">
        <v>163</v>
      </c>
      <c r="D31" s="48">
        <v>0</v>
      </c>
      <c r="E31" s="48">
        <v>980.43589743589826</v>
      </c>
      <c r="F31" s="48">
        <v>300</v>
      </c>
      <c r="G31" s="48">
        <v>1E+30</v>
      </c>
      <c r="H31" s="48">
        <v>980.43589743589826</v>
      </c>
    </row>
    <row r="32" spans="2:8" x14ac:dyDescent="0.2">
      <c r="B32" s="48" t="s">
        <v>84</v>
      </c>
      <c r="C32" s="48" t="s">
        <v>164</v>
      </c>
      <c r="D32" s="48">
        <v>0</v>
      </c>
      <c r="E32" s="48">
        <v>80</v>
      </c>
      <c r="F32" s="48">
        <v>300</v>
      </c>
      <c r="G32" s="48">
        <v>1E+30</v>
      </c>
      <c r="H32" s="48">
        <v>80</v>
      </c>
    </row>
    <row r="33" spans="2:8" x14ac:dyDescent="0.2">
      <c r="B33" s="48" t="s">
        <v>85</v>
      </c>
      <c r="C33" s="48" t="s">
        <v>165</v>
      </c>
      <c r="D33" s="48">
        <v>0</v>
      </c>
      <c r="E33" s="48">
        <v>1071.4965034965055</v>
      </c>
      <c r="F33" s="48">
        <v>370</v>
      </c>
      <c r="G33" s="48">
        <v>1E+30</v>
      </c>
      <c r="H33" s="48">
        <v>1071.4965034965055</v>
      </c>
    </row>
    <row r="34" spans="2:8" x14ac:dyDescent="0.2">
      <c r="B34" s="48" t="s">
        <v>86</v>
      </c>
      <c r="C34" s="48" t="s">
        <v>166</v>
      </c>
      <c r="D34" s="48">
        <v>0</v>
      </c>
      <c r="E34" s="48">
        <v>0</v>
      </c>
      <c r="F34" s="48">
        <v>370</v>
      </c>
      <c r="G34" s="48">
        <v>80</v>
      </c>
      <c r="H34" s="48">
        <v>1E+30</v>
      </c>
    </row>
    <row r="35" spans="2:8" x14ac:dyDescent="0.2">
      <c r="B35" s="48" t="s">
        <v>87</v>
      </c>
      <c r="C35" s="48" t="s">
        <v>167</v>
      </c>
      <c r="D35" s="48">
        <v>17</v>
      </c>
      <c r="E35" s="48">
        <v>0</v>
      </c>
      <c r="F35" s="48">
        <v>200</v>
      </c>
      <c r="G35" s="48">
        <v>221.06060606060714</v>
      </c>
      <c r="H35" s="48">
        <v>1E+30</v>
      </c>
    </row>
    <row r="36" spans="2:8" x14ac:dyDescent="0.2">
      <c r="B36" s="48" t="s">
        <v>88</v>
      </c>
      <c r="C36" s="48" t="s">
        <v>168</v>
      </c>
      <c r="D36" s="48">
        <v>0</v>
      </c>
      <c r="E36" s="48">
        <v>0</v>
      </c>
      <c r="F36" s="48">
        <v>200</v>
      </c>
      <c r="G36" s="48">
        <v>50</v>
      </c>
      <c r="H36" s="48">
        <v>900.50420168067467</v>
      </c>
    </row>
    <row r="37" spans="2:8" x14ac:dyDescent="0.2">
      <c r="B37" s="48" t="s">
        <v>89</v>
      </c>
      <c r="C37" s="48" t="s">
        <v>169</v>
      </c>
      <c r="D37" s="48">
        <v>0</v>
      </c>
      <c r="E37" s="48">
        <v>221.06060606060714</v>
      </c>
      <c r="F37" s="48">
        <v>400</v>
      </c>
      <c r="G37" s="48">
        <v>1E+30</v>
      </c>
      <c r="H37" s="48">
        <v>221.06060606060714</v>
      </c>
    </row>
    <row r="38" spans="2:8" x14ac:dyDescent="0.2">
      <c r="B38" s="48" t="s">
        <v>90</v>
      </c>
      <c r="C38" s="48" t="s">
        <v>170</v>
      </c>
      <c r="D38" s="48">
        <v>0</v>
      </c>
      <c r="E38" s="48">
        <v>50</v>
      </c>
      <c r="F38" s="48">
        <v>400</v>
      </c>
      <c r="G38" s="48">
        <v>1E+30</v>
      </c>
      <c r="H38" s="48">
        <v>50</v>
      </c>
    </row>
    <row r="39" spans="2:8" x14ac:dyDescent="0.2">
      <c r="B39" s="48" t="s">
        <v>91</v>
      </c>
      <c r="C39" s="48" t="s">
        <v>171</v>
      </c>
      <c r="D39" s="48">
        <v>20</v>
      </c>
      <c r="E39" s="48">
        <v>0</v>
      </c>
      <c r="F39" s="48">
        <v>300</v>
      </c>
      <c r="G39" s="48">
        <v>72.115384615386347</v>
      </c>
      <c r="H39" s="48">
        <v>1E+30</v>
      </c>
    </row>
    <row r="40" spans="2:8" x14ac:dyDescent="0.2">
      <c r="B40" s="48" t="s">
        <v>92</v>
      </c>
      <c r="C40" s="48" t="s">
        <v>172</v>
      </c>
      <c r="D40" s="48">
        <v>0</v>
      </c>
      <c r="E40" s="48">
        <v>50</v>
      </c>
      <c r="F40" s="48">
        <v>300</v>
      </c>
      <c r="G40" s="48">
        <v>1E+30</v>
      </c>
      <c r="H40" s="48">
        <v>50</v>
      </c>
    </row>
    <row r="41" spans="2:8" x14ac:dyDescent="0.2">
      <c r="B41" s="48" t="s">
        <v>93</v>
      </c>
      <c r="C41" s="48" t="s">
        <v>173</v>
      </c>
      <c r="D41" s="48">
        <v>0</v>
      </c>
      <c r="E41" s="48">
        <v>121.06060606060713</v>
      </c>
      <c r="F41" s="48">
        <v>400</v>
      </c>
      <c r="G41" s="48">
        <v>1E+30</v>
      </c>
      <c r="H41" s="48">
        <v>121.06060606060713</v>
      </c>
    </row>
    <row r="42" spans="2:8" x14ac:dyDescent="0.2">
      <c r="B42" s="48" t="s">
        <v>94</v>
      </c>
      <c r="C42" s="48" t="s">
        <v>174</v>
      </c>
      <c r="D42" s="48">
        <v>0</v>
      </c>
      <c r="E42" s="48">
        <v>0</v>
      </c>
      <c r="F42" s="48">
        <v>400</v>
      </c>
      <c r="G42" s="48">
        <v>50</v>
      </c>
      <c r="H42" s="48">
        <v>84.841628959278069</v>
      </c>
    </row>
    <row r="43" spans="2:8" x14ac:dyDescent="0.2">
      <c r="B43" s="48" t="s">
        <v>95</v>
      </c>
      <c r="C43" s="48" t="s">
        <v>175</v>
      </c>
      <c r="D43" s="48">
        <v>0</v>
      </c>
      <c r="E43" s="48">
        <v>78.939393939392872</v>
      </c>
      <c r="F43" s="48">
        <v>300</v>
      </c>
      <c r="G43" s="48">
        <v>1E+30</v>
      </c>
      <c r="H43" s="48">
        <v>78.939393939392872</v>
      </c>
    </row>
    <row r="44" spans="2:8" x14ac:dyDescent="0.2">
      <c r="B44" s="48" t="s">
        <v>96</v>
      </c>
      <c r="C44" s="48" t="s">
        <v>176</v>
      </c>
      <c r="D44" s="48">
        <v>0</v>
      </c>
      <c r="E44" s="48">
        <v>250</v>
      </c>
      <c r="F44" s="48">
        <v>300</v>
      </c>
      <c r="G44" s="48">
        <v>1E+30</v>
      </c>
      <c r="H44" s="48">
        <v>250</v>
      </c>
    </row>
    <row r="45" spans="2:8" x14ac:dyDescent="0.2">
      <c r="B45" s="48" t="s">
        <v>97</v>
      </c>
      <c r="C45" s="48" t="s">
        <v>177</v>
      </c>
      <c r="D45" s="48">
        <v>0</v>
      </c>
      <c r="E45" s="48">
        <v>0</v>
      </c>
      <c r="F45" s="48">
        <v>200</v>
      </c>
      <c r="G45" s="48">
        <v>25.31818181818447</v>
      </c>
      <c r="H45" s="48">
        <v>28.939393939392872</v>
      </c>
    </row>
    <row r="46" spans="2:8" x14ac:dyDescent="0.2">
      <c r="B46" s="48" t="s">
        <v>98</v>
      </c>
      <c r="C46" s="48" t="s">
        <v>178</v>
      </c>
      <c r="D46" s="48">
        <v>12.75</v>
      </c>
      <c r="E46" s="48">
        <v>0</v>
      </c>
      <c r="F46" s="48">
        <v>200</v>
      </c>
      <c r="G46" s="48">
        <v>34.046345811050443</v>
      </c>
      <c r="H46" s="48">
        <v>29.786096256687618</v>
      </c>
    </row>
    <row r="47" spans="2:8" x14ac:dyDescent="0.2">
      <c r="B47" s="48" t="s">
        <v>99</v>
      </c>
      <c r="C47" s="48" t="s">
        <v>179</v>
      </c>
      <c r="D47" s="48">
        <v>0</v>
      </c>
      <c r="E47" s="48">
        <v>28.939393939392872</v>
      </c>
      <c r="F47" s="48">
        <v>200</v>
      </c>
      <c r="G47" s="48">
        <v>1E+30</v>
      </c>
      <c r="H47" s="48">
        <v>28.939393939392872</v>
      </c>
    </row>
    <row r="48" spans="2:8" x14ac:dyDescent="0.2">
      <c r="B48" s="48" t="s">
        <v>100</v>
      </c>
      <c r="C48" s="48" t="s">
        <v>180</v>
      </c>
      <c r="D48" s="48">
        <v>0</v>
      </c>
      <c r="E48" s="48">
        <v>200</v>
      </c>
      <c r="F48" s="48">
        <v>200</v>
      </c>
      <c r="G48" s="48">
        <v>1E+30</v>
      </c>
      <c r="H48" s="48">
        <v>200</v>
      </c>
    </row>
    <row r="49" spans="1:8" x14ac:dyDescent="0.2">
      <c r="B49" s="48" t="s">
        <v>101</v>
      </c>
      <c r="C49" s="48" t="s">
        <v>181</v>
      </c>
      <c r="D49" s="48">
        <v>0</v>
      </c>
      <c r="E49" s="48">
        <v>0</v>
      </c>
      <c r="F49" s="48">
        <v>150</v>
      </c>
      <c r="G49" s="48">
        <v>28.939393939392872</v>
      </c>
      <c r="H49" s="48">
        <v>25.31818181818447</v>
      </c>
    </row>
    <row r="50" spans="1:8" ht="16" thickBot="1" x14ac:dyDescent="0.25">
      <c r="B50" s="49" t="s">
        <v>102</v>
      </c>
      <c r="C50" s="49" t="s">
        <v>182</v>
      </c>
      <c r="D50" s="49">
        <v>11.300000000000004</v>
      </c>
      <c r="E50" s="49">
        <v>0</v>
      </c>
      <c r="F50" s="49">
        <v>150</v>
      </c>
      <c r="G50" s="49">
        <v>29.786096256687618</v>
      </c>
      <c r="H50" s="49">
        <v>231.53846153846473</v>
      </c>
    </row>
    <row r="52" spans="1:8" ht="16" thickBot="1" x14ac:dyDescent="0.25">
      <c r="A52" t="s">
        <v>56</v>
      </c>
    </row>
    <row r="53" spans="1:8" x14ac:dyDescent="0.2">
      <c r="B53" s="50"/>
      <c r="C53" s="50"/>
      <c r="D53" s="50" t="s">
        <v>47</v>
      </c>
      <c r="E53" s="50" t="s">
        <v>57</v>
      </c>
      <c r="F53" s="50" t="s">
        <v>59</v>
      </c>
      <c r="G53" s="50" t="s">
        <v>53</v>
      </c>
      <c r="H53" s="50" t="s">
        <v>53</v>
      </c>
    </row>
    <row r="54" spans="1:8" ht="16" thickBot="1" x14ac:dyDescent="0.25">
      <c r="B54" s="51" t="s">
        <v>45</v>
      </c>
      <c r="C54" s="51" t="s">
        <v>46</v>
      </c>
      <c r="D54" s="51" t="s">
        <v>48</v>
      </c>
      <c r="E54" s="51" t="s">
        <v>58</v>
      </c>
      <c r="F54" s="51" t="s">
        <v>60</v>
      </c>
      <c r="G54" s="51" t="s">
        <v>54</v>
      </c>
      <c r="H54" s="51" t="s">
        <v>55</v>
      </c>
    </row>
    <row r="55" spans="1:8" x14ac:dyDescent="0.2">
      <c r="B55" s="48" t="s">
        <v>103</v>
      </c>
      <c r="C55" s="48" t="s">
        <v>194</v>
      </c>
      <c r="D55" s="48">
        <v>39.999999999999993</v>
      </c>
      <c r="E55" s="48">
        <v>-1521.5000000000018</v>
      </c>
      <c r="F55" s="48">
        <v>40</v>
      </c>
      <c r="G55" s="48">
        <v>13.294117647058831</v>
      </c>
      <c r="H55" s="48">
        <v>4.7058823529411686</v>
      </c>
    </row>
    <row r="56" spans="1:8" x14ac:dyDescent="0.2">
      <c r="B56" s="48" t="s">
        <v>104</v>
      </c>
      <c r="C56" s="48" t="s">
        <v>195</v>
      </c>
      <c r="D56" s="48">
        <v>0</v>
      </c>
      <c r="E56" s="48">
        <v>-196.80769230769499</v>
      </c>
      <c r="F56" s="48">
        <v>0</v>
      </c>
      <c r="G56" s="48">
        <v>13.294117647058831</v>
      </c>
      <c r="H56" s="48">
        <v>0</v>
      </c>
    </row>
    <row r="57" spans="1:8" x14ac:dyDescent="0.2">
      <c r="B57" s="48" t="s">
        <v>105</v>
      </c>
      <c r="C57" s="48" t="s">
        <v>196</v>
      </c>
      <c r="D57" s="48">
        <v>17</v>
      </c>
      <c r="E57" s="48">
        <v>-2026.2619047619064</v>
      </c>
      <c r="F57" s="48">
        <v>17</v>
      </c>
      <c r="G57" s="48">
        <v>13.294117647058831</v>
      </c>
      <c r="H57" s="48">
        <v>4.7058823529411686</v>
      </c>
    </row>
    <row r="58" spans="1:8" x14ac:dyDescent="0.2">
      <c r="B58" s="48" t="s">
        <v>106</v>
      </c>
      <c r="C58" s="48" t="s">
        <v>197</v>
      </c>
      <c r="D58" s="48">
        <v>20</v>
      </c>
      <c r="E58" s="48">
        <v>-1239.4487179487187</v>
      </c>
      <c r="F58" s="48">
        <v>20</v>
      </c>
      <c r="G58" s="48">
        <v>13.294117647058831</v>
      </c>
      <c r="H58" s="48">
        <v>4.7058823529411686</v>
      </c>
    </row>
    <row r="59" spans="1:8" x14ac:dyDescent="0.2">
      <c r="B59" s="48" t="s">
        <v>107</v>
      </c>
      <c r="C59" s="48" t="s">
        <v>198</v>
      </c>
      <c r="D59" s="48">
        <v>14.999999999999998</v>
      </c>
      <c r="E59" s="48">
        <v>-833.7727272727268</v>
      </c>
      <c r="F59" s="48">
        <v>15</v>
      </c>
      <c r="G59" s="48">
        <v>13.294117647058831</v>
      </c>
      <c r="H59" s="48">
        <v>4.7058823529411686</v>
      </c>
    </row>
    <row r="60" spans="1:8" x14ac:dyDescent="0.2">
      <c r="B60" s="48" t="s">
        <v>108</v>
      </c>
      <c r="C60" s="48" t="s">
        <v>199</v>
      </c>
      <c r="D60" s="48">
        <v>13.29411764705883</v>
      </c>
      <c r="E60" s="48">
        <v>0</v>
      </c>
      <c r="F60" s="48">
        <v>18</v>
      </c>
      <c r="G60" s="48">
        <v>1E+30</v>
      </c>
      <c r="H60" s="48">
        <v>4.7058823529411686</v>
      </c>
    </row>
    <row r="61" spans="1:8" x14ac:dyDescent="0.2">
      <c r="B61" s="48" t="s">
        <v>109</v>
      </c>
      <c r="C61" s="48" t="s">
        <v>200</v>
      </c>
      <c r="D61" s="48">
        <v>262.49999999999994</v>
      </c>
      <c r="E61" s="48">
        <v>-1400</v>
      </c>
      <c r="F61" s="48">
        <v>0</v>
      </c>
      <c r="G61" s="48">
        <v>262.49999999999994</v>
      </c>
      <c r="H61" s="48">
        <v>1E+30</v>
      </c>
    </row>
    <row r="62" spans="1:8" x14ac:dyDescent="0.2">
      <c r="B62" s="48" t="s">
        <v>110</v>
      </c>
      <c r="C62" s="48" t="s">
        <v>201</v>
      </c>
      <c r="D62" s="48">
        <v>0</v>
      </c>
      <c r="E62" s="48">
        <v>-1500</v>
      </c>
      <c r="F62" s="48">
        <v>0</v>
      </c>
      <c r="G62" s="48">
        <v>0</v>
      </c>
      <c r="H62" s="48">
        <v>1E+30</v>
      </c>
    </row>
    <row r="63" spans="1:8" x14ac:dyDescent="0.2">
      <c r="B63" s="48" t="s">
        <v>111</v>
      </c>
      <c r="C63" s="48" t="s">
        <v>202</v>
      </c>
      <c r="D63" s="48">
        <v>121.42857142857142</v>
      </c>
      <c r="E63" s="48">
        <v>-1250</v>
      </c>
      <c r="F63" s="48">
        <v>0</v>
      </c>
      <c r="G63" s="48">
        <v>121.42857142857142</v>
      </c>
      <c r="H63" s="48">
        <v>1E+30</v>
      </c>
    </row>
    <row r="64" spans="1:8" x14ac:dyDescent="0.2">
      <c r="B64" s="48" t="s">
        <v>112</v>
      </c>
      <c r="C64" s="48" t="s">
        <v>203</v>
      </c>
      <c r="D64" s="48">
        <v>153.84615384615384</v>
      </c>
      <c r="E64" s="48">
        <v>-1250</v>
      </c>
      <c r="F64" s="48">
        <v>0</v>
      </c>
      <c r="G64" s="48">
        <v>153.84615384615384</v>
      </c>
      <c r="H64" s="48">
        <v>1E+30</v>
      </c>
    </row>
    <row r="65" spans="2:8" x14ac:dyDescent="0.2">
      <c r="B65" s="48" t="s">
        <v>113</v>
      </c>
      <c r="C65" s="48" t="s">
        <v>204</v>
      </c>
      <c r="D65" s="48">
        <v>115.90909090909091</v>
      </c>
      <c r="E65" s="48">
        <v>-1200</v>
      </c>
      <c r="F65" s="48">
        <v>0</v>
      </c>
      <c r="G65" s="48">
        <v>115.90909090909091</v>
      </c>
      <c r="H65" s="48">
        <v>1E+30</v>
      </c>
    </row>
    <row r="66" spans="2:8" x14ac:dyDescent="0.2">
      <c r="B66" s="48" t="s">
        <v>114</v>
      </c>
      <c r="C66" s="48" t="s">
        <v>205</v>
      </c>
      <c r="D66" s="48">
        <v>113.00000000000004</v>
      </c>
      <c r="E66" s="48">
        <v>-1200</v>
      </c>
      <c r="F66" s="48">
        <v>0</v>
      </c>
      <c r="G66" s="48">
        <v>113.00000000000007</v>
      </c>
      <c r="H66" s="48">
        <v>1E+30</v>
      </c>
    </row>
    <row r="67" spans="2:8" x14ac:dyDescent="0.2">
      <c r="B67" s="48" t="s">
        <v>115</v>
      </c>
      <c r="C67" s="48" t="s">
        <v>206</v>
      </c>
      <c r="D67" s="48">
        <v>70</v>
      </c>
      <c r="E67" s="48">
        <v>11554.833333333334</v>
      </c>
      <c r="F67" s="48">
        <v>70</v>
      </c>
      <c r="G67" s="48">
        <v>4.7058823529411686</v>
      </c>
      <c r="H67" s="48">
        <v>13.294117647058831</v>
      </c>
    </row>
    <row r="68" spans="2:8" x14ac:dyDescent="0.2">
      <c r="B68" s="48" t="s">
        <v>116</v>
      </c>
      <c r="C68" s="48" t="s">
        <v>207</v>
      </c>
      <c r="D68" s="48">
        <v>0</v>
      </c>
      <c r="E68" s="48">
        <v>12540.000000000002</v>
      </c>
      <c r="F68" s="48">
        <v>0</v>
      </c>
      <c r="G68" s="48">
        <v>3.9999999999999925</v>
      </c>
      <c r="H68" s="48">
        <v>0</v>
      </c>
    </row>
    <row r="69" spans="2:8" x14ac:dyDescent="0.2">
      <c r="B69" s="48" t="s">
        <v>117</v>
      </c>
      <c r="C69" s="48" t="s">
        <v>208</v>
      </c>
      <c r="D69" s="48">
        <v>0</v>
      </c>
      <c r="E69" s="48">
        <v>11533.772727272726</v>
      </c>
      <c r="F69" s="48">
        <v>0</v>
      </c>
      <c r="G69" s="48">
        <v>4.7058823529411686</v>
      </c>
      <c r="H69" s="48">
        <v>0</v>
      </c>
    </row>
    <row r="70" spans="2:8" x14ac:dyDescent="0.2">
      <c r="B70" s="48" t="s">
        <v>118</v>
      </c>
      <c r="C70" s="48" t="s">
        <v>209</v>
      </c>
      <c r="D70" s="48">
        <v>30</v>
      </c>
      <c r="E70" s="48">
        <v>12690.000000000002</v>
      </c>
      <c r="F70" s="48">
        <v>30</v>
      </c>
      <c r="G70" s="48">
        <v>3.9999999999999925</v>
      </c>
      <c r="H70" s="48">
        <v>11.300000000000004</v>
      </c>
    </row>
    <row r="71" spans="2:8" x14ac:dyDescent="0.2">
      <c r="B71" s="48" t="s">
        <v>119</v>
      </c>
      <c r="C71" s="48" t="s">
        <v>210</v>
      </c>
      <c r="D71" s="48">
        <v>33</v>
      </c>
      <c r="E71" s="48">
        <v>-11304.833333333334</v>
      </c>
      <c r="F71" s="48">
        <v>0</v>
      </c>
      <c r="G71" s="48">
        <v>13.294117647058831</v>
      </c>
      <c r="H71" s="48">
        <v>4.7058823529411686</v>
      </c>
    </row>
    <row r="72" spans="2:8" x14ac:dyDescent="0.2">
      <c r="B72" s="48" t="s">
        <v>120</v>
      </c>
      <c r="C72" s="48" t="s">
        <v>211</v>
      </c>
      <c r="D72" s="48">
        <v>5.9499999999999957</v>
      </c>
      <c r="E72" s="48">
        <v>-12290.000000000002</v>
      </c>
      <c r="F72" s="48">
        <v>0</v>
      </c>
      <c r="G72" s="48">
        <v>11.300000000000004</v>
      </c>
      <c r="H72" s="48">
        <v>3.9999999999999925</v>
      </c>
    </row>
    <row r="73" spans="2:8" x14ac:dyDescent="0.2">
      <c r="B73" s="48" t="s">
        <v>121</v>
      </c>
      <c r="C73" s="48" t="s">
        <v>212</v>
      </c>
      <c r="D73" s="48">
        <v>0</v>
      </c>
      <c r="E73" s="48">
        <v>-12235.269230769232</v>
      </c>
      <c r="F73" s="48">
        <v>0</v>
      </c>
      <c r="G73" s="48">
        <v>0</v>
      </c>
      <c r="H73" s="48">
        <v>0</v>
      </c>
    </row>
    <row r="74" spans="2:8" x14ac:dyDescent="0.2">
      <c r="B74" s="48" t="s">
        <v>122</v>
      </c>
      <c r="C74" s="48" t="s">
        <v>213</v>
      </c>
      <c r="D74" s="48">
        <v>0</v>
      </c>
      <c r="E74" s="48">
        <v>-12320.000000000002</v>
      </c>
      <c r="F74" s="48">
        <v>0</v>
      </c>
      <c r="G74" s="48">
        <v>11.300000000000004</v>
      </c>
      <c r="H74" s="48">
        <v>0</v>
      </c>
    </row>
    <row r="75" spans="2:8" x14ac:dyDescent="0.2">
      <c r="B75" s="48" t="s">
        <v>123</v>
      </c>
      <c r="C75" s="48" t="s">
        <v>214</v>
      </c>
      <c r="D75" s="48">
        <v>17</v>
      </c>
      <c r="E75" s="48">
        <v>-11354.833333333334</v>
      </c>
      <c r="F75" s="48">
        <v>0</v>
      </c>
      <c r="G75" s="48">
        <v>13.294117647058831</v>
      </c>
      <c r="H75" s="48">
        <v>4.7058823529411686</v>
      </c>
    </row>
    <row r="76" spans="2:8" x14ac:dyDescent="0.2">
      <c r="B76" s="48" t="s">
        <v>124</v>
      </c>
      <c r="C76" s="48" t="s">
        <v>215</v>
      </c>
      <c r="D76" s="48">
        <v>0</v>
      </c>
      <c r="E76" s="48">
        <v>-12340.000000000002</v>
      </c>
      <c r="F76" s="48">
        <v>0</v>
      </c>
      <c r="G76" s="48">
        <v>0</v>
      </c>
      <c r="H76" s="48">
        <v>0</v>
      </c>
    </row>
    <row r="77" spans="2:8" x14ac:dyDescent="0.2">
      <c r="B77" s="48" t="s">
        <v>125</v>
      </c>
      <c r="C77" s="48" t="s">
        <v>216</v>
      </c>
      <c r="D77" s="48">
        <v>20</v>
      </c>
      <c r="E77" s="48">
        <v>-11254.833333333334</v>
      </c>
      <c r="F77" s="48">
        <v>0</v>
      </c>
      <c r="G77" s="48">
        <v>13.294117647058831</v>
      </c>
      <c r="H77" s="48">
        <v>4.7058823529411686</v>
      </c>
    </row>
    <row r="78" spans="2:8" x14ac:dyDescent="0.2">
      <c r="B78" s="48" t="s">
        <v>126</v>
      </c>
      <c r="C78" s="48" t="s">
        <v>217</v>
      </c>
      <c r="D78" s="48">
        <v>0</v>
      </c>
      <c r="E78" s="48">
        <v>-12290.000000000002</v>
      </c>
      <c r="F78" s="48">
        <v>0</v>
      </c>
      <c r="G78" s="48">
        <v>11.300000000000004</v>
      </c>
      <c r="H78" s="48">
        <v>0</v>
      </c>
    </row>
    <row r="79" spans="2:8" x14ac:dyDescent="0.2">
      <c r="B79" s="48" t="s">
        <v>127</v>
      </c>
      <c r="C79" s="48" t="s">
        <v>218</v>
      </c>
      <c r="D79" s="48">
        <v>0</v>
      </c>
      <c r="E79" s="48">
        <v>-11333.772727272726</v>
      </c>
      <c r="F79" s="48">
        <v>0</v>
      </c>
      <c r="G79" s="48">
        <v>0</v>
      </c>
      <c r="H79" s="48">
        <v>4.7058823529411686</v>
      </c>
    </row>
    <row r="80" spans="2:8" x14ac:dyDescent="0.2">
      <c r="B80" s="48" t="s">
        <v>128</v>
      </c>
      <c r="C80" s="48" t="s">
        <v>219</v>
      </c>
      <c r="D80" s="48">
        <v>12.75</v>
      </c>
      <c r="E80" s="48">
        <v>-12490.000000000002</v>
      </c>
      <c r="F80" s="48">
        <v>0</v>
      </c>
      <c r="G80" s="48">
        <v>11.300000000000004</v>
      </c>
      <c r="H80" s="48">
        <v>3.9999999999999925</v>
      </c>
    </row>
    <row r="81" spans="2:8" x14ac:dyDescent="0.2">
      <c r="B81" s="48" t="s">
        <v>129</v>
      </c>
      <c r="C81" s="48" t="s">
        <v>220</v>
      </c>
      <c r="D81" s="48">
        <v>0</v>
      </c>
      <c r="E81" s="48">
        <v>-11383.772727272726</v>
      </c>
      <c r="F81" s="48">
        <v>0</v>
      </c>
      <c r="G81" s="48">
        <v>0</v>
      </c>
      <c r="H81" s="48">
        <v>0</v>
      </c>
    </row>
    <row r="82" spans="2:8" ht="16" thickBot="1" x14ac:dyDescent="0.25">
      <c r="B82" s="49" t="s">
        <v>130</v>
      </c>
      <c r="C82" s="49" t="s">
        <v>221</v>
      </c>
      <c r="D82" s="49">
        <v>11.300000000000004</v>
      </c>
      <c r="E82" s="49">
        <v>-12540.000000000002</v>
      </c>
      <c r="F82" s="49">
        <v>0</v>
      </c>
      <c r="G82" s="49">
        <v>11.300000000000004</v>
      </c>
      <c r="H82" s="49">
        <v>3.9999999999999925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79"/>
  <sheetViews>
    <sheetView topLeftCell="B33" workbookViewId="0">
      <selection activeCell="F38" sqref="F38"/>
    </sheetView>
  </sheetViews>
  <sheetFormatPr baseColWidth="10" defaultColWidth="8.83203125" defaultRowHeight="15" x14ac:dyDescent="0.2"/>
  <cols>
    <col min="2" max="2" width="10.33203125" bestFit="1" customWidth="1"/>
    <col min="3" max="3" width="3.5" customWidth="1"/>
    <col min="4" max="4" width="12.5" bestFit="1" customWidth="1"/>
    <col min="5" max="10" width="13.83203125" customWidth="1"/>
    <col min="11" max="11" width="16.33203125" customWidth="1"/>
    <col min="12" max="12" width="10.5" customWidth="1"/>
    <col min="13" max="13" width="9.83203125" customWidth="1"/>
    <col min="14" max="14" width="15.83203125" bestFit="1" customWidth="1"/>
    <col min="15" max="15" width="13.5" bestFit="1" customWidth="1"/>
    <col min="16" max="16" width="14.1640625" bestFit="1" customWidth="1"/>
    <col min="17" max="17" width="13.1640625" bestFit="1" customWidth="1"/>
    <col min="18" max="18" width="13.83203125" bestFit="1" customWidth="1"/>
  </cols>
  <sheetData>
    <row r="2" spans="2:24" s="9" customFormat="1" x14ac:dyDescent="0.2">
      <c r="D2" s="10" t="s">
        <v>19</v>
      </c>
      <c r="S2" s="11"/>
      <c r="T2" s="11"/>
      <c r="U2" s="11"/>
      <c r="V2" s="11"/>
      <c r="W2" s="11"/>
      <c r="X2" s="11"/>
    </row>
    <row r="3" spans="2:24" ht="45" customHeight="1" x14ac:dyDescent="0.2">
      <c r="B3" s="4" t="s">
        <v>27</v>
      </c>
      <c r="E3" s="85" t="s">
        <v>6</v>
      </c>
      <c r="F3" s="85"/>
      <c r="G3" s="85" t="s">
        <v>9</v>
      </c>
      <c r="H3" s="85"/>
      <c r="I3" s="85" t="s">
        <v>10</v>
      </c>
      <c r="J3" s="85"/>
      <c r="K3" s="6" t="s">
        <v>11</v>
      </c>
      <c r="L3" s="6" t="s">
        <v>12</v>
      </c>
      <c r="M3" s="6" t="s">
        <v>14</v>
      </c>
      <c r="N3" s="83" t="s">
        <v>15</v>
      </c>
      <c r="O3" s="83"/>
      <c r="P3" s="83"/>
      <c r="S3" s="1"/>
      <c r="T3" s="1"/>
    </row>
    <row r="4" spans="2:24" x14ac:dyDescent="0.2">
      <c r="B4" s="4" t="s">
        <v>25</v>
      </c>
      <c r="D4" s="4" t="s">
        <v>26</v>
      </c>
      <c r="E4" s="4" t="s">
        <v>7</v>
      </c>
      <c r="F4" s="4" t="s">
        <v>8</v>
      </c>
      <c r="G4" s="4" t="s">
        <v>7</v>
      </c>
      <c r="H4" s="4" t="s">
        <v>8</v>
      </c>
      <c r="I4" s="4" t="s">
        <v>7</v>
      </c>
      <c r="J4" s="4" t="s">
        <v>8</v>
      </c>
      <c r="N4" s="4" t="s">
        <v>16</v>
      </c>
      <c r="O4" s="4" t="s">
        <v>17</v>
      </c>
      <c r="P4" s="4" t="s">
        <v>18</v>
      </c>
    </row>
    <row r="5" spans="2:24" x14ac:dyDescent="0.2">
      <c r="C5">
        <v>1</v>
      </c>
      <c r="D5" t="s">
        <v>0</v>
      </c>
      <c r="E5" s="7">
        <v>0.15</v>
      </c>
      <c r="F5" s="7">
        <v>0.14000000000000001</v>
      </c>
      <c r="G5" s="15">
        <v>1</v>
      </c>
      <c r="H5" s="15">
        <v>0.85</v>
      </c>
      <c r="I5" s="8">
        <v>450</v>
      </c>
      <c r="J5" s="8">
        <v>500</v>
      </c>
      <c r="K5" s="8">
        <v>40</v>
      </c>
      <c r="L5" s="8">
        <v>85000</v>
      </c>
      <c r="M5" s="8">
        <v>1000</v>
      </c>
      <c r="N5" s="8">
        <v>400</v>
      </c>
      <c r="O5" s="8">
        <v>250</v>
      </c>
      <c r="P5" s="8">
        <v>400</v>
      </c>
    </row>
    <row r="6" spans="2:24" x14ac:dyDescent="0.2">
      <c r="C6">
        <v>2</v>
      </c>
      <c r="D6" t="s">
        <v>1</v>
      </c>
      <c r="E6" s="7">
        <v>0.13</v>
      </c>
      <c r="F6" s="7">
        <v>0.13</v>
      </c>
      <c r="G6" s="15">
        <v>1</v>
      </c>
      <c r="H6" s="15">
        <v>0.85</v>
      </c>
      <c r="I6" s="8">
        <v>500</v>
      </c>
      <c r="J6" s="8">
        <v>550</v>
      </c>
      <c r="K6" s="8">
        <v>30</v>
      </c>
      <c r="L6" s="8">
        <v>150000</v>
      </c>
      <c r="M6" s="8">
        <v>1000</v>
      </c>
      <c r="N6" s="8">
        <v>500</v>
      </c>
      <c r="O6" s="8">
        <v>300</v>
      </c>
      <c r="P6" s="8">
        <v>370</v>
      </c>
    </row>
    <row r="7" spans="2:24" x14ac:dyDescent="0.2">
      <c r="C7">
        <v>3</v>
      </c>
      <c r="D7" t="s">
        <v>2</v>
      </c>
      <c r="E7" s="7">
        <v>0.14000000000000001</v>
      </c>
      <c r="F7" s="7">
        <v>0.12</v>
      </c>
      <c r="G7" s="15">
        <v>1</v>
      </c>
      <c r="H7" s="15">
        <v>0.85</v>
      </c>
      <c r="I7" s="8">
        <v>400</v>
      </c>
      <c r="J7" s="8">
        <v>440</v>
      </c>
      <c r="K7" s="8">
        <v>17</v>
      </c>
      <c r="L7" s="8">
        <v>50000</v>
      </c>
      <c r="M7" s="8">
        <v>1000</v>
      </c>
      <c r="N7" s="8">
        <v>250</v>
      </c>
      <c r="O7" s="8">
        <v>200</v>
      </c>
      <c r="P7" s="8">
        <v>400</v>
      </c>
    </row>
    <row r="8" spans="2:24" x14ac:dyDescent="0.2">
      <c r="C8">
        <v>4</v>
      </c>
      <c r="D8" t="s">
        <v>3</v>
      </c>
      <c r="E8" s="7">
        <v>0.13</v>
      </c>
      <c r="F8" s="7">
        <v>0.12</v>
      </c>
      <c r="G8" s="15">
        <v>1</v>
      </c>
      <c r="H8" s="15">
        <v>0.85</v>
      </c>
      <c r="I8" s="8">
        <v>400</v>
      </c>
      <c r="J8" s="8">
        <v>500</v>
      </c>
      <c r="K8" s="8">
        <v>20</v>
      </c>
      <c r="L8" s="8">
        <v>85000</v>
      </c>
      <c r="M8" s="8">
        <v>1000</v>
      </c>
      <c r="N8" s="8">
        <v>250</v>
      </c>
      <c r="O8" s="8">
        <v>300</v>
      </c>
      <c r="P8" s="8">
        <v>400</v>
      </c>
    </row>
    <row r="9" spans="2:24" x14ac:dyDescent="0.2">
      <c r="C9">
        <v>5</v>
      </c>
      <c r="D9" t="s">
        <v>4</v>
      </c>
      <c r="E9" s="7">
        <v>0.12</v>
      </c>
      <c r="F9" s="7">
        <v>0.11</v>
      </c>
      <c r="G9" s="15">
        <v>1</v>
      </c>
      <c r="H9" s="15">
        <v>0.85</v>
      </c>
      <c r="I9" s="8">
        <v>500</v>
      </c>
      <c r="J9" s="8">
        <v>600</v>
      </c>
      <c r="K9" s="8">
        <v>15</v>
      </c>
      <c r="L9" s="8">
        <v>100000</v>
      </c>
      <c r="M9" s="8">
        <v>1000</v>
      </c>
      <c r="N9" s="8">
        <v>200</v>
      </c>
      <c r="O9" s="8">
        <v>300</v>
      </c>
      <c r="P9" s="8">
        <v>200</v>
      </c>
    </row>
    <row r="10" spans="2:24" x14ac:dyDescent="0.2">
      <c r="C10">
        <v>6</v>
      </c>
      <c r="D10" t="s">
        <v>5</v>
      </c>
      <c r="E10" s="7">
        <v>0.11</v>
      </c>
      <c r="F10" s="7">
        <v>0.1</v>
      </c>
      <c r="G10" s="15">
        <v>1</v>
      </c>
      <c r="H10" s="15">
        <v>0.85</v>
      </c>
      <c r="I10" s="8">
        <v>500</v>
      </c>
      <c r="J10" s="8">
        <v>540</v>
      </c>
      <c r="K10" s="8">
        <v>18</v>
      </c>
      <c r="L10" s="8">
        <v>40000</v>
      </c>
      <c r="M10" s="8">
        <v>1000</v>
      </c>
      <c r="N10" s="8">
        <v>200</v>
      </c>
      <c r="O10" s="8">
        <v>200</v>
      </c>
      <c r="P10" s="8">
        <v>150</v>
      </c>
    </row>
    <row r="12" spans="2:24" x14ac:dyDescent="0.2">
      <c r="D12" s="85" t="s">
        <v>22</v>
      </c>
      <c r="E12" s="85"/>
      <c r="F12" s="85"/>
    </row>
    <row r="13" spans="2:24" x14ac:dyDescent="0.2">
      <c r="B13" s="4" t="s">
        <v>25</v>
      </c>
      <c r="D13" s="4" t="s">
        <v>23</v>
      </c>
      <c r="E13" s="4" t="s">
        <v>7</v>
      </c>
      <c r="F13" s="4" t="s">
        <v>8</v>
      </c>
    </row>
    <row r="14" spans="2:24" x14ac:dyDescent="0.2">
      <c r="D14" t="s">
        <v>21</v>
      </c>
      <c r="E14" s="8">
        <v>80</v>
      </c>
      <c r="F14" s="8">
        <v>0</v>
      </c>
    </row>
    <row r="15" spans="2:24" x14ac:dyDescent="0.2">
      <c r="D15" t="s">
        <v>40</v>
      </c>
      <c r="E15" s="8">
        <v>0</v>
      </c>
      <c r="F15" s="8">
        <v>30</v>
      </c>
    </row>
    <row r="17" spans="2:15" s="9" customFormat="1" x14ac:dyDescent="0.2">
      <c r="D17" s="10" t="s">
        <v>20</v>
      </c>
    </row>
    <row r="18" spans="2:15" x14ac:dyDescent="0.2">
      <c r="B18" s="4" t="s">
        <v>24</v>
      </c>
      <c r="E18" s="3" t="s">
        <v>131</v>
      </c>
      <c r="G18" s="12" t="s">
        <v>132</v>
      </c>
      <c r="I18" s="85" t="s">
        <v>133</v>
      </c>
      <c r="J18" s="85"/>
      <c r="L18" s="85" t="s">
        <v>134</v>
      </c>
      <c r="M18" s="85"/>
      <c r="N18" s="85"/>
      <c r="O18" s="85"/>
    </row>
    <row r="19" spans="2:15" x14ac:dyDescent="0.2">
      <c r="B19" s="4" t="s">
        <v>23</v>
      </c>
      <c r="L19" s="84" t="s">
        <v>21</v>
      </c>
      <c r="M19" s="84"/>
      <c r="N19" s="84" t="s">
        <v>40</v>
      </c>
      <c r="O19" s="84"/>
    </row>
    <row r="20" spans="2:15" x14ac:dyDescent="0.2">
      <c r="B20" s="4" t="s">
        <v>25</v>
      </c>
      <c r="D20" s="4" t="s">
        <v>26</v>
      </c>
      <c r="I20" s="4" t="s">
        <v>145</v>
      </c>
      <c r="J20" s="4" t="s">
        <v>146</v>
      </c>
      <c r="L20" s="4" t="s">
        <v>144</v>
      </c>
      <c r="M20" s="4" t="s">
        <v>143</v>
      </c>
      <c r="N20" s="4" t="s">
        <v>142</v>
      </c>
      <c r="O20" s="4" t="s">
        <v>141</v>
      </c>
    </row>
    <row r="21" spans="2:15" x14ac:dyDescent="0.2">
      <c r="C21">
        <v>1</v>
      </c>
      <c r="D21" t="s">
        <v>0</v>
      </c>
      <c r="E21" s="36">
        <v>266.66666666666669</v>
      </c>
      <c r="G21" s="34">
        <v>1</v>
      </c>
      <c r="I21" s="39">
        <v>40</v>
      </c>
      <c r="J21" s="40">
        <v>0</v>
      </c>
      <c r="L21" s="39">
        <v>40</v>
      </c>
      <c r="M21" s="45">
        <v>0</v>
      </c>
      <c r="N21" s="45">
        <v>0</v>
      </c>
      <c r="O21" s="40">
        <v>0</v>
      </c>
    </row>
    <row r="22" spans="2:15" x14ac:dyDescent="0.2">
      <c r="C22">
        <v>2</v>
      </c>
      <c r="D22" t="s">
        <v>1</v>
      </c>
      <c r="E22" s="37">
        <v>152.30769230769238</v>
      </c>
      <c r="G22" s="13">
        <v>1</v>
      </c>
      <c r="I22" s="41">
        <v>0</v>
      </c>
      <c r="J22" s="42">
        <v>19.800000000000004</v>
      </c>
      <c r="L22" s="41">
        <v>0</v>
      </c>
      <c r="M22" s="46">
        <v>0</v>
      </c>
      <c r="N22" s="46">
        <v>0</v>
      </c>
      <c r="O22" s="42">
        <v>19.800000000000004</v>
      </c>
    </row>
    <row r="23" spans="2:15" x14ac:dyDescent="0.2">
      <c r="C23">
        <v>3</v>
      </c>
      <c r="D23" t="s">
        <v>2</v>
      </c>
      <c r="E23" s="37">
        <v>121.42857142857142</v>
      </c>
      <c r="G23" s="14">
        <v>1</v>
      </c>
      <c r="I23" s="41">
        <v>17</v>
      </c>
      <c r="J23" s="42">
        <v>0</v>
      </c>
      <c r="L23" s="41">
        <v>17</v>
      </c>
      <c r="M23" s="46">
        <v>0</v>
      </c>
      <c r="N23" s="46">
        <v>0</v>
      </c>
      <c r="O23" s="42">
        <v>0</v>
      </c>
    </row>
    <row r="24" spans="2:15" x14ac:dyDescent="0.2">
      <c r="C24">
        <v>4</v>
      </c>
      <c r="D24" t="s">
        <v>3</v>
      </c>
      <c r="E24" s="37">
        <v>153.84615384615384</v>
      </c>
      <c r="G24" s="34">
        <v>1</v>
      </c>
      <c r="I24" s="41">
        <v>20</v>
      </c>
      <c r="J24" s="42">
        <v>0</v>
      </c>
      <c r="L24" s="41">
        <v>20</v>
      </c>
      <c r="M24" s="46">
        <v>0</v>
      </c>
      <c r="N24" s="46">
        <v>0</v>
      </c>
      <c r="O24" s="42">
        <v>0</v>
      </c>
    </row>
    <row r="25" spans="2:15" x14ac:dyDescent="0.2">
      <c r="C25">
        <v>5</v>
      </c>
      <c r="D25" t="s">
        <v>4</v>
      </c>
      <c r="E25" s="37">
        <v>117.72727272727272</v>
      </c>
      <c r="G25" s="34">
        <v>1</v>
      </c>
      <c r="I25" s="41">
        <v>3.0000000000000018</v>
      </c>
      <c r="J25" s="42">
        <v>10.199999999999996</v>
      </c>
      <c r="L25" s="41">
        <v>3.0000000000000018</v>
      </c>
      <c r="M25" s="46">
        <v>0</v>
      </c>
      <c r="N25" s="46">
        <v>0</v>
      </c>
      <c r="O25" s="42">
        <v>10.199999999999996</v>
      </c>
    </row>
    <row r="26" spans="2:15" x14ac:dyDescent="0.2">
      <c r="C26">
        <v>6</v>
      </c>
      <c r="D26" t="s">
        <v>5</v>
      </c>
      <c r="E26" s="38">
        <v>0</v>
      </c>
      <c r="G26" s="35">
        <v>0</v>
      </c>
      <c r="I26" s="43">
        <v>0</v>
      </c>
      <c r="J26" s="44">
        <v>0</v>
      </c>
      <c r="L26" s="43">
        <v>0</v>
      </c>
      <c r="M26" s="47">
        <v>0</v>
      </c>
      <c r="N26" s="47">
        <v>0</v>
      </c>
      <c r="O26" s="44">
        <v>0</v>
      </c>
    </row>
    <row r="28" spans="2:15" x14ac:dyDescent="0.2">
      <c r="F28" s="85"/>
      <c r="G28" s="85"/>
    </row>
    <row r="29" spans="2:15" s="9" customFormat="1" x14ac:dyDescent="0.2">
      <c r="D29" s="10" t="s">
        <v>28</v>
      </c>
    </row>
    <row r="30" spans="2:15" x14ac:dyDescent="0.2">
      <c r="D30" s="2"/>
    </row>
    <row r="31" spans="2:15" x14ac:dyDescent="0.2">
      <c r="D31" s="2"/>
    </row>
    <row r="32" spans="2:15" x14ac:dyDescent="0.2">
      <c r="D32" s="82" t="s">
        <v>10</v>
      </c>
      <c r="E32" s="82"/>
      <c r="F32" s="32">
        <f>SUMPRODUCT(I5:J10,I21:J26)</f>
        <v>51310</v>
      </c>
      <c r="H32" s="81" t="s">
        <v>226</v>
      </c>
      <c r="I32" s="81"/>
      <c r="K32" s="1"/>
      <c r="L32" s="1"/>
    </row>
    <row r="33" spans="2:11" x14ac:dyDescent="0.2">
      <c r="D33" s="82" t="s">
        <v>36</v>
      </c>
      <c r="E33" s="82"/>
      <c r="F33" s="32">
        <f>SUMPRODUCT(L5:L10,G21:G26)</f>
        <v>470000</v>
      </c>
      <c r="H33" t="s">
        <v>224</v>
      </c>
      <c r="I33" s="32">
        <f>10*13000</f>
        <v>130000</v>
      </c>
    </row>
    <row r="34" spans="2:11" x14ac:dyDescent="0.2">
      <c r="D34" s="82" t="s">
        <v>13</v>
      </c>
      <c r="E34" s="82"/>
      <c r="F34" s="32">
        <f>SUMPRODUCT(M5:M10,E21:E26)</f>
        <v>811976.35697635706</v>
      </c>
      <c r="H34" t="s">
        <v>223</v>
      </c>
      <c r="I34" s="32">
        <f>F38-'1b'!F38</f>
        <v>221200.68997669057</v>
      </c>
    </row>
    <row r="35" spans="2:11" x14ac:dyDescent="0.2">
      <c r="D35" s="82" t="s">
        <v>37</v>
      </c>
      <c r="E35" s="82"/>
      <c r="F35" s="32">
        <f>SUMPRODUCT(N5:N10,E21:E26)</f>
        <v>275184.64868464874</v>
      </c>
      <c r="H35" s="2" t="s">
        <v>225</v>
      </c>
      <c r="I35" s="52">
        <f>I33-I34</f>
        <v>-91200.68997669057</v>
      </c>
    </row>
    <row r="36" spans="2:11" x14ac:dyDescent="0.2">
      <c r="D36" s="82" t="s">
        <v>38</v>
      </c>
      <c r="E36" s="82"/>
      <c r="F36" s="32">
        <f t="array" ref="F36">SUM(((L21:L26)+(M21:M26))*O5:O10)</f>
        <v>20300</v>
      </c>
    </row>
    <row r="37" spans="2:11" ht="16" thickBot="1" x14ac:dyDescent="0.25">
      <c r="D37" s="82" t="s">
        <v>39</v>
      </c>
      <c r="E37" s="82"/>
      <c r="F37" s="32">
        <f t="array" ref="F37">SUM(((N21:N26)+(O21:O26))*P5:P10)</f>
        <v>9366</v>
      </c>
      <c r="K37" s="2"/>
    </row>
    <row r="38" spans="2:11" ht="17" thickTop="1" thickBot="1" x14ac:dyDescent="0.25">
      <c r="D38" s="2" t="s">
        <v>41</v>
      </c>
      <c r="F38" s="33">
        <f>SUM(F32:F37)</f>
        <v>1638137.0056610059</v>
      </c>
    </row>
    <row r="39" spans="2:11" ht="16" thickTop="1" x14ac:dyDescent="0.2">
      <c r="D39" s="2"/>
    </row>
    <row r="40" spans="2:11" x14ac:dyDescent="0.2">
      <c r="D40" s="2"/>
    </row>
    <row r="41" spans="2:11" s="9" customFormat="1" x14ac:dyDescent="0.2">
      <c r="D41" s="10" t="s">
        <v>33</v>
      </c>
      <c r="F41" s="10"/>
    </row>
    <row r="42" spans="2:11" x14ac:dyDescent="0.2">
      <c r="B42" s="4" t="s">
        <v>29</v>
      </c>
    </row>
    <row r="43" spans="2:11" x14ac:dyDescent="0.2">
      <c r="B43" s="4"/>
      <c r="J43" s="81"/>
      <c r="K43" s="81"/>
    </row>
    <row r="44" spans="2:11" x14ac:dyDescent="0.2">
      <c r="J44" s="81"/>
      <c r="K44" s="81"/>
    </row>
    <row r="45" spans="2:11" x14ac:dyDescent="0.2">
      <c r="D45" s="4" t="s">
        <v>26</v>
      </c>
      <c r="E45" s="1" t="s">
        <v>183</v>
      </c>
      <c r="F45" s="1"/>
      <c r="G45" s="1" t="s">
        <v>184</v>
      </c>
      <c r="J45" s="81"/>
      <c r="K45" s="81"/>
    </row>
    <row r="46" spans="2:11" x14ac:dyDescent="0.2">
      <c r="C46">
        <v>1</v>
      </c>
      <c r="D46" t="s">
        <v>0</v>
      </c>
      <c r="E46" s="19">
        <f t="shared" ref="E46:E51" si="0">SUMPRODUCT(1/G5:H5,I21:J21)</f>
        <v>40</v>
      </c>
      <c r="F46" s="1" t="s">
        <v>30</v>
      </c>
      <c r="G46" s="16">
        <f t="shared" ref="G46:G51" si="1">K5*G21</f>
        <v>40</v>
      </c>
    </row>
    <row r="47" spans="2:11" x14ac:dyDescent="0.2">
      <c r="C47">
        <v>2</v>
      </c>
      <c r="D47" t="s">
        <v>1</v>
      </c>
      <c r="E47" s="20">
        <f t="shared" si="0"/>
        <v>23.29411764705883</v>
      </c>
      <c r="F47" s="1" t="s">
        <v>30</v>
      </c>
      <c r="G47" s="17">
        <f t="shared" si="1"/>
        <v>30</v>
      </c>
    </row>
    <row r="48" spans="2:11" x14ac:dyDescent="0.2">
      <c r="C48">
        <v>3</v>
      </c>
      <c r="D48" t="s">
        <v>2</v>
      </c>
      <c r="E48" s="20">
        <f t="shared" si="0"/>
        <v>17</v>
      </c>
      <c r="F48" s="1" t="s">
        <v>30</v>
      </c>
      <c r="G48" s="17">
        <f t="shared" si="1"/>
        <v>17</v>
      </c>
    </row>
    <row r="49" spans="2:11" x14ac:dyDescent="0.2">
      <c r="C49">
        <v>4</v>
      </c>
      <c r="D49" t="s">
        <v>3</v>
      </c>
      <c r="E49" s="20">
        <f t="shared" si="0"/>
        <v>20</v>
      </c>
      <c r="F49" s="1" t="s">
        <v>30</v>
      </c>
      <c r="G49" s="17">
        <f t="shared" si="1"/>
        <v>20</v>
      </c>
    </row>
    <row r="50" spans="2:11" x14ac:dyDescent="0.2">
      <c r="C50">
        <v>5</v>
      </c>
      <c r="D50" t="s">
        <v>4</v>
      </c>
      <c r="E50" s="20">
        <f t="shared" si="0"/>
        <v>14.999999999999996</v>
      </c>
      <c r="F50" s="1" t="s">
        <v>30</v>
      </c>
      <c r="G50" s="17">
        <f t="shared" si="1"/>
        <v>15</v>
      </c>
    </row>
    <row r="51" spans="2:11" x14ac:dyDescent="0.2">
      <c r="C51">
        <v>6</v>
      </c>
      <c r="D51" t="s">
        <v>5</v>
      </c>
      <c r="E51" s="21">
        <f t="shared" si="0"/>
        <v>0</v>
      </c>
      <c r="F51" s="1" t="s">
        <v>30</v>
      </c>
      <c r="G51" s="18">
        <f t="shared" si="1"/>
        <v>0</v>
      </c>
    </row>
    <row r="53" spans="2:11" x14ac:dyDescent="0.2">
      <c r="B53" s="4" t="s">
        <v>31</v>
      </c>
      <c r="J53" s="81"/>
      <c r="K53" s="81"/>
    </row>
    <row r="54" spans="2:11" x14ac:dyDescent="0.2">
      <c r="J54" s="81"/>
      <c r="K54" s="81"/>
    </row>
    <row r="55" spans="2:11" x14ac:dyDescent="0.2">
      <c r="D55" s="4" t="s">
        <v>26</v>
      </c>
      <c r="E55" s="1" t="s">
        <v>185</v>
      </c>
      <c r="F55" s="1"/>
      <c r="G55" s="1" t="s">
        <v>186</v>
      </c>
      <c r="J55" s="81"/>
      <c r="K55" s="81"/>
    </row>
    <row r="56" spans="2:11" x14ac:dyDescent="0.2">
      <c r="C56">
        <v>1</v>
      </c>
      <c r="D56" t="s">
        <v>0</v>
      </c>
      <c r="E56" s="19">
        <f t="shared" ref="E56:E61" si="2">SUMPRODUCT(1/E5:F5,I21:J21)</f>
        <v>266.66666666666669</v>
      </c>
      <c r="F56" s="1" t="s">
        <v>32</v>
      </c>
      <c r="G56" s="16">
        <f t="shared" ref="G56:G61" si="3">E21</f>
        <v>266.66666666666669</v>
      </c>
    </row>
    <row r="57" spans="2:11" x14ac:dyDescent="0.2">
      <c r="C57">
        <v>2</v>
      </c>
      <c r="D57" t="s">
        <v>1</v>
      </c>
      <c r="E57" s="20">
        <f t="shared" si="2"/>
        <v>152.30769230769232</v>
      </c>
      <c r="F57" s="1" t="s">
        <v>32</v>
      </c>
      <c r="G57" s="17">
        <f t="shared" si="3"/>
        <v>152.30769230769238</v>
      </c>
    </row>
    <row r="58" spans="2:11" x14ac:dyDescent="0.2">
      <c r="C58">
        <v>3</v>
      </c>
      <c r="D58" t="s">
        <v>2</v>
      </c>
      <c r="E58" s="20">
        <f t="shared" si="2"/>
        <v>121.42857142857142</v>
      </c>
      <c r="F58" s="1" t="s">
        <v>32</v>
      </c>
      <c r="G58" s="17">
        <f t="shared" si="3"/>
        <v>121.42857142857142</v>
      </c>
    </row>
    <row r="59" spans="2:11" x14ac:dyDescent="0.2">
      <c r="C59">
        <v>4</v>
      </c>
      <c r="D59" t="s">
        <v>3</v>
      </c>
      <c r="E59" s="20">
        <f t="shared" si="2"/>
        <v>153.84615384615384</v>
      </c>
      <c r="F59" s="1" t="s">
        <v>32</v>
      </c>
      <c r="G59" s="17">
        <f t="shared" si="3"/>
        <v>153.84615384615384</v>
      </c>
    </row>
    <row r="60" spans="2:11" x14ac:dyDescent="0.2">
      <c r="C60">
        <v>5</v>
      </c>
      <c r="D60" t="s">
        <v>4</v>
      </c>
      <c r="E60" s="20">
        <f t="shared" si="2"/>
        <v>117.72727272727271</v>
      </c>
      <c r="F60" s="1" t="s">
        <v>32</v>
      </c>
      <c r="G60" s="17">
        <f t="shared" si="3"/>
        <v>117.72727272727272</v>
      </c>
    </row>
    <row r="61" spans="2:11" x14ac:dyDescent="0.2">
      <c r="C61">
        <v>6</v>
      </c>
      <c r="D61" t="s">
        <v>5</v>
      </c>
      <c r="E61" s="21">
        <f t="shared" si="2"/>
        <v>0</v>
      </c>
      <c r="F61" s="1" t="s">
        <v>32</v>
      </c>
      <c r="G61" s="18">
        <f t="shared" si="3"/>
        <v>0</v>
      </c>
    </row>
    <row r="62" spans="2:11" x14ac:dyDescent="0.2">
      <c r="J62" s="81"/>
      <c r="K62" s="81"/>
    </row>
    <row r="63" spans="2:11" x14ac:dyDescent="0.2">
      <c r="B63" s="4" t="s">
        <v>34</v>
      </c>
      <c r="J63" s="81"/>
      <c r="K63" s="81"/>
    </row>
    <row r="64" spans="2:11" x14ac:dyDescent="0.2">
      <c r="J64" s="81"/>
      <c r="K64" s="81"/>
    </row>
    <row r="65" spans="2:11" x14ac:dyDescent="0.2">
      <c r="E65" s="81" t="s">
        <v>187</v>
      </c>
      <c r="F65" s="81"/>
      <c r="H65" s="81" t="s">
        <v>192</v>
      </c>
      <c r="I65" s="81"/>
    </row>
    <row r="66" spans="2:11" x14ac:dyDescent="0.2">
      <c r="B66" s="4" t="s">
        <v>25</v>
      </c>
      <c r="D66" s="4" t="s">
        <v>23</v>
      </c>
      <c r="E66" s="4" t="s">
        <v>188</v>
      </c>
      <c r="F66" s="4" t="s">
        <v>189</v>
      </c>
      <c r="G66" s="4"/>
      <c r="H66" s="4" t="s">
        <v>190</v>
      </c>
      <c r="I66" s="4" t="s">
        <v>191</v>
      </c>
    </row>
    <row r="67" spans="2:11" x14ac:dyDescent="0.2">
      <c r="D67" t="s">
        <v>21</v>
      </c>
      <c r="E67" s="22">
        <f>SUM(L21:L26)</f>
        <v>80</v>
      </c>
      <c r="F67" s="23">
        <f>SUM(M21:M26)</f>
        <v>0</v>
      </c>
      <c r="G67" s="1" t="s">
        <v>32</v>
      </c>
      <c r="H67" s="26">
        <f>E14</f>
        <v>80</v>
      </c>
      <c r="I67" s="27">
        <f>F14</f>
        <v>0</v>
      </c>
    </row>
    <row r="68" spans="2:11" x14ac:dyDescent="0.2">
      <c r="D68" t="s">
        <v>40</v>
      </c>
      <c r="E68" s="24">
        <f>SUM(N21:N26)</f>
        <v>0</v>
      </c>
      <c r="F68" s="25">
        <f>SUM(O21:O26)</f>
        <v>30</v>
      </c>
      <c r="G68" s="1" t="s">
        <v>32</v>
      </c>
      <c r="H68" s="28">
        <f>E15</f>
        <v>0</v>
      </c>
      <c r="I68" s="29">
        <f>F15</f>
        <v>30</v>
      </c>
    </row>
    <row r="70" spans="2:11" x14ac:dyDescent="0.2">
      <c r="B70" s="4" t="s">
        <v>35</v>
      </c>
      <c r="J70" s="81"/>
      <c r="K70" s="81"/>
    </row>
    <row r="71" spans="2:11" x14ac:dyDescent="0.2">
      <c r="B71" s="4"/>
      <c r="J71" s="81"/>
      <c r="K71" s="81"/>
    </row>
    <row r="72" spans="2:11" x14ac:dyDescent="0.2">
      <c r="E72" s="81" t="s">
        <v>187</v>
      </c>
      <c r="F72" s="81"/>
      <c r="H72" s="81" t="s">
        <v>222</v>
      </c>
      <c r="I72" s="81"/>
      <c r="J72" s="81"/>
      <c r="K72" s="81"/>
    </row>
    <row r="73" spans="2:11" x14ac:dyDescent="0.2">
      <c r="B73" s="4" t="s">
        <v>25</v>
      </c>
      <c r="D73" s="4" t="s">
        <v>26</v>
      </c>
      <c r="E73" s="4" t="s">
        <v>188</v>
      </c>
      <c r="F73" s="4" t="s">
        <v>189</v>
      </c>
      <c r="H73" s="4" t="s">
        <v>145</v>
      </c>
      <c r="I73" s="4" t="s">
        <v>146</v>
      </c>
    </row>
    <row r="74" spans="2:11" x14ac:dyDescent="0.2">
      <c r="C74">
        <v>1</v>
      </c>
      <c r="D74" t="s">
        <v>0</v>
      </c>
      <c r="E74" s="22">
        <f>SUM(L21,N21)</f>
        <v>40</v>
      </c>
      <c r="F74" s="23">
        <f>SUM(M21,O21)</f>
        <v>0</v>
      </c>
      <c r="G74" s="1" t="s">
        <v>32</v>
      </c>
      <c r="H74" s="22">
        <f t="shared" ref="H74:H79" si="4">I21</f>
        <v>40</v>
      </c>
      <c r="I74" s="23">
        <f t="shared" ref="I74:I79" si="5">J21</f>
        <v>0</v>
      </c>
    </row>
    <row r="75" spans="2:11" x14ac:dyDescent="0.2">
      <c r="C75">
        <v>2</v>
      </c>
      <c r="D75" t="s">
        <v>1</v>
      </c>
      <c r="E75" s="30">
        <f t="shared" ref="E75:F79" si="6">SUM(L22,N22)</f>
        <v>0</v>
      </c>
      <c r="F75" s="31">
        <f t="shared" si="6"/>
        <v>19.800000000000004</v>
      </c>
      <c r="G75" s="1" t="s">
        <v>32</v>
      </c>
      <c r="H75" s="30">
        <f t="shared" si="4"/>
        <v>0</v>
      </c>
      <c r="I75" s="31">
        <f t="shared" si="5"/>
        <v>19.800000000000004</v>
      </c>
    </row>
    <row r="76" spans="2:11" x14ac:dyDescent="0.2">
      <c r="C76">
        <v>3</v>
      </c>
      <c r="D76" t="s">
        <v>2</v>
      </c>
      <c r="E76" s="30">
        <f t="shared" si="6"/>
        <v>17</v>
      </c>
      <c r="F76" s="31">
        <f t="shared" si="6"/>
        <v>0</v>
      </c>
      <c r="G76" s="1" t="s">
        <v>32</v>
      </c>
      <c r="H76" s="30">
        <f t="shared" si="4"/>
        <v>17</v>
      </c>
      <c r="I76" s="31">
        <f t="shared" si="5"/>
        <v>0</v>
      </c>
    </row>
    <row r="77" spans="2:11" x14ac:dyDescent="0.2">
      <c r="C77">
        <v>4</v>
      </c>
      <c r="D77" t="s">
        <v>3</v>
      </c>
      <c r="E77" s="30">
        <f t="shared" si="6"/>
        <v>20</v>
      </c>
      <c r="F77" s="31">
        <f t="shared" si="6"/>
        <v>0</v>
      </c>
      <c r="G77" s="1" t="s">
        <v>32</v>
      </c>
      <c r="H77" s="30">
        <f t="shared" si="4"/>
        <v>20</v>
      </c>
      <c r="I77" s="31">
        <f t="shared" si="5"/>
        <v>0</v>
      </c>
    </row>
    <row r="78" spans="2:11" x14ac:dyDescent="0.2">
      <c r="C78">
        <v>5</v>
      </c>
      <c r="D78" t="s">
        <v>4</v>
      </c>
      <c r="E78" s="30">
        <f t="shared" si="6"/>
        <v>3.0000000000000018</v>
      </c>
      <c r="F78" s="31">
        <f t="shared" si="6"/>
        <v>10.199999999999996</v>
      </c>
      <c r="G78" s="1" t="s">
        <v>32</v>
      </c>
      <c r="H78" s="30">
        <f t="shared" si="4"/>
        <v>3.0000000000000018</v>
      </c>
      <c r="I78" s="31">
        <f t="shared" si="5"/>
        <v>10.199999999999996</v>
      </c>
    </row>
    <row r="79" spans="2:11" x14ac:dyDescent="0.2">
      <c r="C79">
        <v>6</v>
      </c>
      <c r="D79" t="s">
        <v>5</v>
      </c>
      <c r="E79" s="24">
        <f t="shared" si="6"/>
        <v>0</v>
      </c>
      <c r="F79" s="25">
        <f t="shared" si="6"/>
        <v>0</v>
      </c>
      <c r="G79" s="1" t="s">
        <v>32</v>
      </c>
      <c r="H79" s="24">
        <f t="shared" si="4"/>
        <v>0</v>
      </c>
      <c r="I79" s="25">
        <f t="shared" si="5"/>
        <v>0</v>
      </c>
    </row>
  </sheetData>
  <mergeCells count="25">
    <mergeCell ref="I18:J18"/>
    <mergeCell ref="L18:O18"/>
    <mergeCell ref="E3:F3"/>
    <mergeCell ref="G3:H3"/>
    <mergeCell ref="I3:J3"/>
    <mergeCell ref="N3:P3"/>
    <mergeCell ref="D12:F12"/>
    <mergeCell ref="J53:K55"/>
    <mergeCell ref="J62:K64"/>
    <mergeCell ref="L19:M19"/>
    <mergeCell ref="N19:O19"/>
    <mergeCell ref="F28:G28"/>
    <mergeCell ref="H32:I32"/>
    <mergeCell ref="D35:E35"/>
    <mergeCell ref="D36:E36"/>
    <mergeCell ref="D37:E37"/>
    <mergeCell ref="J43:K45"/>
    <mergeCell ref="D32:E32"/>
    <mergeCell ref="D33:E33"/>
    <mergeCell ref="D34:E34"/>
    <mergeCell ref="E65:F65"/>
    <mergeCell ref="H65:I65"/>
    <mergeCell ref="J70:K72"/>
    <mergeCell ref="E72:F72"/>
    <mergeCell ref="H72:I7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90"/>
  <sheetViews>
    <sheetView topLeftCell="A26" workbookViewId="0">
      <selection activeCell="F39" sqref="F39"/>
    </sheetView>
  </sheetViews>
  <sheetFormatPr baseColWidth="10" defaultColWidth="8.83203125" defaultRowHeight="15" x14ac:dyDescent="0.2"/>
  <cols>
    <col min="2" max="2" width="10.33203125" bestFit="1" customWidth="1"/>
    <col min="3" max="3" width="3.5" customWidth="1"/>
    <col min="4" max="4" width="12.5" bestFit="1" customWidth="1"/>
    <col min="5" max="10" width="13.83203125" customWidth="1"/>
    <col min="11" max="11" width="16.33203125" customWidth="1"/>
    <col min="12" max="12" width="10.5" customWidth="1"/>
    <col min="13" max="13" width="9.83203125" customWidth="1"/>
    <col min="14" max="14" width="15.83203125" bestFit="1" customWidth="1"/>
    <col min="15" max="15" width="13.5" bestFit="1" customWidth="1"/>
    <col min="16" max="16" width="15.83203125" bestFit="1" customWidth="1"/>
    <col min="17" max="17" width="13.5" bestFit="1" customWidth="1"/>
    <col min="18" max="18" width="14.1640625" bestFit="1" customWidth="1"/>
  </cols>
  <sheetData>
    <row r="2" spans="2:24" s="9" customFormat="1" x14ac:dyDescent="0.2">
      <c r="D2" s="10" t="s">
        <v>19</v>
      </c>
      <c r="S2" s="11"/>
      <c r="T2" s="11"/>
      <c r="U2" s="11"/>
      <c r="V2" s="11"/>
      <c r="W2" s="11"/>
      <c r="X2" s="11"/>
    </row>
    <row r="3" spans="2:24" ht="45" customHeight="1" x14ac:dyDescent="0.2">
      <c r="B3" s="4" t="s">
        <v>27</v>
      </c>
      <c r="E3" s="83" t="s">
        <v>227</v>
      </c>
      <c r="F3" s="83"/>
      <c r="G3" s="83" t="s">
        <v>228</v>
      </c>
      <c r="H3" s="83"/>
      <c r="I3" s="86" t="s">
        <v>9</v>
      </c>
      <c r="J3" s="86"/>
      <c r="K3" s="85" t="s">
        <v>10</v>
      </c>
      <c r="L3" s="85"/>
      <c r="M3" s="6" t="s">
        <v>11</v>
      </c>
      <c r="N3" s="6" t="s">
        <v>12</v>
      </c>
      <c r="O3" s="6" t="s">
        <v>14</v>
      </c>
      <c r="P3" s="83" t="s">
        <v>15</v>
      </c>
      <c r="Q3" s="83"/>
      <c r="R3" s="83"/>
    </row>
    <row r="4" spans="2:24" x14ac:dyDescent="0.2">
      <c r="B4" s="4" t="s">
        <v>25</v>
      </c>
      <c r="D4" s="4" t="s">
        <v>26</v>
      </c>
      <c r="E4" s="4" t="s">
        <v>7</v>
      </c>
      <c r="F4" s="4" t="s">
        <v>8</v>
      </c>
      <c r="G4" s="4" t="s">
        <v>7</v>
      </c>
      <c r="H4" s="4" t="s">
        <v>8</v>
      </c>
      <c r="I4" s="4" t="s">
        <v>7</v>
      </c>
      <c r="J4" s="4" t="s">
        <v>8</v>
      </c>
      <c r="K4" s="4" t="s">
        <v>7</v>
      </c>
      <c r="L4" s="4" t="s">
        <v>8</v>
      </c>
      <c r="P4" s="4" t="s">
        <v>16</v>
      </c>
      <c r="Q4" s="4" t="s">
        <v>17</v>
      </c>
      <c r="R4" s="4" t="s">
        <v>18</v>
      </c>
    </row>
    <row r="5" spans="2:24" x14ac:dyDescent="0.2">
      <c r="C5">
        <v>1</v>
      </c>
      <c r="D5" t="s">
        <v>0</v>
      </c>
      <c r="E5" s="7">
        <v>0.15</v>
      </c>
      <c r="F5" s="7">
        <v>0.14000000000000001</v>
      </c>
      <c r="G5" s="7">
        <f t="shared" ref="G5:G10" si="0">E5*(1+$I$14)</f>
        <v>0.16500000000000001</v>
      </c>
      <c r="H5" s="7">
        <f t="shared" ref="H5:H10" si="1">F5*(1+$I$14)</f>
        <v>0.15400000000000003</v>
      </c>
      <c r="I5" s="15">
        <v>1</v>
      </c>
      <c r="J5" s="15">
        <v>0.85</v>
      </c>
      <c r="K5" s="8">
        <v>450</v>
      </c>
      <c r="L5" s="8">
        <v>500</v>
      </c>
      <c r="M5" s="8">
        <v>40</v>
      </c>
      <c r="N5" s="8">
        <v>85000</v>
      </c>
      <c r="O5" s="8">
        <v>1000</v>
      </c>
      <c r="P5" s="8">
        <v>400</v>
      </c>
      <c r="Q5" s="8">
        <v>250</v>
      </c>
      <c r="R5" s="8">
        <v>400</v>
      </c>
    </row>
    <row r="6" spans="2:24" x14ac:dyDescent="0.2">
      <c r="C6">
        <v>2</v>
      </c>
      <c r="D6" t="s">
        <v>1</v>
      </c>
      <c r="E6" s="7">
        <v>0.13</v>
      </c>
      <c r="F6" s="7">
        <v>0.13</v>
      </c>
      <c r="G6" s="7">
        <f t="shared" si="0"/>
        <v>0.14300000000000002</v>
      </c>
      <c r="H6" s="7">
        <f t="shared" si="1"/>
        <v>0.14300000000000002</v>
      </c>
      <c r="I6" s="15">
        <v>1</v>
      </c>
      <c r="J6" s="15">
        <v>0.85</v>
      </c>
      <c r="K6" s="8">
        <v>500</v>
      </c>
      <c r="L6" s="8">
        <v>550</v>
      </c>
      <c r="M6" s="8">
        <v>30</v>
      </c>
      <c r="N6" s="8">
        <v>150000</v>
      </c>
      <c r="O6" s="8">
        <v>1000</v>
      </c>
      <c r="P6" s="8">
        <v>500</v>
      </c>
      <c r="Q6" s="8">
        <v>300</v>
      </c>
      <c r="R6" s="8">
        <v>370</v>
      </c>
    </row>
    <row r="7" spans="2:24" x14ac:dyDescent="0.2">
      <c r="C7">
        <v>3</v>
      </c>
      <c r="D7" t="s">
        <v>2</v>
      </c>
      <c r="E7" s="7">
        <v>0.14000000000000001</v>
      </c>
      <c r="F7" s="7">
        <v>0.12</v>
      </c>
      <c r="G7" s="7">
        <f t="shared" si="0"/>
        <v>0.15400000000000003</v>
      </c>
      <c r="H7" s="7">
        <f t="shared" si="1"/>
        <v>0.13200000000000001</v>
      </c>
      <c r="I7" s="15">
        <v>1</v>
      </c>
      <c r="J7" s="15">
        <v>0.85</v>
      </c>
      <c r="K7" s="8">
        <v>400</v>
      </c>
      <c r="L7" s="8">
        <v>440</v>
      </c>
      <c r="M7" s="8">
        <v>17</v>
      </c>
      <c r="N7" s="8">
        <v>50000</v>
      </c>
      <c r="O7" s="8">
        <v>1000</v>
      </c>
      <c r="P7" s="8">
        <v>250</v>
      </c>
      <c r="Q7" s="8">
        <v>200</v>
      </c>
      <c r="R7" s="8">
        <v>400</v>
      </c>
    </row>
    <row r="8" spans="2:24" x14ac:dyDescent="0.2">
      <c r="C8">
        <v>4</v>
      </c>
      <c r="D8" t="s">
        <v>3</v>
      </c>
      <c r="E8" s="7">
        <v>0.13</v>
      </c>
      <c r="F8" s="7">
        <v>0.12</v>
      </c>
      <c r="G8" s="7">
        <f t="shared" si="0"/>
        <v>0.14300000000000002</v>
      </c>
      <c r="H8" s="7">
        <f t="shared" si="1"/>
        <v>0.13200000000000001</v>
      </c>
      <c r="I8" s="15">
        <v>1</v>
      </c>
      <c r="J8" s="15">
        <v>0.85</v>
      </c>
      <c r="K8" s="8">
        <v>400</v>
      </c>
      <c r="L8" s="8">
        <v>500</v>
      </c>
      <c r="M8" s="8">
        <v>20</v>
      </c>
      <c r="N8" s="8">
        <v>85000</v>
      </c>
      <c r="O8" s="8">
        <v>1000</v>
      </c>
      <c r="P8" s="8">
        <v>250</v>
      </c>
      <c r="Q8" s="8">
        <v>300</v>
      </c>
      <c r="R8" s="8">
        <v>400</v>
      </c>
    </row>
    <row r="9" spans="2:24" x14ac:dyDescent="0.2">
      <c r="C9">
        <v>5</v>
      </c>
      <c r="D9" t="s">
        <v>4</v>
      </c>
      <c r="E9" s="7">
        <v>0.12</v>
      </c>
      <c r="F9" s="7">
        <v>0.11</v>
      </c>
      <c r="G9" s="7">
        <f t="shared" si="0"/>
        <v>0.13200000000000001</v>
      </c>
      <c r="H9" s="7">
        <f t="shared" si="1"/>
        <v>0.12100000000000001</v>
      </c>
      <c r="I9" s="15">
        <v>1</v>
      </c>
      <c r="J9" s="15">
        <v>0.85</v>
      </c>
      <c r="K9" s="8">
        <v>500</v>
      </c>
      <c r="L9" s="8">
        <v>600</v>
      </c>
      <c r="M9" s="8">
        <v>15</v>
      </c>
      <c r="N9" s="8">
        <v>100000</v>
      </c>
      <c r="O9" s="8">
        <v>1000</v>
      </c>
      <c r="P9" s="8">
        <v>200</v>
      </c>
      <c r="Q9" s="8">
        <v>300</v>
      </c>
      <c r="R9" s="8">
        <v>200</v>
      </c>
    </row>
    <row r="10" spans="2:24" x14ac:dyDescent="0.2">
      <c r="C10">
        <v>6</v>
      </c>
      <c r="D10" t="s">
        <v>5</v>
      </c>
      <c r="E10" s="7">
        <v>0.11</v>
      </c>
      <c r="F10" s="7">
        <v>0.1</v>
      </c>
      <c r="G10" s="7">
        <f t="shared" si="0"/>
        <v>0.12100000000000001</v>
      </c>
      <c r="H10" s="7">
        <f t="shared" si="1"/>
        <v>0.11000000000000001</v>
      </c>
      <c r="I10" s="15">
        <v>1</v>
      </c>
      <c r="J10" s="15">
        <v>0.85</v>
      </c>
      <c r="K10" s="8">
        <v>500</v>
      </c>
      <c r="L10" s="8">
        <v>540</v>
      </c>
      <c r="M10" s="8">
        <v>18</v>
      </c>
      <c r="N10" s="8">
        <v>40000</v>
      </c>
      <c r="O10" s="8">
        <v>1000</v>
      </c>
      <c r="P10" s="8">
        <v>200</v>
      </c>
      <c r="Q10" s="8">
        <v>200</v>
      </c>
      <c r="R10" s="8">
        <v>150</v>
      </c>
    </row>
    <row r="12" spans="2:24" x14ac:dyDescent="0.2">
      <c r="D12" s="85" t="s">
        <v>22</v>
      </c>
      <c r="E12" s="85"/>
      <c r="F12" s="85"/>
    </row>
    <row r="13" spans="2:24" x14ac:dyDescent="0.2">
      <c r="B13" s="4" t="s">
        <v>25</v>
      </c>
      <c r="D13" s="4" t="s">
        <v>23</v>
      </c>
      <c r="E13" s="4" t="s">
        <v>7</v>
      </c>
      <c r="F13" s="4" t="s">
        <v>8</v>
      </c>
      <c r="H13" s="1" t="s">
        <v>232</v>
      </c>
      <c r="I13" s="8">
        <v>100</v>
      </c>
    </row>
    <row r="14" spans="2:24" x14ac:dyDescent="0.2">
      <c r="D14" t="s">
        <v>21</v>
      </c>
      <c r="E14" s="8">
        <v>70</v>
      </c>
      <c r="F14" s="8">
        <v>0</v>
      </c>
      <c r="H14" t="s">
        <v>235</v>
      </c>
      <c r="I14" s="15">
        <v>0.1</v>
      </c>
    </row>
    <row r="15" spans="2:24" x14ac:dyDescent="0.2">
      <c r="D15" t="s">
        <v>40</v>
      </c>
      <c r="E15" s="8">
        <v>0</v>
      </c>
      <c r="F15" s="8">
        <v>30</v>
      </c>
      <c r="H15" t="s">
        <v>237</v>
      </c>
      <c r="I15" s="8">
        <v>20000</v>
      </c>
    </row>
    <row r="17" spans="2:17" s="9" customFormat="1" x14ac:dyDescent="0.2">
      <c r="D17" s="10" t="s">
        <v>20</v>
      </c>
    </row>
    <row r="18" spans="2:17" x14ac:dyDescent="0.2">
      <c r="B18" s="4" t="s">
        <v>24</v>
      </c>
      <c r="E18" s="3" t="s">
        <v>131</v>
      </c>
      <c r="G18" s="12" t="s">
        <v>132</v>
      </c>
      <c r="I18" s="85" t="s">
        <v>133</v>
      </c>
      <c r="J18" s="85"/>
      <c r="L18" s="85" t="s">
        <v>134</v>
      </c>
      <c r="M18" s="85"/>
      <c r="N18" s="85"/>
      <c r="O18" s="85"/>
      <c r="Q18" s="2" t="s">
        <v>234</v>
      </c>
    </row>
    <row r="19" spans="2:17" x14ac:dyDescent="0.2">
      <c r="B19" s="4" t="s">
        <v>23</v>
      </c>
      <c r="L19" s="84" t="s">
        <v>21</v>
      </c>
      <c r="M19" s="84"/>
      <c r="N19" s="84" t="s">
        <v>40</v>
      </c>
      <c r="O19" s="84"/>
    </row>
    <row r="20" spans="2:17" x14ac:dyDescent="0.2">
      <c r="B20" s="4" t="s">
        <v>25</v>
      </c>
      <c r="D20" s="4" t="s">
        <v>26</v>
      </c>
      <c r="I20" s="4" t="s">
        <v>145</v>
      </c>
      <c r="J20" s="4" t="s">
        <v>146</v>
      </c>
      <c r="L20" s="4" t="s">
        <v>144</v>
      </c>
      <c r="M20" s="4" t="s">
        <v>143</v>
      </c>
      <c r="N20" s="4" t="s">
        <v>142</v>
      </c>
      <c r="O20" s="4" t="s">
        <v>141</v>
      </c>
    </row>
    <row r="21" spans="2:17" x14ac:dyDescent="0.2">
      <c r="C21">
        <v>1</v>
      </c>
      <c r="D21" t="s">
        <v>0</v>
      </c>
      <c r="E21" s="36">
        <v>242.42424242424272</v>
      </c>
      <c r="G21" s="34">
        <v>1</v>
      </c>
      <c r="I21" s="39">
        <v>40.000000000000426</v>
      </c>
      <c r="J21" s="40">
        <v>0</v>
      </c>
      <c r="L21" s="39">
        <v>40.000000000000426</v>
      </c>
      <c r="M21" s="45">
        <v>0</v>
      </c>
      <c r="N21" s="45">
        <v>0</v>
      </c>
      <c r="O21" s="40">
        <v>0</v>
      </c>
      <c r="Q21" s="13">
        <v>1</v>
      </c>
    </row>
    <row r="22" spans="2:17" x14ac:dyDescent="0.2">
      <c r="C22">
        <v>2</v>
      </c>
      <c r="D22" t="s">
        <v>1</v>
      </c>
      <c r="E22" s="37">
        <v>0</v>
      </c>
      <c r="G22" s="13">
        <v>0</v>
      </c>
      <c r="I22" s="41">
        <v>0</v>
      </c>
      <c r="J22" s="42">
        <v>0</v>
      </c>
      <c r="L22" s="41">
        <v>0</v>
      </c>
      <c r="M22" s="46">
        <v>0</v>
      </c>
      <c r="N22" s="46">
        <v>0</v>
      </c>
      <c r="O22" s="42">
        <v>0</v>
      </c>
      <c r="Q22" s="54">
        <v>0</v>
      </c>
    </row>
    <row r="23" spans="2:17" x14ac:dyDescent="0.2">
      <c r="C23">
        <v>3</v>
      </c>
      <c r="D23" t="s">
        <v>2</v>
      </c>
      <c r="E23" s="37">
        <v>121.42857142857153</v>
      </c>
      <c r="G23" s="14">
        <v>1</v>
      </c>
      <c r="I23" s="41">
        <v>17.000000000000014</v>
      </c>
      <c r="J23" s="42">
        <v>0</v>
      </c>
      <c r="L23" s="41">
        <v>17.000000000000014</v>
      </c>
      <c r="M23" s="46">
        <v>0</v>
      </c>
      <c r="N23" s="46">
        <v>0</v>
      </c>
      <c r="O23" s="42">
        <v>0</v>
      </c>
      <c r="Q23" s="54">
        <v>0</v>
      </c>
    </row>
    <row r="24" spans="2:17" x14ac:dyDescent="0.2">
      <c r="C24">
        <v>4</v>
      </c>
      <c r="D24" t="s">
        <v>3</v>
      </c>
      <c r="E24" s="37">
        <v>149.58333333333323</v>
      </c>
      <c r="G24" s="34">
        <v>1</v>
      </c>
      <c r="I24" s="41">
        <v>12.999999999999849</v>
      </c>
      <c r="J24" s="42">
        <v>5.9500000000003421</v>
      </c>
      <c r="L24" s="41">
        <v>12.999999999999849</v>
      </c>
      <c r="M24" s="46">
        <v>0</v>
      </c>
      <c r="N24" s="46">
        <v>0</v>
      </c>
      <c r="O24" s="42">
        <v>5.9500000000003253</v>
      </c>
      <c r="Q24" s="54">
        <v>0</v>
      </c>
    </row>
    <row r="25" spans="2:17" x14ac:dyDescent="0.2">
      <c r="C25">
        <v>5</v>
      </c>
      <c r="D25" t="s">
        <v>4</v>
      </c>
      <c r="E25" s="37">
        <v>115.90909090909099</v>
      </c>
      <c r="G25" s="34">
        <v>1</v>
      </c>
      <c r="I25" s="41">
        <v>0</v>
      </c>
      <c r="J25" s="42">
        <v>12.749999999999972</v>
      </c>
      <c r="L25" s="41">
        <v>0</v>
      </c>
      <c r="M25" s="46">
        <v>0</v>
      </c>
      <c r="N25" s="46">
        <v>0</v>
      </c>
      <c r="O25" s="42">
        <v>12.749999999999972</v>
      </c>
      <c r="Q25" s="54">
        <v>0</v>
      </c>
    </row>
    <row r="26" spans="2:17" x14ac:dyDescent="0.2">
      <c r="C26">
        <v>6</v>
      </c>
      <c r="D26" t="s">
        <v>5</v>
      </c>
      <c r="E26" s="38">
        <v>112.99999999999977</v>
      </c>
      <c r="G26" s="35">
        <v>1</v>
      </c>
      <c r="I26" s="43">
        <v>0</v>
      </c>
      <c r="J26" s="44">
        <v>11.299999999999962</v>
      </c>
      <c r="L26" s="43">
        <v>0</v>
      </c>
      <c r="M26" s="47">
        <v>0</v>
      </c>
      <c r="N26" s="47">
        <v>0</v>
      </c>
      <c r="O26" s="44">
        <v>11.299999999999962</v>
      </c>
      <c r="Q26" s="14">
        <v>0</v>
      </c>
    </row>
    <row r="28" spans="2:17" x14ac:dyDescent="0.2">
      <c r="F28" s="85"/>
      <c r="G28" s="85"/>
    </row>
    <row r="29" spans="2:17" s="9" customFormat="1" x14ac:dyDescent="0.2">
      <c r="D29" s="10" t="s">
        <v>28</v>
      </c>
    </row>
    <row r="30" spans="2:17" x14ac:dyDescent="0.2">
      <c r="D30" s="2"/>
    </row>
    <row r="31" spans="2:17" x14ac:dyDescent="0.2">
      <c r="D31" s="2"/>
    </row>
    <row r="32" spans="2:17" x14ac:dyDescent="0.2">
      <c r="D32" s="82" t="s">
        <v>10</v>
      </c>
      <c r="E32" s="82"/>
      <c r="F32" s="32">
        <f>SUMPRODUCT(K5:L10,I21:J26)</f>
        <v>46727.000000000269</v>
      </c>
    </row>
    <row r="33" spans="2:11" x14ac:dyDescent="0.2">
      <c r="D33" s="82" t="s">
        <v>36</v>
      </c>
      <c r="E33" s="82"/>
      <c r="F33" s="32">
        <f>SUMPRODUCT(N5:N10,G21:G26)</f>
        <v>360000</v>
      </c>
    </row>
    <row r="34" spans="2:11" x14ac:dyDescent="0.2">
      <c r="D34" s="82" t="s">
        <v>13</v>
      </c>
      <c r="E34" s="82"/>
      <c r="F34" s="32">
        <f>SUMPRODUCT(O5:O10,E21:E26)</f>
        <v>742345.23809523834</v>
      </c>
    </row>
    <row r="35" spans="2:11" x14ac:dyDescent="0.2">
      <c r="D35" s="82" t="s">
        <v>37</v>
      </c>
      <c r="E35" s="82"/>
      <c r="F35" s="32">
        <f>SUMPRODUCT(P5:P10,E21:E26)</f>
        <v>210504.49134199147</v>
      </c>
    </row>
    <row r="36" spans="2:11" x14ac:dyDescent="0.2">
      <c r="D36" s="82" t="s">
        <v>38</v>
      </c>
      <c r="E36" s="82"/>
      <c r="F36" s="32">
        <f t="array" ref="F36">SUM(((L21:L26)+(M21:M26))*Q5:Q10)</f>
        <v>17300.000000000065</v>
      </c>
    </row>
    <row r="37" spans="2:11" x14ac:dyDescent="0.2">
      <c r="D37" s="82" t="s">
        <v>39</v>
      </c>
      <c r="E37" s="82"/>
      <c r="F37" s="32">
        <f t="array" ref="F37">SUM(((N21:N26)+(O21:O26))*R5:R10)</f>
        <v>6625.0000000001191</v>
      </c>
    </row>
    <row r="38" spans="2:11" ht="16" thickBot="1" x14ac:dyDescent="0.25">
      <c r="D38" t="s">
        <v>236</v>
      </c>
      <c r="F38" s="32">
        <f>SUM(Q21:Q26)*I15</f>
        <v>20000</v>
      </c>
    </row>
    <row r="39" spans="2:11" ht="17" thickTop="1" thickBot="1" x14ac:dyDescent="0.25">
      <c r="D39" s="2" t="s">
        <v>41</v>
      </c>
      <c r="F39" s="33">
        <f>SUM(F32:F38)</f>
        <v>1403501.7294372304</v>
      </c>
    </row>
    <row r="40" spans="2:11" ht="16" thickTop="1" x14ac:dyDescent="0.2">
      <c r="D40" s="2"/>
    </row>
    <row r="41" spans="2:11" x14ac:dyDescent="0.2">
      <c r="D41" s="2"/>
    </row>
    <row r="42" spans="2:11" s="9" customFormat="1" x14ac:dyDescent="0.2">
      <c r="D42" s="10" t="s">
        <v>33</v>
      </c>
      <c r="F42" s="10"/>
    </row>
    <row r="43" spans="2:11" x14ac:dyDescent="0.2">
      <c r="B43" s="4" t="s">
        <v>29</v>
      </c>
    </row>
    <row r="44" spans="2:11" x14ac:dyDescent="0.2">
      <c r="B44" s="4"/>
      <c r="J44" s="81"/>
      <c r="K44" s="81"/>
    </row>
    <row r="45" spans="2:11" x14ac:dyDescent="0.2">
      <c r="J45" s="81"/>
      <c r="K45" s="81"/>
    </row>
    <row r="46" spans="2:11" x14ac:dyDescent="0.2">
      <c r="D46" s="4" t="s">
        <v>26</v>
      </c>
      <c r="E46" s="1" t="s">
        <v>183</v>
      </c>
      <c r="F46" s="1"/>
      <c r="G46" s="1" t="s">
        <v>184</v>
      </c>
      <c r="J46" s="81"/>
      <c r="K46" s="81"/>
    </row>
    <row r="47" spans="2:11" x14ac:dyDescent="0.2">
      <c r="C47">
        <v>1</v>
      </c>
      <c r="D47" t="s">
        <v>0</v>
      </c>
      <c r="E47" s="19">
        <f t="shared" ref="E47:E52" si="2">SUMPRODUCT(1/I5:J5,I21:J21)</f>
        <v>40.000000000000426</v>
      </c>
      <c r="F47" s="1" t="s">
        <v>30</v>
      </c>
      <c r="G47" s="16">
        <f t="shared" ref="G47:G52" si="3">M5*G21</f>
        <v>40</v>
      </c>
    </row>
    <row r="48" spans="2:11" x14ac:dyDescent="0.2">
      <c r="C48">
        <v>2</v>
      </c>
      <c r="D48" t="s">
        <v>1</v>
      </c>
      <c r="E48" s="20">
        <f t="shared" si="2"/>
        <v>0</v>
      </c>
      <c r="F48" s="1" t="s">
        <v>30</v>
      </c>
      <c r="G48" s="17">
        <f t="shared" si="3"/>
        <v>0</v>
      </c>
    </row>
    <row r="49" spans="2:12" x14ac:dyDescent="0.2">
      <c r="C49">
        <v>3</v>
      </c>
      <c r="D49" t="s">
        <v>2</v>
      </c>
      <c r="E49" s="20">
        <f t="shared" si="2"/>
        <v>17.000000000000014</v>
      </c>
      <c r="F49" s="1" t="s">
        <v>30</v>
      </c>
      <c r="G49" s="17">
        <f t="shared" si="3"/>
        <v>17</v>
      </c>
    </row>
    <row r="50" spans="2:12" x14ac:dyDescent="0.2">
      <c r="C50">
        <v>4</v>
      </c>
      <c r="D50" t="s">
        <v>3</v>
      </c>
      <c r="E50" s="20">
        <f t="shared" si="2"/>
        <v>20.000000000000252</v>
      </c>
      <c r="F50" s="1" t="s">
        <v>30</v>
      </c>
      <c r="G50" s="17">
        <f t="shared" si="3"/>
        <v>20</v>
      </c>
    </row>
    <row r="51" spans="2:12" x14ac:dyDescent="0.2">
      <c r="C51">
        <v>5</v>
      </c>
      <c r="D51" t="s">
        <v>4</v>
      </c>
      <c r="E51" s="20">
        <f t="shared" si="2"/>
        <v>14.999999999999966</v>
      </c>
      <c r="F51" s="1" t="s">
        <v>30</v>
      </c>
      <c r="G51" s="17">
        <f t="shared" si="3"/>
        <v>15</v>
      </c>
    </row>
    <row r="52" spans="2:12" x14ac:dyDescent="0.2">
      <c r="C52">
        <v>6</v>
      </c>
      <c r="D52" t="s">
        <v>5</v>
      </c>
      <c r="E52" s="21">
        <f t="shared" si="2"/>
        <v>13.294117647058778</v>
      </c>
      <c r="F52" s="1" t="s">
        <v>30</v>
      </c>
      <c r="G52" s="18">
        <f t="shared" si="3"/>
        <v>18</v>
      </c>
    </row>
    <row r="54" spans="2:12" x14ac:dyDescent="0.2">
      <c r="B54" s="4" t="s">
        <v>229</v>
      </c>
      <c r="J54" s="81"/>
      <c r="K54" s="81"/>
    </row>
    <row r="55" spans="2:12" x14ac:dyDescent="0.2">
      <c r="J55" s="81"/>
      <c r="K55" s="81"/>
    </row>
    <row r="56" spans="2:12" x14ac:dyDescent="0.2">
      <c r="D56" s="4" t="s">
        <v>26</v>
      </c>
      <c r="E56" s="1" t="s">
        <v>185</v>
      </c>
      <c r="F56" s="1"/>
      <c r="G56" t="s">
        <v>231</v>
      </c>
      <c r="H56" s="1" t="s">
        <v>186</v>
      </c>
      <c r="I56" s="1" t="s">
        <v>233</v>
      </c>
      <c r="J56" s="81"/>
      <c r="K56" s="81"/>
    </row>
    <row r="57" spans="2:12" x14ac:dyDescent="0.2">
      <c r="C57">
        <v>1</v>
      </c>
      <c r="D57" t="s">
        <v>0</v>
      </c>
      <c r="E57" s="19">
        <f t="shared" ref="E57:E62" si="4">SUMPRODUCT(1/E5:F5,I21:J21)</f>
        <v>266.66666666666953</v>
      </c>
      <c r="F57" s="1" t="s">
        <v>30</v>
      </c>
      <c r="G57" s="16">
        <f t="shared" ref="G57:G62" si="5">SUM(H57:I57)</f>
        <v>342.42424242424272</v>
      </c>
      <c r="H57" s="5">
        <f t="shared" ref="H57:H62" si="6">E21</f>
        <v>242.42424242424272</v>
      </c>
      <c r="I57" s="1">
        <f t="shared" ref="I57:I62" si="7">I$13*Q21</f>
        <v>100</v>
      </c>
    </row>
    <row r="58" spans="2:12" x14ac:dyDescent="0.2">
      <c r="C58">
        <v>2</v>
      </c>
      <c r="D58" t="s">
        <v>1</v>
      </c>
      <c r="E58" s="20">
        <f t="shared" si="4"/>
        <v>0</v>
      </c>
      <c r="F58" s="1" t="s">
        <v>30</v>
      </c>
      <c r="G58" s="17">
        <f t="shared" si="5"/>
        <v>0</v>
      </c>
      <c r="H58" s="5">
        <f t="shared" si="6"/>
        <v>0</v>
      </c>
      <c r="I58" s="1">
        <f t="shared" si="7"/>
        <v>0</v>
      </c>
    </row>
    <row r="59" spans="2:12" x14ac:dyDescent="0.2">
      <c r="C59">
        <v>3</v>
      </c>
      <c r="D59" t="s">
        <v>2</v>
      </c>
      <c r="E59" s="20">
        <f t="shared" si="4"/>
        <v>121.42857142857152</v>
      </c>
      <c r="F59" s="1" t="s">
        <v>30</v>
      </c>
      <c r="G59" s="17">
        <f t="shared" si="5"/>
        <v>121.42857142857153</v>
      </c>
      <c r="H59" s="5">
        <f t="shared" si="6"/>
        <v>121.42857142857153</v>
      </c>
      <c r="I59" s="1">
        <f t="shared" si="7"/>
        <v>0</v>
      </c>
    </row>
    <row r="60" spans="2:12" x14ac:dyDescent="0.2">
      <c r="C60">
        <v>4</v>
      </c>
      <c r="D60" t="s">
        <v>3</v>
      </c>
      <c r="E60" s="20">
        <f t="shared" si="4"/>
        <v>149.58333333333502</v>
      </c>
      <c r="F60" s="1" t="s">
        <v>30</v>
      </c>
      <c r="G60" s="17">
        <f t="shared" si="5"/>
        <v>149.58333333333323</v>
      </c>
      <c r="H60" s="5">
        <f t="shared" si="6"/>
        <v>149.58333333333323</v>
      </c>
      <c r="I60" s="1">
        <f t="shared" si="7"/>
        <v>0</v>
      </c>
    </row>
    <row r="61" spans="2:12" x14ac:dyDescent="0.2">
      <c r="C61">
        <v>5</v>
      </c>
      <c r="D61" t="s">
        <v>4</v>
      </c>
      <c r="E61" s="20">
        <f t="shared" si="4"/>
        <v>115.90909090909066</v>
      </c>
      <c r="F61" s="1" t="s">
        <v>30</v>
      </c>
      <c r="G61" s="17">
        <f t="shared" si="5"/>
        <v>115.90909090909099</v>
      </c>
      <c r="H61" s="5">
        <f t="shared" si="6"/>
        <v>115.90909090909099</v>
      </c>
      <c r="I61" s="1">
        <f t="shared" si="7"/>
        <v>0</v>
      </c>
    </row>
    <row r="62" spans="2:12" x14ac:dyDescent="0.2">
      <c r="C62">
        <v>6</v>
      </c>
      <c r="D62" t="s">
        <v>5</v>
      </c>
      <c r="E62" s="21">
        <f t="shared" si="4"/>
        <v>112.99999999999962</v>
      </c>
      <c r="F62" s="1" t="s">
        <v>30</v>
      </c>
      <c r="G62" s="18">
        <f t="shared" si="5"/>
        <v>112.99999999999977</v>
      </c>
      <c r="H62" s="5">
        <f t="shared" si="6"/>
        <v>112.99999999999977</v>
      </c>
      <c r="I62" s="1">
        <f t="shared" si="7"/>
        <v>0</v>
      </c>
    </row>
    <row r="63" spans="2:12" x14ac:dyDescent="0.2">
      <c r="E63" s="46"/>
      <c r="F63" s="1"/>
      <c r="G63" s="53"/>
    </row>
    <row r="64" spans="2:12" x14ac:dyDescent="0.2">
      <c r="B64" s="4" t="s">
        <v>230</v>
      </c>
      <c r="E64" s="46"/>
      <c r="F64" s="1"/>
      <c r="G64" s="53"/>
      <c r="J64" s="81"/>
      <c r="K64" s="81"/>
      <c r="L64" s="81"/>
    </row>
    <row r="65" spans="2:12" x14ac:dyDescent="0.2">
      <c r="E65" s="46"/>
      <c r="F65" s="1"/>
      <c r="G65" s="53"/>
      <c r="J65" s="81"/>
      <c r="K65" s="81"/>
      <c r="L65" s="81"/>
    </row>
    <row r="66" spans="2:12" x14ac:dyDescent="0.2">
      <c r="D66" s="4" t="s">
        <v>26</v>
      </c>
      <c r="E66" s="1" t="s">
        <v>185</v>
      </c>
      <c r="F66" s="1"/>
      <c r="G66" t="s">
        <v>231</v>
      </c>
      <c r="H66" s="1" t="s">
        <v>186</v>
      </c>
      <c r="I66" s="1" t="s">
        <v>233</v>
      </c>
      <c r="J66" s="81"/>
      <c r="K66" s="81"/>
      <c r="L66" s="81"/>
    </row>
    <row r="67" spans="2:12" x14ac:dyDescent="0.2">
      <c r="C67">
        <v>1</v>
      </c>
      <c r="D67" t="s">
        <v>0</v>
      </c>
      <c r="E67" s="19">
        <f t="shared" ref="E67:E72" si="8">SUMPRODUCT(1/G5:H5,I21:J21)</f>
        <v>242.42424242424499</v>
      </c>
      <c r="F67" s="1" t="s">
        <v>30</v>
      </c>
      <c r="G67" s="16">
        <f t="shared" ref="G67:G72" si="9">SUM(H67:I67)</f>
        <v>242.42424242424272</v>
      </c>
      <c r="H67" s="5">
        <f t="shared" ref="H67:H72" si="10">E21</f>
        <v>242.42424242424272</v>
      </c>
      <c r="I67" s="1">
        <f t="shared" ref="I67:I72" si="11">I$13*(1-Q21)</f>
        <v>0</v>
      </c>
    </row>
    <row r="68" spans="2:12" x14ac:dyDescent="0.2">
      <c r="C68">
        <v>2</v>
      </c>
      <c r="D68" t="s">
        <v>1</v>
      </c>
      <c r="E68" s="20">
        <f t="shared" si="8"/>
        <v>0</v>
      </c>
      <c r="F68" s="1" t="s">
        <v>30</v>
      </c>
      <c r="G68" s="17">
        <f t="shared" si="9"/>
        <v>100</v>
      </c>
      <c r="H68" s="5">
        <f t="shared" si="10"/>
        <v>0</v>
      </c>
      <c r="I68" s="1">
        <f t="shared" si="11"/>
        <v>100</v>
      </c>
    </row>
    <row r="69" spans="2:12" x14ac:dyDescent="0.2">
      <c r="C69">
        <v>3</v>
      </c>
      <c r="D69" t="s">
        <v>2</v>
      </c>
      <c r="E69" s="20">
        <f t="shared" si="8"/>
        <v>110.38961038961047</v>
      </c>
      <c r="F69" s="1" t="s">
        <v>30</v>
      </c>
      <c r="G69" s="17">
        <f t="shared" si="9"/>
        <v>221.42857142857153</v>
      </c>
      <c r="H69" s="5">
        <f t="shared" si="10"/>
        <v>121.42857142857153</v>
      </c>
      <c r="I69" s="1">
        <f t="shared" si="11"/>
        <v>100</v>
      </c>
    </row>
    <row r="70" spans="2:12" x14ac:dyDescent="0.2">
      <c r="C70">
        <v>4</v>
      </c>
      <c r="D70" t="s">
        <v>3</v>
      </c>
      <c r="E70" s="20">
        <f t="shared" si="8"/>
        <v>135.98484848485</v>
      </c>
      <c r="F70" s="1" t="s">
        <v>30</v>
      </c>
      <c r="G70" s="17">
        <f t="shared" si="9"/>
        <v>249.58333333333323</v>
      </c>
      <c r="H70" s="5">
        <f t="shared" si="10"/>
        <v>149.58333333333323</v>
      </c>
      <c r="I70" s="1">
        <f t="shared" si="11"/>
        <v>100</v>
      </c>
    </row>
    <row r="71" spans="2:12" x14ac:dyDescent="0.2">
      <c r="C71">
        <v>5</v>
      </c>
      <c r="D71" t="s">
        <v>4</v>
      </c>
      <c r="E71" s="20">
        <f t="shared" si="8"/>
        <v>105.37190082644604</v>
      </c>
      <c r="F71" s="1" t="s">
        <v>30</v>
      </c>
      <c r="G71" s="17">
        <f t="shared" si="9"/>
        <v>215.90909090909099</v>
      </c>
      <c r="H71" s="5">
        <f t="shared" si="10"/>
        <v>115.90909090909099</v>
      </c>
      <c r="I71" s="1">
        <f t="shared" si="11"/>
        <v>100</v>
      </c>
    </row>
    <row r="72" spans="2:12" x14ac:dyDescent="0.2">
      <c r="C72">
        <v>6</v>
      </c>
      <c r="D72" t="s">
        <v>5</v>
      </c>
      <c r="E72" s="21">
        <f t="shared" si="8"/>
        <v>102.72727272727236</v>
      </c>
      <c r="F72" s="1" t="s">
        <v>30</v>
      </c>
      <c r="G72" s="18">
        <f t="shared" si="9"/>
        <v>212.99999999999977</v>
      </c>
      <c r="H72" s="5">
        <f t="shared" si="10"/>
        <v>112.99999999999977</v>
      </c>
      <c r="I72" s="1">
        <f t="shared" si="11"/>
        <v>100</v>
      </c>
    </row>
    <row r="73" spans="2:12" x14ac:dyDescent="0.2">
      <c r="J73" s="81"/>
      <c r="K73" s="81"/>
    </row>
    <row r="74" spans="2:12" x14ac:dyDescent="0.2">
      <c r="B74" s="4" t="s">
        <v>34</v>
      </c>
      <c r="J74" s="81"/>
      <c r="K74" s="81"/>
    </row>
    <row r="75" spans="2:12" x14ac:dyDescent="0.2">
      <c r="J75" s="81"/>
      <c r="K75" s="81"/>
    </row>
    <row r="76" spans="2:12" x14ac:dyDescent="0.2">
      <c r="E76" s="81" t="s">
        <v>187</v>
      </c>
      <c r="F76" s="81"/>
      <c r="H76" s="81" t="s">
        <v>192</v>
      </c>
      <c r="I76" s="81"/>
    </row>
    <row r="77" spans="2:12" x14ac:dyDescent="0.2">
      <c r="B77" s="4" t="s">
        <v>25</v>
      </c>
      <c r="D77" s="4" t="s">
        <v>23</v>
      </c>
      <c r="E77" s="4" t="s">
        <v>188</v>
      </c>
      <c r="F77" s="4" t="s">
        <v>189</v>
      </c>
      <c r="G77" s="4"/>
      <c r="H77" s="4" t="s">
        <v>190</v>
      </c>
      <c r="I77" s="4" t="s">
        <v>191</v>
      </c>
    </row>
    <row r="78" spans="2:12" x14ac:dyDescent="0.2">
      <c r="D78" t="s">
        <v>21</v>
      </c>
      <c r="E78" s="22">
        <f>SUM(L21:L26)</f>
        <v>70.000000000000284</v>
      </c>
      <c r="F78" s="23">
        <f>SUM(M21:M26)</f>
        <v>0</v>
      </c>
      <c r="G78" s="1" t="s">
        <v>32</v>
      </c>
      <c r="H78" s="26">
        <f>E14</f>
        <v>70</v>
      </c>
      <c r="I78" s="27">
        <f>F14</f>
        <v>0</v>
      </c>
    </row>
    <row r="79" spans="2:12" x14ac:dyDescent="0.2">
      <c r="D79" t="s">
        <v>40</v>
      </c>
      <c r="E79" s="24">
        <f>SUM(N21:N26)</f>
        <v>0</v>
      </c>
      <c r="F79" s="25">
        <f>SUM(O21:O26)</f>
        <v>30.000000000000259</v>
      </c>
      <c r="G79" s="1" t="s">
        <v>32</v>
      </c>
      <c r="H79" s="28">
        <f>E15</f>
        <v>0</v>
      </c>
      <c r="I79" s="29">
        <f>F15</f>
        <v>30</v>
      </c>
    </row>
    <row r="81" spans="2:11" x14ac:dyDescent="0.2">
      <c r="B81" s="4" t="s">
        <v>35</v>
      </c>
      <c r="J81" s="81"/>
      <c r="K81" s="81"/>
    </row>
    <row r="82" spans="2:11" x14ac:dyDescent="0.2">
      <c r="B82" s="4"/>
      <c r="J82" s="81"/>
      <c r="K82" s="81"/>
    </row>
    <row r="83" spans="2:11" x14ac:dyDescent="0.2">
      <c r="E83" s="81" t="s">
        <v>187</v>
      </c>
      <c r="F83" s="81"/>
      <c r="H83" s="81" t="s">
        <v>222</v>
      </c>
      <c r="I83" s="81"/>
      <c r="J83" s="81"/>
      <c r="K83" s="81"/>
    </row>
    <row r="84" spans="2:11" x14ac:dyDescent="0.2">
      <c r="B84" s="4" t="s">
        <v>25</v>
      </c>
      <c r="D84" s="4" t="s">
        <v>26</v>
      </c>
      <c r="E84" s="4" t="s">
        <v>188</v>
      </c>
      <c r="F84" s="4" t="s">
        <v>189</v>
      </c>
      <c r="H84" s="4" t="s">
        <v>145</v>
      </c>
      <c r="I84" s="4" t="s">
        <v>146</v>
      </c>
    </row>
    <row r="85" spans="2:11" x14ac:dyDescent="0.2">
      <c r="C85">
        <v>1</v>
      </c>
      <c r="D85" t="s">
        <v>0</v>
      </c>
      <c r="E85" s="22">
        <f t="shared" ref="E85:F90" si="12">SUM(L21,N21)</f>
        <v>40.000000000000426</v>
      </c>
      <c r="F85" s="23">
        <f t="shared" si="12"/>
        <v>0</v>
      </c>
      <c r="G85" s="1" t="s">
        <v>32</v>
      </c>
      <c r="H85" s="22">
        <f t="shared" ref="H85:I90" si="13">I21</f>
        <v>40.000000000000426</v>
      </c>
      <c r="I85" s="23">
        <f t="shared" si="13"/>
        <v>0</v>
      </c>
    </row>
    <row r="86" spans="2:11" x14ac:dyDescent="0.2">
      <c r="C86">
        <v>2</v>
      </c>
      <c r="D86" t="s">
        <v>1</v>
      </c>
      <c r="E86" s="30">
        <f t="shared" si="12"/>
        <v>0</v>
      </c>
      <c r="F86" s="31">
        <f t="shared" si="12"/>
        <v>0</v>
      </c>
      <c r="G86" s="1" t="s">
        <v>32</v>
      </c>
      <c r="H86" s="30">
        <f t="shared" si="13"/>
        <v>0</v>
      </c>
      <c r="I86" s="31">
        <f t="shared" si="13"/>
        <v>0</v>
      </c>
    </row>
    <row r="87" spans="2:11" x14ac:dyDescent="0.2">
      <c r="C87">
        <v>3</v>
      </c>
      <c r="D87" t="s">
        <v>2</v>
      </c>
      <c r="E87" s="30">
        <f t="shared" si="12"/>
        <v>17.000000000000014</v>
      </c>
      <c r="F87" s="31">
        <f t="shared" si="12"/>
        <v>0</v>
      </c>
      <c r="G87" s="1" t="s">
        <v>32</v>
      </c>
      <c r="H87" s="30">
        <f t="shared" si="13"/>
        <v>17.000000000000014</v>
      </c>
      <c r="I87" s="31">
        <f t="shared" si="13"/>
        <v>0</v>
      </c>
    </row>
    <row r="88" spans="2:11" x14ac:dyDescent="0.2">
      <c r="C88">
        <v>4</v>
      </c>
      <c r="D88" t="s">
        <v>3</v>
      </c>
      <c r="E88" s="30">
        <f t="shared" si="12"/>
        <v>12.999999999999849</v>
      </c>
      <c r="F88" s="31">
        <f t="shared" si="12"/>
        <v>5.9500000000003253</v>
      </c>
      <c r="G88" s="1" t="s">
        <v>32</v>
      </c>
      <c r="H88" s="30">
        <f t="shared" si="13"/>
        <v>12.999999999999849</v>
      </c>
      <c r="I88" s="31">
        <f t="shared" si="13"/>
        <v>5.9500000000003421</v>
      </c>
    </row>
    <row r="89" spans="2:11" x14ac:dyDescent="0.2">
      <c r="C89">
        <v>5</v>
      </c>
      <c r="D89" t="s">
        <v>4</v>
      </c>
      <c r="E89" s="30">
        <f t="shared" si="12"/>
        <v>0</v>
      </c>
      <c r="F89" s="31">
        <f t="shared" si="12"/>
        <v>12.749999999999972</v>
      </c>
      <c r="G89" s="1" t="s">
        <v>32</v>
      </c>
      <c r="H89" s="30">
        <f t="shared" si="13"/>
        <v>0</v>
      </c>
      <c r="I89" s="31">
        <f t="shared" si="13"/>
        <v>12.749999999999972</v>
      </c>
    </row>
    <row r="90" spans="2:11" x14ac:dyDescent="0.2">
      <c r="C90">
        <v>6</v>
      </c>
      <c r="D90" t="s">
        <v>5</v>
      </c>
      <c r="E90" s="24">
        <f t="shared" si="12"/>
        <v>0</v>
      </c>
      <c r="F90" s="25">
        <f t="shared" si="12"/>
        <v>11.299999999999962</v>
      </c>
      <c r="G90" s="1" t="s">
        <v>32</v>
      </c>
      <c r="H90" s="24">
        <f t="shared" si="13"/>
        <v>0</v>
      </c>
      <c r="I90" s="25">
        <f t="shared" si="13"/>
        <v>11.299999999999962</v>
      </c>
    </row>
  </sheetData>
  <mergeCells count="26">
    <mergeCell ref="P3:R3"/>
    <mergeCell ref="D12:F12"/>
    <mergeCell ref="I18:J18"/>
    <mergeCell ref="L18:O18"/>
    <mergeCell ref="J73:K75"/>
    <mergeCell ref="L19:M19"/>
    <mergeCell ref="N19:O19"/>
    <mergeCell ref="F28:G28"/>
    <mergeCell ref="D32:E32"/>
    <mergeCell ref="D33:E33"/>
    <mergeCell ref="D34:E34"/>
    <mergeCell ref="I3:J3"/>
    <mergeCell ref="G3:H3"/>
    <mergeCell ref="J64:L66"/>
    <mergeCell ref="D35:E35"/>
    <mergeCell ref="D36:E36"/>
    <mergeCell ref="D37:E37"/>
    <mergeCell ref="J44:K46"/>
    <mergeCell ref="J54:K56"/>
    <mergeCell ref="E3:F3"/>
    <mergeCell ref="K3:L3"/>
    <mergeCell ref="E76:F76"/>
    <mergeCell ref="H76:I76"/>
    <mergeCell ref="J81:K83"/>
    <mergeCell ref="E83:F83"/>
    <mergeCell ref="H83:I8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2:AD111"/>
  <sheetViews>
    <sheetView workbookViewId="0">
      <selection activeCell="E25" sqref="E25"/>
    </sheetView>
  </sheetViews>
  <sheetFormatPr baseColWidth="10" defaultColWidth="8.83203125" defaultRowHeight="15" x14ac:dyDescent="0.2"/>
  <cols>
    <col min="2" max="2" width="10.33203125" bestFit="1" customWidth="1"/>
    <col min="3" max="3" width="3.5" customWidth="1"/>
    <col min="4" max="4" width="12.5" bestFit="1" customWidth="1"/>
    <col min="5" max="5" width="15.5" customWidth="1"/>
    <col min="6" max="6" width="18.6640625" customWidth="1"/>
    <col min="7" max="14" width="13.83203125" customWidth="1"/>
    <col min="15" max="15" width="20.5" customWidth="1"/>
    <col min="16" max="16" width="13.6640625" customWidth="1"/>
    <col min="17" max="17" width="12.33203125" customWidth="1"/>
    <col min="18" max="18" width="10.5" bestFit="1" customWidth="1"/>
    <col min="19" max="19" width="12.6640625" bestFit="1" customWidth="1"/>
    <col min="20" max="20" width="15.83203125" bestFit="1" customWidth="1"/>
    <col min="21" max="21" width="13.5" bestFit="1" customWidth="1"/>
    <col min="22" max="22" width="14.1640625" bestFit="1" customWidth="1"/>
    <col min="23" max="23" width="13.1640625" bestFit="1" customWidth="1"/>
    <col min="24" max="24" width="13.83203125" bestFit="1" customWidth="1"/>
  </cols>
  <sheetData>
    <row r="2" spans="2:30" s="9" customFormat="1" x14ac:dyDescent="0.2">
      <c r="D2" s="10" t="s">
        <v>19</v>
      </c>
      <c r="Y2" s="11"/>
      <c r="Z2" s="11"/>
      <c r="AA2" s="11"/>
      <c r="AB2" s="11"/>
      <c r="AC2" s="11"/>
      <c r="AD2" s="11"/>
    </row>
    <row r="3" spans="2:30" ht="16" x14ac:dyDescent="0.2">
      <c r="D3" s="2"/>
      <c r="E3" s="86" t="s">
        <v>6</v>
      </c>
      <c r="F3" s="86"/>
      <c r="G3" s="86"/>
      <c r="H3" s="86"/>
      <c r="I3" s="86"/>
      <c r="J3" s="86"/>
      <c r="K3" s="85" t="s">
        <v>9</v>
      </c>
      <c r="L3" s="85"/>
      <c r="M3" s="85" t="s">
        <v>10</v>
      </c>
      <c r="N3" s="85"/>
      <c r="O3" s="6" t="s">
        <v>11</v>
      </c>
      <c r="P3" s="6" t="s">
        <v>12</v>
      </c>
      <c r="Q3" s="87" t="s">
        <v>13</v>
      </c>
      <c r="R3" s="87"/>
      <c r="S3" s="87"/>
      <c r="T3" s="83" t="s">
        <v>238</v>
      </c>
      <c r="U3" s="83"/>
      <c r="V3" s="83"/>
      <c r="W3" s="87" t="s">
        <v>242</v>
      </c>
      <c r="X3" s="87"/>
      <c r="Y3" s="55"/>
      <c r="Z3" s="86" t="s">
        <v>243</v>
      </c>
      <c r="AA3" s="86"/>
      <c r="AB3" s="55"/>
      <c r="AC3" s="55"/>
      <c r="AD3" s="55"/>
    </row>
    <row r="4" spans="2:30" x14ac:dyDescent="0.2">
      <c r="B4" s="4" t="s">
        <v>27</v>
      </c>
      <c r="E4" s="84" t="s">
        <v>239</v>
      </c>
      <c r="F4" s="84"/>
      <c r="G4" s="84" t="s">
        <v>240</v>
      </c>
      <c r="H4" s="88"/>
      <c r="I4" s="84" t="s">
        <v>241</v>
      </c>
      <c r="J4" s="84"/>
      <c r="Q4" s="4" t="s">
        <v>239</v>
      </c>
      <c r="R4" s="4" t="s">
        <v>240</v>
      </c>
      <c r="S4" s="4" t="s">
        <v>241</v>
      </c>
      <c r="T4" s="4" t="s">
        <v>239</v>
      </c>
      <c r="U4" s="4" t="s">
        <v>240</v>
      </c>
      <c r="V4" s="4" t="s">
        <v>241</v>
      </c>
    </row>
    <row r="5" spans="2:30" x14ac:dyDescent="0.2">
      <c r="B5" s="4" t="s">
        <v>25</v>
      </c>
      <c r="D5" s="4" t="s">
        <v>26</v>
      </c>
      <c r="E5" s="4" t="s">
        <v>7</v>
      </c>
      <c r="F5" s="4" t="s">
        <v>8</v>
      </c>
      <c r="G5" s="4" t="s">
        <v>7</v>
      </c>
      <c r="H5" s="4" t="s">
        <v>8</v>
      </c>
      <c r="I5" s="4" t="s">
        <v>7</v>
      </c>
      <c r="J5" s="4" t="s">
        <v>8</v>
      </c>
      <c r="K5" s="4" t="s">
        <v>7</v>
      </c>
      <c r="L5" s="4" t="s">
        <v>8</v>
      </c>
      <c r="M5" s="4" t="s">
        <v>7</v>
      </c>
      <c r="N5" s="4" t="s">
        <v>8</v>
      </c>
      <c r="W5" s="4" t="s">
        <v>17</v>
      </c>
      <c r="X5" s="4" t="s">
        <v>18</v>
      </c>
      <c r="Y5" s="4" t="s">
        <v>7</v>
      </c>
      <c r="Z5" s="4" t="s">
        <v>8</v>
      </c>
    </row>
    <row r="6" spans="2:30" x14ac:dyDescent="0.2">
      <c r="C6">
        <v>1</v>
      </c>
      <c r="D6" t="s">
        <v>0</v>
      </c>
      <c r="E6" s="7">
        <v>0.15</v>
      </c>
      <c r="F6" s="7">
        <v>0.14000000000000001</v>
      </c>
      <c r="G6" s="7">
        <v>0.09</v>
      </c>
      <c r="H6" s="7">
        <v>0.08</v>
      </c>
      <c r="I6" s="7">
        <v>0.1</v>
      </c>
      <c r="J6" s="7">
        <v>0.09</v>
      </c>
      <c r="K6" s="15">
        <v>1</v>
      </c>
      <c r="L6" s="15">
        <v>0.85</v>
      </c>
      <c r="M6" s="8">
        <v>450</v>
      </c>
      <c r="N6" s="8">
        <v>500</v>
      </c>
      <c r="O6" s="8">
        <v>40</v>
      </c>
      <c r="P6" s="8">
        <v>85000</v>
      </c>
      <c r="Q6" s="8">
        <v>1000</v>
      </c>
      <c r="R6" s="8">
        <v>850</v>
      </c>
      <c r="S6" s="8">
        <v>700</v>
      </c>
      <c r="T6" s="8">
        <v>400</v>
      </c>
      <c r="U6" s="8">
        <v>50</v>
      </c>
      <c r="V6" s="8">
        <v>64</v>
      </c>
      <c r="W6" s="8">
        <v>250</v>
      </c>
      <c r="X6" s="8">
        <v>400</v>
      </c>
      <c r="Y6" s="15">
        <v>1</v>
      </c>
      <c r="Z6" s="15">
        <v>0.4</v>
      </c>
    </row>
    <row r="7" spans="2:30" x14ac:dyDescent="0.2">
      <c r="C7">
        <v>2</v>
      </c>
      <c r="D7" t="s">
        <v>1</v>
      </c>
      <c r="E7" s="7">
        <v>0.13</v>
      </c>
      <c r="F7" s="7">
        <v>0.13</v>
      </c>
      <c r="G7" s="7">
        <v>0.05</v>
      </c>
      <c r="H7" s="7">
        <v>0.04</v>
      </c>
      <c r="I7" s="7">
        <v>0.09</v>
      </c>
      <c r="J7" s="7">
        <v>7.0000000000000007E-2</v>
      </c>
      <c r="K7" s="15">
        <v>1</v>
      </c>
      <c r="L7" s="15">
        <v>0.85</v>
      </c>
      <c r="M7" s="8">
        <v>500</v>
      </c>
      <c r="N7" s="8">
        <v>550</v>
      </c>
      <c r="O7" s="8">
        <v>30</v>
      </c>
      <c r="P7" s="8">
        <v>150000</v>
      </c>
      <c r="Q7" s="8">
        <v>1000</v>
      </c>
      <c r="R7" s="8">
        <v>850</v>
      </c>
      <c r="S7" s="8">
        <v>700</v>
      </c>
      <c r="T7" s="8">
        <v>500</v>
      </c>
      <c r="U7" s="8">
        <v>55</v>
      </c>
      <c r="V7" s="8">
        <v>97</v>
      </c>
      <c r="W7" s="8">
        <v>300</v>
      </c>
      <c r="X7" s="8">
        <v>370</v>
      </c>
      <c r="Y7" s="15">
        <v>0.7</v>
      </c>
      <c r="Z7" s="15">
        <v>0.85</v>
      </c>
    </row>
    <row r="8" spans="2:30" x14ac:dyDescent="0.2">
      <c r="C8">
        <v>3</v>
      </c>
      <c r="D8" t="s">
        <v>2</v>
      </c>
      <c r="E8" s="7">
        <v>0.14000000000000001</v>
      </c>
      <c r="F8" s="7">
        <v>0.12</v>
      </c>
      <c r="G8" s="7">
        <v>0.08</v>
      </c>
      <c r="H8" s="7">
        <v>0.06</v>
      </c>
      <c r="I8" s="7">
        <v>0.12</v>
      </c>
      <c r="J8" s="7">
        <v>0.1</v>
      </c>
      <c r="K8" s="15">
        <v>1</v>
      </c>
      <c r="L8" s="15">
        <v>0.85</v>
      </c>
      <c r="M8" s="8">
        <v>400</v>
      </c>
      <c r="N8" s="8">
        <v>440</v>
      </c>
      <c r="O8" s="8">
        <v>17</v>
      </c>
      <c r="P8" s="8">
        <v>50000</v>
      </c>
      <c r="Q8" s="8">
        <v>1000</v>
      </c>
      <c r="R8" s="8">
        <v>850</v>
      </c>
      <c r="S8" s="8">
        <v>700</v>
      </c>
      <c r="T8" s="8">
        <v>250</v>
      </c>
      <c r="U8" s="8">
        <v>750</v>
      </c>
      <c r="V8" s="8">
        <v>102</v>
      </c>
      <c r="W8" s="8">
        <v>200</v>
      </c>
      <c r="X8" s="8">
        <v>400</v>
      </c>
      <c r="Y8" s="15">
        <v>1</v>
      </c>
      <c r="Z8" s="15">
        <v>0.8</v>
      </c>
    </row>
    <row r="9" spans="2:30" x14ac:dyDescent="0.2">
      <c r="C9">
        <v>4</v>
      </c>
      <c r="D9" t="s">
        <v>3</v>
      </c>
      <c r="E9" s="7">
        <v>0.13</v>
      </c>
      <c r="F9" s="7">
        <v>0.12</v>
      </c>
      <c r="G9" s="7">
        <v>0.02</v>
      </c>
      <c r="H9" s="56">
        <v>1.4999999999999999E-2</v>
      </c>
      <c r="I9" s="7">
        <v>0.11</v>
      </c>
      <c r="J9" s="7">
        <v>0.09</v>
      </c>
      <c r="K9" s="15">
        <v>1</v>
      </c>
      <c r="L9" s="15">
        <v>0.85</v>
      </c>
      <c r="M9" s="8">
        <v>400</v>
      </c>
      <c r="N9" s="8">
        <v>500</v>
      </c>
      <c r="O9" s="8">
        <v>20</v>
      </c>
      <c r="P9" s="8">
        <v>85000</v>
      </c>
      <c r="Q9" s="8">
        <v>1000</v>
      </c>
      <c r="R9" s="8">
        <v>850</v>
      </c>
      <c r="S9" s="8">
        <v>700</v>
      </c>
      <c r="T9" s="8">
        <v>250</v>
      </c>
      <c r="U9" s="8">
        <v>350</v>
      </c>
      <c r="V9" s="8">
        <v>300</v>
      </c>
      <c r="W9" s="8">
        <v>300</v>
      </c>
      <c r="X9" s="8">
        <v>400</v>
      </c>
      <c r="Y9" s="15">
        <v>1</v>
      </c>
      <c r="Z9" s="15">
        <v>0.5</v>
      </c>
    </row>
    <row r="10" spans="2:30" x14ac:dyDescent="0.2">
      <c r="C10">
        <v>5</v>
      </c>
      <c r="D10" t="s">
        <v>4</v>
      </c>
      <c r="E10" s="7">
        <v>0.12</v>
      </c>
      <c r="F10" s="7">
        <v>0.11</v>
      </c>
      <c r="G10" s="7">
        <v>7.0000000000000007E-2</v>
      </c>
      <c r="H10" s="56">
        <v>1.9E-2</v>
      </c>
      <c r="I10" s="7">
        <v>0.11</v>
      </c>
      <c r="J10" s="7">
        <v>0.08</v>
      </c>
      <c r="K10" s="15">
        <v>1</v>
      </c>
      <c r="L10" s="15">
        <v>0.85</v>
      </c>
      <c r="M10" s="8">
        <v>500</v>
      </c>
      <c r="N10" s="8">
        <v>600</v>
      </c>
      <c r="O10" s="8">
        <v>15</v>
      </c>
      <c r="P10" s="8">
        <v>100000</v>
      </c>
      <c r="Q10" s="8">
        <v>1000</v>
      </c>
      <c r="R10" s="8">
        <v>850</v>
      </c>
      <c r="S10" s="8">
        <v>700</v>
      </c>
      <c r="T10" s="8">
        <v>200</v>
      </c>
      <c r="U10" s="8">
        <v>500</v>
      </c>
      <c r="V10" s="8">
        <v>500</v>
      </c>
      <c r="W10" s="8">
        <v>300</v>
      </c>
      <c r="X10" s="8">
        <v>200</v>
      </c>
      <c r="Y10" s="15">
        <v>0.45</v>
      </c>
      <c r="Z10" s="15">
        <v>0.75</v>
      </c>
    </row>
    <row r="11" spans="2:30" x14ac:dyDescent="0.2">
      <c r="C11">
        <v>6</v>
      </c>
      <c r="D11" t="s">
        <v>5</v>
      </c>
      <c r="E11" s="7">
        <v>0.11</v>
      </c>
      <c r="F11" s="7">
        <v>0.1</v>
      </c>
      <c r="G11" s="7">
        <v>0.06</v>
      </c>
      <c r="H11" s="56">
        <v>1.7999999999999999E-2</v>
      </c>
      <c r="I11" s="7">
        <v>0.1</v>
      </c>
      <c r="J11" s="7">
        <v>0.09</v>
      </c>
      <c r="K11" s="15">
        <v>1</v>
      </c>
      <c r="L11" s="15">
        <v>0.85</v>
      </c>
      <c r="M11" s="8">
        <v>500</v>
      </c>
      <c r="N11" s="8">
        <v>540</v>
      </c>
      <c r="O11" s="8">
        <v>18</v>
      </c>
      <c r="P11" s="8">
        <v>40000</v>
      </c>
      <c r="Q11" s="8">
        <v>1000</v>
      </c>
      <c r="R11" s="8">
        <v>850</v>
      </c>
      <c r="S11" s="8">
        <v>700</v>
      </c>
      <c r="T11" s="8">
        <v>200</v>
      </c>
      <c r="U11" s="8">
        <v>150</v>
      </c>
      <c r="V11" s="8">
        <v>70</v>
      </c>
      <c r="W11" s="8">
        <v>200</v>
      </c>
      <c r="X11" s="8">
        <v>150</v>
      </c>
      <c r="Y11" s="15">
        <v>0.55000000000000004</v>
      </c>
      <c r="Z11" s="15">
        <v>0.7</v>
      </c>
    </row>
    <row r="13" spans="2:30" x14ac:dyDescent="0.2">
      <c r="D13" s="85" t="s">
        <v>22</v>
      </c>
      <c r="E13" s="85"/>
      <c r="F13" s="85"/>
      <c r="G13" s="3"/>
      <c r="H13" s="3"/>
      <c r="I13" s="3"/>
      <c r="J13" s="3"/>
    </row>
    <row r="14" spans="2:30" x14ac:dyDescent="0.2">
      <c r="B14" s="4" t="s">
        <v>25</v>
      </c>
      <c r="D14" s="4" t="s">
        <v>23</v>
      </c>
      <c r="E14" s="4" t="s">
        <v>7</v>
      </c>
      <c r="F14" s="4" t="s">
        <v>8</v>
      </c>
      <c r="G14" s="4"/>
      <c r="H14" s="4"/>
      <c r="I14" s="4"/>
      <c r="J14" s="4"/>
    </row>
    <row r="15" spans="2:30" x14ac:dyDescent="0.2">
      <c r="D15" t="s">
        <v>21</v>
      </c>
      <c r="E15" s="8">
        <v>70</v>
      </c>
      <c r="F15" s="8">
        <v>0</v>
      </c>
      <c r="G15" s="53"/>
      <c r="H15" s="53"/>
      <c r="I15" s="53"/>
      <c r="J15" s="53"/>
    </row>
    <row r="16" spans="2:30" x14ac:dyDescent="0.2">
      <c r="D16" t="s">
        <v>40</v>
      </c>
      <c r="E16" s="8">
        <v>0</v>
      </c>
      <c r="F16" s="8">
        <v>30</v>
      </c>
      <c r="G16" s="53"/>
      <c r="H16" s="53"/>
      <c r="I16" s="53"/>
      <c r="J16" s="53"/>
    </row>
    <row r="18" spans="2:24" s="9" customFormat="1" x14ac:dyDescent="0.2">
      <c r="D18" s="10" t="s">
        <v>20</v>
      </c>
    </row>
    <row r="19" spans="2:24" x14ac:dyDescent="0.2">
      <c r="B19" s="4" t="s">
        <v>24</v>
      </c>
      <c r="E19" s="86" t="s">
        <v>131</v>
      </c>
      <c r="F19" s="86"/>
      <c r="G19" s="86"/>
      <c r="I19" s="12" t="s">
        <v>132</v>
      </c>
      <c r="K19" s="89" t="s">
        <v>245</v>
      </c>
      <c r="L19" s="89"/>
      <c r="N19" s="86" t="s">
        <v>133</v>
      </c>
      <c r="O19" s="86"/>
      <c r="P19" s="86"/>
      <c r="Q19" s="86"/>
      <c r="R19" s="86"/>
      <c r="S19" s="86"/>
      <c r="U19" s="86" t="s">
        <v>134</v>
      </c>
      <c r="V19" s="86"/>
      <c r="W19" s="86"/>
      <c r="X19" s="86"/>
    </row>
    <row r="20" spans="2:24" x14ac:dyDescent="0.2">
      <c r="B20" s="4"/>
      <c r="N20" s="84" t="s">
        <v>239</v>
      </c>
      <c r="O20" s="84"/>
      <c r="P20" s="84" t="s">
        <v>240</v>
      </c>
      <c r="Q20" s="84"/>
      <c r="R20" s="84" t="s">
        <v>241</v>
      </c>
      <c r="S20" s="84"/>
      <c r="U20" s="84" t="s">
        <v>21</v>
      </c>
      <c r="V20" s="84"/>
      <c r="W20" s="84" t="s">
        <v>40</v>
      </c>
      <c r="X20" s="84"/>
    </row>
    <row r="21" spans="2:24" x14ac:dyDescent="0.2">
      <c r="B21" s="4"/>
      <c r="D21" s="4" t="s">
        <v>244</v>
      </c>
      <c r="E21" s="4" t="s">
        <v>239</v>
      </c>
      <c r="F21" s="4" t="s">
        <v>240</v>
      </c>
      <c r="G21" s="4" t="s">
        <v>241</v>
      </c>
      <c r="K21" s="4" t="s">
        <v>145</v>
      </c>
      <c r="L21" s="4" t="s">
        <v>146</v>
      </c>
      <c r="N21" s="4" t="s">
        <v>145</v>
      </c>
      <c r="O21" s="4" t="s">
        <v>146</v>
      </c>
      <c r="P21" s="4" t="s">
        <v>145</v>
      </c>
      <c r="Q21" s="4" t="s">
        <v>146</v>
      </c>
      <c r="R21" s="4" t="s">
        <v>145</v>
      </c>
      <c r="S21" s="4" t="s">
        <v>146</v>
      </c>
      <c r="U21" s="4" t="s">
        <v>144</v>
      </c>
      <c r="V21" s="4" t="s">
        <v>143</v>
      </c>
      <c r="W21" s="4" t="s">
        <v>142</v>
      </c>
      <c r="X21" s="4" t="s">
        <v>141</v>
      </c>
    </row>
    <row r="22" spans="2:24" x14ac:dyDescent="0.2">
      <c r="C22">
        <v>1</v>
      </c>
      <c r="D22" t="s">
        <v>0</v>
      </c>
      <c r="E22" s="57">
        <v>2.8421709430404007E-14</v>
      </c>
      <c r="F22" s="58">
        <v>0</v>
      </c>
      <c r="G22" s="59">
        <v>394.34640522875793</v>
      </c>
      <c r="I22" s="34">
        <v>1</v>
      </c>
      <c r="K22" s="1"/>
      <c r="N22" s="39">
        <v>0</v>
      </c>
      <c r="O22" s="45">
        <v>0</v>
      </c>
      <c r="P22" s="45">
        <v>0</v>
      </c>
      <c r="Q22" s="45">
        <v>0</v>
      </c>
      <c r="R22" s="45">
        <v>29.823529411764699</v>
      </c>
      <c r="S22" s="40">
        <v>8.6499999999999844</v>
      </c>
      <c r="U22" s="39">
        <v>29.823529411764699</v>
      </c>
      <c r="V22" s="45">
        <v>0</v>
      </c>
      <c r="W22" s="45">
        <v>0</v>
      </c>
      <c r="X22" s="40">
        <v>8.6499999999999844</v>
      </c>
    </row>
    <row r="23" spans="2:24" x14ac:dyDescent="0.2">
      <c r="C23">
        <v>2</v>
      </c>
      <c r="D23" t="s">
        <v>1</v>
      </c>
      <c r="E23" s="60">
        <v>0</v>
      </c>
      <c r="F23" s="5">
        <v>0</v>
      </c>
      <c r="G23" s="61">
        <v>0</v>
      </c>
      <c r="I23" s="13">
        <v>0</v>
      </c>
      <c r="K23" s="77">
        <v>0</v>
      </c>
      <c r="L23" s="78">
        <v>1</v>
      </c>
      <c r="N23" s="41">
        <v>0</v>
      </c>
      <c r="O23" s="46">
        <v>0</v>
      </c>
      <c r="P23" s="46">
        <v>0</v>
      </c>
      <c r="Q23" s="46">
        <v>0</v>
      </c>
      <c r="R23" s="46">
        <v>0</v>
      </c>
      <c r="S23" s="42">
        <v>0</v>
      </c>
      <c r="U23" s="41">
        <v>0</v>
      </c>
      <c r="V23" s="46">
        <v>0</v>
      </c>
      <c r="W23" s="46">
        <v>0</v>
      </c>
      <c r="X23" s="42">
        <v>0</v>
      </c>
    </row>
    <row r="24" spans="2:24" x14ac:dyDescent="0.2">
      <c r="C24">
        <v>3</v>
      </c>
      <c r="D24" t="s">
        <v>2</v>
      </c>
      <c r="E24" s="60">
        <v>1.4210854715202004E-14</v>
      </c>
      <c r="F24" s="5">
        <v>0</v>
      </c>
      <c r="G24" s="61">
        <v>141.66666666666669</v>
      </c>
      <c r="I24" s="14">
        <v>1</v>
      </c>
      <c r="K24" s="1"/>
      <c r="N24" s="41">
        <v>0</v>
      </c>
      <c r="O24" s="46">
        <v>0</v>
      </c>
      <c r="P24" s="46">
        <v>0</v>
      </c>
      <c r="Q24" s="46">
        <v>0</v>
      </c>
      <c r="R24" s="46">
        <v>17</v>
      </c>
      <c r="S24" s="42">
        <v>0</v>
      </c>
      <c r="U24" s="41">
        <v>16.999999999999996</v>
      </c>
      <c r="V24" s="46">
        <v>0</v>
      </c>
      <c r="W24" s="46">
        <v>0</v>
      </c>
      <c r="X24" s="42">
        <v>0</v>
      </c>
    </row>
    <row r="25" spans="2:24" x14ac:dyDescent="0.2">
      <c r="C25">
        <v>4</v>
      </c>
      <c r="D25" t="s">
        <v>3</v>
      </c>
      <c r="E25" s="60">
        <v>2.8421709430404007E-14</v>
      </c>
      <c r="F25" s="5">
        <v>0</v>
      </c>
      <c r="G25" s="61">
        <v>181.81818181818176</v>
      </c>
      <c r="I25" s="34">
        <v>1</v>
      </c>
      <c r="K25" s="77">
        <v>1</v>
      </c>
      <c r="L25" s="78">
        <v>0</v>
      </c>
      <c r="N25" s="41">
        <v>0</v>
      </c>
      <c r="O25" s="46">
        <v>0</v>
      </c>
      <c r="P25" s="46">
        <v>0</v>
      </c>
      <c r="Q25" s="46">
        <v>0</v>
      </c>
      <c r="R25" s="46">
        <v>19.999999999999993</v>
      </c>
      <c r="S25" s="42">
        <v>0</v>
      </c>
      <c r="U25" s="41">
        <v>19.999999999999993</v>
      </c>
      <c r="V25" s="46">
        <v>0</v>
      </c>
      <c r="W25" s="46">
        <v>0</v>
      </c>
      <c r="X25" s="42">
        <v>0</v>
      </c>
    </row>
    <row r="26" spans="2:24" x14ac:dyDescent="0.2">
      <c r="C26">
        <v>5</v>
      </c>
      <c r="D26" t="s">
        <v>4</v>
      </c>
      <c r="E26" s="60">
        <v>79.545454545454703</v>
      </c>
      <c r="F26" s="5">
        <v>0</v>
      </c>
      <c r="G26" s="61">
        <v>0</v>
      </c>
      <c r="I26" s="34">
        <v>1</v>
      </c>
      <c r="K26" s="1"/>
      <c r="N26" s="41">
        <v>0</v>
      </c>
      <c r="O26" s="46">
        <v>8.7500000000000142</v>
      </c>
      <c r="P26" s="46">
        <v>0</v>
      </c>
      <c r="Q26" s="46">
        <v>0</v>
      </c>
      <c r="R26" s="46">
        <v>0</v>
      </c>
      <c r="S26" s="42">
        <v>0</v>
      </c>
      <c r="U26" s="41">
        <v>0</v>
      </c>
      <c r="V26" s="46">
        <v>0</v>
      </c>
      <c r="W26" s="46">
        <v>0</v>
      </c>
      <c r="X26" s="42">
        <v>8.7500000000000142</v>
      </c>
    </row>
    <row r="27" spans="2:24" x14ac:dyDescent="0.2">
      <c r="C27">
        <v>6</v>
      </c>
      <c r="D27" t="s">
        <v>5</v>
      </c>
      <c r="E27" s="62">
        <v>0</v>
      </c>
      <c r="F27" s="63">
        <v>0</v>
      </c>
      <c r="G27" s="64">
        <v>171.76470588235279</v>
      </c>
      <c r="I27" s="35">
        <v>1</v>
      </c>
      <c r="K27" s="1"/>
      <c r="N27" s="43">
        <v>0</v>
      </c>
      <c r="O27" s="47">
        <v>2.6645352591003757E-15</v>
      </c>
      <c r="P27" s="47">
        <v>0</v>
      </c>
      <c r="Q27" s="47">
        <v>0</v>
      </c>
      <c r="R27" s="47">
        <v>3.1764705882352802</v>
      </c>
      <c r="S27" s="44">
        <v>12.6</v>
      </c>
      <c r="U27" s="43">
        <v>3.1764705882352824</v>
      </c>
      <c r="V27" s="47">
        <v>0</v>
      </c>
      <c r="W27" s="47">
        <v>0</v>
      </c>
      <c r="X27" s="44">
        <v>12.6</v>
      </c>
    </row>
    <row r="29" spans="2:24" x14ac:dyDescent="0.2">
      <c r="F29" s="85"/>
      <c r="G29" s="85"/>
      <c r="H29" s="85"/>
      <c r="I29" s="85"/>
      <c r="J29" s="85"/>
      <c r="K29" s="85"/>
    </row>
    <row r="30" spans="2:24" s="9" customFormat="1" x14ac:dyDescent="0.2">
      <c r="D30" s="10" t="s">
        <v>28</v>
      </c>
    </row>
    <row r="31" spans="2:24" x14ac:dyDescent="0.2">
      <c r="D31" s="2"/>
    </row>
    <row r="32" spans="2:24" x14ac:dyDescent="0.2">
      <c r="D32" s="2"/>
    </row>
    <row r="33" spans="2:12" x14ac:dyDescent="0.2">
      <c r="D33" s="82" t="s">
        <v>10</v>
      </c>
      <c r="E33" s="82"/>
      <c r="F33" s="32">
        <f>SUMPRODUCT(M6:N11,N22:O27)+SUMPRODUCT(M6:N11,P22:Q27)+SUMPRODUCT(M6:N11,R22:S27)</f>
        <v>46187.823529411755</v>
      </c>
      <c r="G33" s="32"/>
      <c r="H33" s="32"/>
      <c r="I33" s="32"/>
      <c r="J33" s="32"/>
    </row>
    <row r="34" spans="2:12" x14ac:dyDescent="0.2">
      <c r="D34" s="82" t="s">
        <v>36</v>
      </c>
      <c r="E34" s="82"/>
      <c r="F34" s="32">
        <f>SUMPRODUCT(P6:P11,I22:I27)</f>
        <v>360000</v>
      </c>
      <c r="G34" s="32"/>
      <c r="H34" s="32"/>
      <c r="I34" s="32"/>
      <c r="J34" s="32"/>
    </row>
    <row r="35" spans="2:12" x14ac:dyDescent="0.2">
      <c r="D35" s="82" t="s">
        <v>13</v>
      </c>
      <c r="E35" s="82"/>
      <c r="F35" s="32">
        <f>SUMPRODUCT(Q6:S11,E22:G27)</f>
        <v>702262.62626262615</v>
      </c>
      <c r="G35" s="32"/>
      <c r="H35" s="32"/>
      <c r="I35" s="32"/>
      <c r="J35" s="32"/>
    </row>
    <row r="36" spans="2:12" x14ac:dyDescent="0.2">
      <c r="D36" s="82" t="s">
        <v>37</v>
      </c>
      <c r="E36" s="82"/>
      <c r="F36" s="32">
        <f>SUMPRODUCT(T6:V11,E22:G27)</f>
        <v>122166.24480095069</v>
      </c>
      <c r="G36" s="32"/>
      <c r="H36" s="32"/>
      <c r="I36" s="32"/>
      <c r="J36" s="32"/>
    </row>
    <row r="37" spans="2:12" x14ac:dyDescent="0.2">
      <c r="D37" s="82" t="s">
        <v>246</v>
      </c>
      <c r="E37" s="82"/>
      <c r="F37" s="32">
        <f t="array" ref="F37">SUM(((U22:U27)+(V22:V27))*W6:W11)</f>
        <v>17491.176470588231</v>
      </c>
      <c r="G37" s="32"/>
      <c r="H37" s="32"/>
      <c r="I37" s="32"/>
      <c r="J37" s="32"/>
    </row>
    <row r="38" spans="2:12" ht="16" thickBot="1" x14ac:dyDescent="0.25">
      <c r="D38" s="82" t="s">
        <v>247</v>
      </c>
      <c r="E38" s="82"/>
      <c r="F38" s="32">
        <f t="array" ref="F38">SUM(((W22:W27)+(X22:X27))*X6:X11)</f>
        <v>7099.9999999999964</v>
      </c>
      <c r="G38" s="32"/>
      <c r="H38" s="32"/>
      <c r="I38" s="32"/>
      <c r="J38" s="32"/>
    </row>
    <row r="39" spans="2:12" ht="17" thickTop="1" thickBot="1" x14ac:dyDescent="0.25">
      <c r="D39" s="2" t="s">
        <v>41</v>
      </c>
      <c r="F39" s="33">
        <f>SUM(F33:F38)</f>
        <v>1255207.8710635768</v>
      </c>
      <c r="G39" s="52"/>
      <c r="H39" s="52"/>
      <c r="I39" s="52"/>
      <c r="J39" s="52"/>
    </row>
    <row r="40" spans="2:12" ht="16" thickTop="1" x14ac:dyDescent="0.2">
      <c r="D40" s="2"/>
    </row>
    <row r="41" spans="2:12" x14ac:dyDescent="0.2">
      <c r="D41" s="2"/>
    </row>
    <row r="42" spans="2:12" s="9" customFormat="1" x14ac:dyDescent="0.2">
      <c r="D42" s="10" t="s">
        <v>33</v>
      </c>
      <c r="F42" s="10"/>
      <c r="G42" s="10"/>
      <c r="H42" s="10"/>
      <c r="I42" s="10"/>
      <c r="J42" s="10"/>
    </row>
    <row r="43" spans="2:12" x14ac:dyDescent="0.2">
      <c r="B43" s="4" t="s">
        <v>29</v>
      </c>
    </row>
    <row r="44" spans="2:12" x14ac:dyDescent="0.2">
      <c r="B44" s="4"/>
      <c r="J44" s="81"/>
      <c r="K44" s="81"/>
      <c r="L44" s="81"/>
    </row>
    <row r="45" spans="2:12" x14ac:dyDescent="0.2">
      <c r="J45" s="81"/>
      <c r="K45" s="81"/>
      <c r="L45" s="81"/>
    </row>
    <row r="46" spans="2:12" x14ac:dyDescent="0.2">
      <c r="D46" s="4" t="s">
        <v>26</v>
      </c>
      <c r="E46" s="1" t="s">
        <v>183</v>
      </c>
      <c r="F46" s="1"/>
      <c r="G46" s="1" t="s">
        <v>184</v>
      </c>
      <c r="J46" s="81"/>
      <c r="K46" s="81"/>
      <c r="L46" s="81"/>
    </row>
    <row r="47" spans="2:12" x14ac:dyDescent="0.2">
      <c r="C47">
        <v>1</v>
      </c>
      <c r="D47" t="s">
        <v>0</v>
      </c>
      <c r="E47" s="19">
        <f t="shared" ref="E47:E52" si="0">SUMPRODUCT(1/K6:L6,N22:O22)+SUMPRODUCT(1/K6:L6,P22:Q22)+SUMPRODUCT(1/K6:L6,R22:S22)</f>
        <v>39.999999999999972</v>
      </c>
      <c r="F47" s="1" t="s">
        <v>30</v>
      </c>
      <c r="G47" s="16">
        <f t="shared" ref="G47:G52" si="1">O6*I22</f>
        <v>40</v>
      </c>
    </row>
    <row r="48" spans="2:12" x14ac:dyDescent="0.2">
      <c r="C48">
        <v>2</v>
      </c>
      <c r="D48" t="s">
        <v>1</v>
      </c>
      <c r="E48" s="20">
        <f t="shared" si="0"/>
        <v>0</v>
      </c>
      <c r="F48" s="1" t="s">
        <v>30</v>
      </c>
      <c r="G48" s="17">
        <f t="shared" si="1"/>
        <v>0</v>
      </c>
    </row>
    <row r="49" spans="2:13" x14ac:dyDescent="0.2">
      <c r="C49">
        <v>3</v>
      </c>
      <c r="D49" t="s">
        <v>2</v>
      </c>
      <c r="E49" s="20">
        <f t="shared" si="0"/>
        <v>17</v>
      </c>
      <c r="F49" s="1" t="s">
        <v>30</v>
      </c>
      <c r="G49" s="17">
        <f t="shared" si="1"/>
        <v>17</v>
      </c>
    </row>
    <row r="50" spans="2:13" x14ac:dyDescent="0.2">
      <c r="C50">
        <v>4</v>
      </c>
      <c r="D50" t="s">
        <v>3</v>
      </c>
      <c r="E50" s="20">
        <f t="shared" si="0"/>
        <v>19.999999999999993</v>
      </c>
      <c r="F50" s="1" t="s">
        <v>30</v>
      </c>
      <c r="G50" s="17">
        <f t="shared" si="1"/>
        <v>20</v>
      </c>
    </row>
    <row r="51" spans="2:13" x14ac:dyDescent="0.2">
      <c r="C51">
        <v>5</v>
      </c>
      <c r="D51" t="s">
        <v>4</v>
      </c>
      <c r="E51" s="20">
        <f t="shared" si="0"/>
        <v>10.29411764705884</v>
      </c>
      <c r="F51" s="1" t="s">
        <v>30</v>
      </c>
      <c r="G51" s="17">
        <f t="shared" si="1"/>
        <v>15</v>
      </c>
    </row>
    <row r="52" spans="2:13" x14ac:dyDescent="0.2">
      <c r="C52">
        <v>6</v>
      </c>
      <c r="D52" t="s">
        <v>5</v>
      </c>
      <c r="E52" s="21">
        <f t="shared" si="0"/>
        <v>17.999999999999989</v>
      </c>
      <c r="F52" s="1" t="s">
        <v>30</v>
      </c>
      <c r="G52" s="18">
        <f t="shared" si="1"/>
        <v>18</v>
      </c>
    </row>
    <row r="54" spans="2:13" x14ac:dyDescent="0.2">
      <c r="B54" s="4" t="s">
        <v>31</v>
      </c>
    </row>
    <row r="55" spans="2:13" x14ac:dyDescent="0.2">
      <c r="E55" s="81" t="s">
        <v>185</v>
      </c>
      <c r="F55" s="81"/>
      <c r="G55" s="81"/>
      <c r="I55" s="81" t="s">
        <v>186</v>
      </c>
      <c r="J55" s="81"/>
      <c r="K55" s="81"/>
      <c r="L55" s="81"/>
      <c r="M55" s="81"/>
    </row>
    <row r="56" spans="2:13" x14ac:dyDescent="0.2">
      <c r="D56" s="4" t="s">
        <v>26</v>
      </c>
      <c r="E56" s="4" t="s">
        <v>239</v>
      </c>
      <c r="F56" s="4" t="s">
        <v>240</v>
      </c>
      <c r="G56" s="4" t="s">
        <v>241</v>
      </c>
      <c r="H56" s="1"/>
      <c r="I56" s="4" t="s">
        <v>239</v>
      </c>
      <c r="J56" s="4" t="s">
        <v>240</v>
      </c>
      <c r="K56" s="4" t="s">
        <v>241</v>
      </c>
      <c r="L56" s="81"/>
      <c r="M56" s="81"/>
    </row>
    <row r="57" spans="2:13" x14ac:dyDescent="0.2">
      <c r="C57">
        <v>1</v>
      </c>
      <c r="D57" t="s">
        <v>0</v>
      </c>
      <c r="E57" s="22">
        <f t="shared" ref="E57:E62" si="2">SUMPRODUCT(1/E6:F6,N22:O22)</f>
        <v>0</v>
      </c>
      <c r="F57" s="65">
        <f t="shared" ref="F57:F62" si="3">SUMPRODUCT(1/G6:H6,P22:Q22)</f>
        <v>0</v>
      </c>
      <c r="G57" s="23">
        <f t="shared" ref="G57:G62" si="4">SUMPRODUCT(1/I6:J6,R22:S22)</f>
        <v>394.34640522875793</v>
      </c>
      <c r="H57" s="1" t="s">
        <v>32</v>
      </c>
      <c r="I57" s="26">
        <f t="shared" ref="I57:K62" si="5">E22</f>
        <v>2.8421709430404007E-14</v>
      </c>
      <c r="J57" s="67">
        <f t="shared" si="5"/>
        <v>0</v>
      </c>
      <c r="K57" s="27">
        <f t="shared" si="5"/>
        <v>394.34640522875793</v>
      </c>
      <c r="L57" s="81"/>
      <c r="M57" s="81"/>
    </row>
    <row r="58" spans="2:13" x14ac:dyDescent="0.2">
      <c r="C58">
        <v>2</v>
      </c>
      <c r="D58" t="s">
        <v>1</v>
      </c>
      <c r="E58" s="30">
        <f t="shared" si="2"/>
        <v>0</v>
      </c>
      <c r="F58" s="46">
        <f t="shared" si="3"/>
        <v>0</v>
      </c>
      <c r="G58" s="31">
        <f t="shared" si="4"/>
        <v>0</v>
      </c>
      <c r="H58" s="1" t="s">
        <v>32</v>
      </c>
      <c r="I58" s="68">
        <f t="shared" si="5"/>
        <v>0</v>
      </c>
      <c r="J58" s="53">
        <f t="shared" si="5"/>
        <v>0</v>
      </c>
      <c r="K58" s="69">
        <f t="shared" si="5"/>
        <v>0</v>
      </c>
    </row>
    <row r="59" spans="2:13" x14ac:dyDescent="0.2">
      <c r="C59">
        <v>3</v>
      </c>
      <c r="D59" t="s">
        <v>2</v>
      </c>
      <c r="E59" s="30">
        <f t="shared" si="2"/>
        <v>0</v>
      </c>
      <c r="F59" s="46">
        <f t="shared" si="3"/>
        <v>0</v>
      </c>
      <c r="G59" s="31">
        <f t="shared" si="4"/>
        <v>141.66666666666669</v>
      </c>
      <c r="H59" s="1" t="s">
        <v>32</v>
      </c>
      <c r="I59" s="68">
        <f t="shared" si="5"/>
        <v>1.4210854715202004E-14</v>
      </c>
      <c r="J59" s="53">
        <f t="shared" si="5"/>
        <v>0</v>
      </c>
      <c r="K59" s="69">
        <f t="shared" si="5"/>
        <v>141.66666666666669</v>
      </c>
    </row>
    <row r="60" spans="2:13" x14ac:dyDescent="0.2">
      <c r="C60">
        <v>4</v>
      </c>
      <c r="D60" t="s">
        <v>3</v>
      </c>
      <c r="E60" s="30">
        <f t="shared" si="2"/>
        <v>0</v>
      </c>
      <c r="F60" s="46">
        <f t="shared" si="3"/>
        <v>0</v>
      </c>
      <c r="G60" s="31">
        <f t="shared" si="4"/>
        <v>181.81818181818176</v>
      </c>
      <c r="H60" s="1" t="s">
        <v>32</v>
      </c>
      <c r="I60" s="68">
        <f t="shared" si="5"/>
        <v>2.8421709430404007E-14</v>
      </c>
      <c r="J60" s="53">
        <f t="shared" si="5"/>
        <v>0</v>
      </c>
      <c r="K60" s="69">
        <f t="shared" si="5"/>
        <v>181.81818181818176</v>
      </c>
    </row>
    <row r="61" spans="2:13" x14ac:dyDescent="0.2">
      <c r="C61">
        <v>5</v>
      </c>
      <c r="D61" t="s">
        <v>4</v>
      </c>
      <c r="E61" s="30">
        <f t="shared" si="2"/>
        <v>79.545454545454675</v>
      </c>
      <c r="F61" s="46">
        <f t="shared" si="3"/>
        <v>0</v>
      </c>
      <c r="G61" s="31">
        <f t="shared" si="4"/>
        <v>0</v>
      </c>
      <c r="H61" s="1" t="s">
        <v>32</v>
      </c>
      <c r="I61" s="68">
        <f t="shared" si="5"/>
        <v>79.545454545454703</v>
      </c>
      <c r="J61" s="53">
        <f t="shared" si="5"/>
        <v>0</v>
      </c>
      <c r="K61" s="69">
        <f t="shared" si="5"/>
        <v>0</v>
      </c>
    </row>
    <row r="62" spans="2:13" x14ac:dyDescent="0.2">
      <c r="C62">
        <v>6</v>
      </c>
      <c r="D62" t="s">
        <v>5</v>
      </c>
      <c r="E62" s="24">
        <f t="shared" si="2"/>
        <v>2.6645352591003757E-14</v>
      </c>
      <c r="F62" s="66">
        <f t="shared" si="3"/>
        <v>0</v>
      </c>
      <c r="G62" s="25">
        <f t="shared" si="4"/>
        <v>171.76470588235281</v>
      </c>
      <c r="H62" s="1" t="s">
        <v>32</v>
      </c>
      <c r="I62" s="28">
        <f t="shared" si="5"/>
        <v>0</v>
      </c>
      <c r="J62" s="70">
        <f t="shared" si="5"/>
        <v>0</v>
      </c>
      <c r="K62" s="29">
        <f t="shared" si="5"/>
        <v>171.76470588235279</v>
      </c>
    </row>
    <row r="63" spans="2:13" x14ac:dyDescent="0.2">
      <c r="J63" s="81"/>
      <c r="K63" s="81"/>
    </row>
    <row r="64" spans="2:13" x14ac:dyDescent="0.2">
      <c r="B64" s="4" t="s">
        <v>34</v>
      </c>
      <c r="J64" s="81"/>
      <c r="K64" s="81"/>
    </row>
    <row r="65" spans="2:11" x14ac:dyDescent="0.2">
      <c r="J65" s="81"/>
      <c r="K65" s="81"/>
    </row>
    <row r="66" spans="2:11" x14ac:dyDescent="0.2">
      <c r="E66" s="81" t="s">
        <v>187</v>
      </c>
      <c r="F66" s="81"/>
      <c r="H66" s="81" t="s">
        <v>192</v>
      </c>
      <c r="I66" s="81"/>
    </row>
    <row r="67" spans="2:11" x14ac:dyDescent="0.2">
      <c r="B67" s="4" t="s">
        <v>25</v>
      </c>
      <c r="D67" s="4" t="s">
        <v>23</v>
      </c>
      <c r="E67" s="4" t="s">
        <v>188</v>
      </c>
      <c r="F67" s="4" t="s">
        <v>189</v>
      </c>
      <c r="G67" s="4"/>
      <c r="H67" s="4" t="s">
        <v>190</v>
      </c>
      <c r="I67" s="4" t="s">
        <v>191</v>
      </c>
    </row>
    <row r="68" spans="2:11" x14ac:dyDescent="0.2">
      <c r="D68" t="s">
        <v>21</v>
      </c>
      <c r="E68" s="22">
        <f>SUM(U22:U27)</f>
        <v>69.999999999999972</v>
      </c>
      <c r="F68" s="23">
        <f>SUM(V22:V27)</f>
        <v>0</v>
      </c>
      <c r="G68" s="1" t="s">
        <v>32</v>
      </c>
      <c r="H68" s="26">
        <f>E15</f>
        <v>70</v>
      </c>
      <c r="I68" s="27">
        <f>F15</f>
        <v>0</v>
      </c>
    </row>
    <row r="69" spans="2:11" x14ac:dyDescent="0.2">
      <c r="D69" t="s">
        <v>40</v>
      </c>
      <c r="E69" s="24">
        <f>SUM(W22:W27)</f>
        <v>0</v>
      </c>
      <c r="F69" s="25">
        <f>SUM(X22:X27)</f>
        <v>30</v>
      </c>
      <c r="G69" s="1" t="s">
        <v>32</v>
      </c>
      <c r="H69" s="28">
        <f>E16</f>
        <v>0</v>
      </c>
      <c r="I69" s="29">
        <f>F16</f>
        <v>30</v>
      </c>
    </row>
    <row r="71" spans="2:11" x14ac:dyDescent="0.2">
      <c r="B71" s="4" t="s">
        <v>35</v>
      </c>
      <c r="J71" s="81"/>
      <c r="K71" s="81"/>
    </row>
    <row r="72" spans="2:11" x14ac:dyDescent="0.2">
      <c r="B72" s="4"/>
      <c r="J72" s="81"/>
      <c r="K72" s="81"/>
    </row>
    <row r="73" spans="2:11" x14ac:dyDescent="0.2">
      <c r="E73" s="81" t="s">
        <v>187</v>
      </c>
      <c r="F73" s="81"/>
      <c r="H73" s="81" t="s">
        <v>222</v>
      </c>
      <c r="I73" s="81"/>
      <c r="J73" s="81"/>
      <c r="K73" s="81"/>
    </row>
    <row r="74" spans="2:11" x14ac:dyDescent="0.2">
      <c r="B74" s="4" t="s">
        <v>25</v>
      </c>
      <c r="D74" s="4" t="s">
        <v>26</v>
      </c>
      <c r="E74" s="4" t="s">
        <v>188</v>
      </c>
      <c r="F74" s="4" t="s">
        <v>189</v>
      </c>
      <c r="H74" s="4" t="s">
        <v>145</v>
      </c>
      <c r="I74" s="4" t="s">
        <v>146</v>
      </c>
    </row>
    <row r="75" spans="2:11" x14ac:dyDescent="0.2">
      <c r="C75">
        <v>1</v>
      </c>
      <c r="D75" t="s">
        <v>0</v>
      </c>
      <c r="E75" s="22">
        <f t="shared" ref="E75:F80" si="6">SUM(U22,W22)</f>
        <v>29.823529411764699</v>
      </c>
      <c r="F75" s="23">
        <f t="shared" si="6"/>
        <v>8.6499999999999844</v>
      </c>
      <c r="G75" s="1" t="s">
        <v>32</v>
      </c>
      <c r="H75" s="22">
        <f t="shared" ref="H75:I80" si="7">SUM(N22,P22,R22)</f>
        <v>29.823529411764699</v>
      </c>
      <c r="I75" s="23">
        <f t="shared" si="7"/>
        <v>8.6499999999999844</v>
      </c>
    </row>
    <row r="76" spans="2:11" x14ac:dyDescent="0.2">
      <c r="C76">
        <v>2</v>
      </c>
      <c r="D76" t="s">
        <v>1</v>
      </c>
      <c r="E76" s="30">
        <f t="shared" si="6"/>
        <v>0</v>
      </c>
      <c r="F76" s="31">
        <f t="shared" si="6"/>
        <v>0</v>
      </c>
      <c r="G76" s="1" t="s">
        <v>32</v>
      </c>
      <c r="H76" s="30">
        <f t="shared" si="7"/>
        <v>0</v>
      </c>
      <c r="I76" s="31">
        <f t="shared" si="7"/>
        <v>0</v>
      </c>
    </row>
    <row r="77" spans="2:11" x14ac:dyDescent="0.2">
      <c r="C77">
        <v>3</v>
      </c>
      <c r="D77" t="s">
        <v>2</v>
      </c>
      <c r="E77" s="30">
        <f t="shared" si="6"/>
        <v>16.999999999999996</v>
      </c>
      <c r="F77" s="31">
        <f t="shared" si="6"/>
        <v>0</v>
      </c>
      <c r="G77" s="1" t="s">
        <v>32</v>
      </c>
      <c r="H77" s="30">
        <f t="shared" si="7"/>
        <v>17</v>
      </c>
      <c r="I77" s="31">
        <f t="shared" si="7"/>
        <v>0</v>
      </c>
    </row>
    <row r="78" spans="2:11" x14ac:dyDescent="0.2">
      <c r="C78">
        <v>4</v>
      </c>
      <c r="D78" t="s">
        <v>3</v>
      </c>
      <c r="E78" s="30">
        <f t="shared" si="6"/>
        <v>19.999999999999993</v>
      </c>
      <c r="F78" s="31">
        <f t="shared" si="6"/>
        <v>0</v>
      </c>
      <c r="G78" s="1" t="s">
        <v>32</v>
      </c>
      <c r="H78" s="30">
        <f t="shared" si="7"/>
        <v>19.999999999999993</v>
      </c>
      <c r="I78" s="31">
        <f t="shared" si="7"/>
        <v>0</v>
      </c>
    </row>
    <row r="79" spans="2:11" x14ac:dyDescent="0.2">
      <c r="C79">
        <v>5</v>
      </c>
      <c r="D79" t="s">
        <v>4</v>
      </c>
      <c r="E79" s="30">
        <f t="shared" si="6"/>
        <v>0</v>
      </c>
      <c r="F79" s="31">
        <f t="shared" si="6"/>
        <v>8.7500000000000142</v>
      </c>
      <c r="G79" s="1" t="s">
        <v>32</v>
      </c>
      <c r="H79" s="30">
        <f t="shared" si="7"/>
        <v>0</v>
      </c>
      <c r="I79" s="31">
        <f t="shared" si="7"/>
        <v>8.7500000000000142</v>
      </c>
    </row>
    <row r="80" spans="2:11" x14ac:dyDescent="0.2">
      <c r="C80">
        <v>6</v>
      </c>
      <c r="D80" t="s">
        <v>5</v>
      </c>
      <c r="E80" s="24">
        <f t="shared" si="6"/>
        <v>3.1764705882352824</v>
      </c>
      <c r="F80" s="25">
        <f t="shared" si="6"/>
        <v>12.6</v>
      </c>
      <c r="G80" s="1" t="s">
        <v>32</v>
      </c>
      <c r="H80" s="24">
        <f t="shared" si="7"/>
        <v>3.1764705882352802</v>
      </c>
      <c r="I80" s="25">
        <f t="shared" si="7"/>
        <v>12.600000000000001</v>
      </c>
    </row>
    <row r="83" spans="2:10" x14ac:dyDescent="0.2">
      <c r="B83" s="4" t="s">
        <v>248</v>
      </c>
    </row>
    <row r="84" spans="2:10" x14ac:dyDescent="0.2">
      <c r="E84" s="81" t="s">
        <v>249</v>
      </c>
      <c r="F84" s="81"/>
      <c r="H84" s="81" t="s">
        <v>252</v>
      </c>
      <c r="I84" s="81"/>
    </row>
    <row r="85" spans="2:10" x14ac:dyDescent="0.2">
      <c r="D85" s="4" t="s">
        <v>26</v>
      </c>
      <c r="E85" s="4" t="s">
        <v>250</v>
      </c>
      <c r="F85" s="4" t="s">
        <v>251</v>
      </c>
      <c r="G85" s="4"/>
      <c r="H85" s="4" t="s">
        <v>253</v>
      </c>
      <c r="I85" s="4" t="s">
        <v>254</v>
      </c>
      <c r="J85" s="4"/>
    </row>
    <row r="86" spans="2:10" x14ac:dyDescent="0.2">
      <c r="C86">
        <v>1</v>
      </c>
      <c r="D86" t="s">
        <v>0</v>
      </c>
      <c r="E86" s="22">
        <f>SUM(N22,P22,R22)</f>
        <v>29.823529411764699</v>
      </c>
      <c r="F86" s="23">
        <f>SUM(O22,Q22,S22)</f>
        <v>8.6499999999999844</v>
      </c>
      <c r="G86" s="1" t="s">
        <v>30</v>
      </c>
      <c r="H86" s="71">
        <f>$O6*Y6*$I22</f>
        <v>40</v>
      </c>
      <c r="I86" s="72">
        <f>$O6*Z6*$I22</f>
        <v>16</v>
      </c>
    </row>
    <row r="87" spans="2:10" x14ac:dyDescent="0.2">
      <c r="C87">
        <v>3</v>
      </c>
      <c r="D87" t="s">
        <v>2</v>
      </c>
      <c r="E87" s="30">
        <f>SUM(N24,P24,R24)</f>
        <v>17</v>
      </c>
      <c r="F87" s="31">
        <f>SUM(O24,Q24,S24)</f>
        <v>0</v>
      </c>
      <c r="G87" s="1" t="s">
        <v>30</v>
      </c>
      <c r="H87" s="73">
        <f>$O8*Y8*$I24</f>
        <v>17</v>
      </c>
      <c r="I87" s="74">
        <f>$O8*Z8*$I24</f>
        <v>13.600000000000001</v>
      </c>
    </row>
    <row r="88" spans="2:10" x14ac:dyDescent="0.2">
      <c r="C88">
        <v>4</v>
      </c>
      <c r="D88" t="s">
        <v>3</v>
      </c>
      <c r="E88" s="30">
        <f>SUM(N25,P25,R25)</f>
        <v>19.999999999999993</v>
      </c>
      <c r="F88" s="31">
        <f>SUM(O25,Q25,S25)</f>
        <v>0</v>
      </c>
      <c r="G88" s="1" t="s">
        <v>30</v>
      </c>
      <c r="H88" s="73">
        <f>$O9*Y9*$I25</f>
        <v>20</v>
      </c>
      <c r="I88" s="74">
        <f>$O9*Z9*$I25</f>
        <v>10</v>
      </c>
    </row>
    <row r="89" spans="2:10" x14ac:dyDescent="0.2">
      <c r="C89">
        <v>6</v>
      </c>
      <c r="D89" t="s">
        <v>5</v>
      </c>
      <c r="E89" s="24">
        <f>SUM(N27,P27,R27)</f>
        <v>3.1764705882352802</v>
      </c>
      <c r="F89" s="25">
        <f>SUM(O27,Q27,S27)</f>
        <v>12.600000000000001</v>
      </c>
      <c r="G89" s="1" t="s">
        <v>30</v>
      </c>
      <c r="H89" s="75">
        <f>$O11*Y11*$I27</f>
        <v>9.9</v>
      </c>
      <c r="I89" s="76">
        <f>$O11*Z11*$I27</f>
        <v>12.6</v>
      </c>
    </row>
    <row r="92" spans="2:10" x14ac:dyDescent="0.2">
      <c r="B92" s="4" t="s">
        <v>255</v>
      </c>
    </row>
    <row r="93" spans="2:10" x14ac:dyDescent="0.2">
      <c r="B93" s="4"/>
    </row>
    <row r="94" spans="2:10" x14ac:dyDescent="0.2">
      <c r="E94" s="81" t="s">
        <v>249</v>
      </c>
      <c r="F94" s="81"/>
      <c r="H94" s="81" t="s">
        <v>252</v>
      </c>
      <c r="I94" s="81"/>
    </row>
    <row r="95" spans="2:10" x14ac:dyDescent="0.2">
      <c r="D95" s="4" t="s">
        <v>26</v>
      </c>
      <c r="E95" s="4" t="s">
        <v>250</v>
      </c>
      <c r="F95" s="4" t="s">
        <v>251</v>
      </c>
      <c r="G95" s="4"/>
      <c r="H95" s="4" t="s">
        <v>253</v>
      </c>
      <c r="I95" s="4" t="s">
        <v>254</v>
      </c>
    </row>
    <row r="96" spans="2:10" x14ac:dyDescent="0.2">
      <c r="C96">
        <v>2</v>
      </c>
      <c r="D96" t="s">
        <v>1</v>
      </c>
      <c r="E96" s="22">
        <f>SUM(N23,P23,R23)</f>
        <v>0</v>
      </c>
      <c r="F96" s="23">
        <f>SUM(O23,Q23,S23)</f>
        <v>0</v>
      </c>
      <c r="G96" s="1" t="s">
        <v>30</v>
      </c>
      <c r="H96" s="71">
        <f>$O7*Y7*K23</f>
        <v>0</v>
      </c>
      <c r="I96" s="72">
        <f>$O7*Z7*L23</f>
        <v>25.5</v>
      </c>
    </row>
    <row r="97" spans="2:9" x14ac:dyDescent="0.2">
      <c r="C97">
        <v>4</v>
      </c>
      <c r="D97" t="s">
        <v>3</v>
      </c>
      <c r="E97" s="24">
        <f>SUM(N25,P25,R25)</f>
        <v>19.999999999999993</v>
      </c>
      <c r="F97" s="25">
        <f>SUM(O25,Q25,S25)</f>
        <v>0</v>
      </c>
      <c r="G97" s="1" t="s">
        <v>30</v>
      </c>
      <c r="H97" s="75">
        <f>$O9*Y9*K25</f>
        <v>20</v>
      </c>
      <c r="I97" s="76">
        <f>$O9*Z9*L25</f>
        <v>0</v>
      </c>
    </row>
    <row r="100" spans="2:9" x14ac:dyDescent="0.2">
      <c r="B100" s="4" t="s">
        <v>256</v>
      </c>
    </row>
    <row r="102" spans="2:9" x14ac:dyDescent="0.2">
      <c r="D102" s="4" t="s">
        <v>26</v>
      </c>
      <c r="E102" t="s">
        <v>258</v>
      </c>
      <c r="G102" t="s">
        <v>261</v>
      </c>
    </row>
    <row r="103" spans="2:9" x14ac:dyDescent="0.2">
      <c r="C103">
        <v>2</v>
      </c>
      <c r="D103" t="s">
        <v>1</v>
      </c>
      <c r="E103" s="79">
        <f>SUM(K23:L23)</f>
        <v>1</v>
      </c>
      <c r="F103" s="1" t="s">
        <v>32</v>
      </c>
      <c r="G103" s="79">
        <v>1</v>
      </c>
    </row>
    <row r="104" spans="2:9" x14ac:dyDescent="0.2">
      <c r="C104">
        <v>4</v>
      </c>
      <c r="D104" t="s">
        <v>3</v>
      </c>
      <c r="E104" s="80">
        <f>SUM(K25:L25)</f>
        <v>1</v>
      </c>
      <c r="F104" s="1" t="s">
        <v>32</v>
      </c>
      <c r="G104" s="80">
        <v>1</v>
      </c>
    </row>
    <row r="107" spans="2:9" x14ac:dyDescent="0.2">
      <c r="B107" s="4" t="s">
        <v>257</v>
      </c>
    </row>
    <row r="109" spans="2:9" x14ac:dyDescent="0.2">
      <c r="D109" s="4" t="s">
        <v>25</v>
      </c>
      <c r="E109" t="s">
        <v>259</v>
      </c>
      <c r="G109" t="s">
        <v>260</v>
      </c>
    </row>
    <row r="110" spans="2:9" x14ac:dyDescent="0.2">
      <c r="D110" t="s">
        <v>7</v>
      </c>
      <c r="E110" s="79">
        <f>SUM(K23,K25)</f>
        <v>1</v>
      </c>
      <c r="F110" s="1" t="s">
        <v>32</v>
      </c>
      <c r="G110" s="79">
        <v>1</v>
      </c>
    </row>
    <row r="111" spans="2:9" x14ac:dyDescent="0.2">
      <c r="D111" t="s">
        <v>8</v>
      </c>
      <c r="E111" s="80">
        <f>SUM(L23,L25)</f>
        <v>1</v>
      </c>
      <c r="F111" s="1" t="s">
        <v>32</v>
      </c>
      <c r="G111" s="80">
        <v>1</v>
      </c>
    </row>
  </sheetData>
  <mergeCells count="41">
    <mergeCell ref="E84:F84"/>
    <mergeCell ref="H84:I84"/>
    <mergeCell ref="E94:F94"/>
    <mergeCell ref="H94:I94"/>
    <mergeCell ref="K19:L19"/>
    <mergeCell ref="E66:F66"/>
    <mergeCell ref="H66:I66"/>
    <mergeCell ref="J71:K73"/>
    <mergeCell ref="E73:F73"/>
    <mergeCell ref="H73:I73"/>
    <mergeCell ref="J63:K65"/>
    <mergeCell ref="W20:X20"/>
    <mergeCell ref="J44:L46"/>
    <mergeCell ref="I55:K55"/>
    <mergeCell ref="E55:G55"/>
    <mergeCell ref="L55:M57"/>
    <mergeCell ref="D36:E36"/>
    <mergeCell ref="D37:E37"/>
    <mergeCell ref="D38:E38"/>
    <mergeCell ref="U20:V20"/>
    <mergeCell ref="F29:K29"/>
    <mergeCell ref="D33:E33"/>
    <mergeCell ref="D34:E34"/>
    <mergeCell ref="D35:E35"/>
    <mergeCell ref="N20:O20"/>
    <mergeCell ref="P20:Q20"/>
    <mergeCell ref="R20:S20"/>
    <mergeCell ref="D13:F13"/>
    <mergeCell ref="E19:G19"/>
    <mergeCell ref="N19:S19"/>
    <mergeCell ref="U19:X19"/>
    <mergeCell ref="Z3:AA3"/>
    <mergeCell ref="Q3:S3"/>
    <mergeCell ref="E3:J3"/>
    <mergeCell ref="E4:F4"/>
    <mergeCell ref="G4:H4"/>
    <mergeCell ref="I4:J4"/>
    <mergeCell ref="W3:X3"/>
    <mergeCell ref="K3:L3"/>
    <mergeCell ref="M3:N3"/>
    <mergeCell ref="T3:V3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1b</vt:lpstr>
      <vt:lpstr>1c - sensitivity report</vt:lpstr>
      <vt:lpstr>1d</vt:lpstr>
      <vt:lpstr>1e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Loennechen</dc:creator>
  <cp:lastModifiedBy>Sigrid Fosen</cp:lastModifiedBy>
  <cp:lastPrinted>2016-02-12T09:15:21Z</cp:lastPrinted>
  <dcterms:created xsi:type="dcterms:W3CDTF">2016-02-11T11:01:55Z</dcterms:created>
  <dcterms:modified xsi:type="dcterms:W3CDTF">2020-02-19T10:07:12Z</dcterms:modified>
</cp:coreProperties>
</file>