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620" xr2:uid="{97B5FFA9-F6BA-564E-A7BC-F3A0BBF1BEE3}"/>
  </bookViews>
  <sheets>
    <sheet name="32MHZ" sheetId="3" r:id="rId1"/>
    <sheet name="RC" sheetId="5" r:id="rId2"/>
    <sheet name="Comparison clocks" sheetId="6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5" l="1"/>
  <c r="D31" i="5"/>
  <c r="D18" i="5"/>
  <c r="E31" i="5"/>
  <c r="D32" i="5"/>
  <c r="D19" i="5"/>
  <c r="E32" i="5"/>
  <c r="D30" i="5"/>
  <c r="D17" i="5"/>
  <c r="B42" i="5"/>
  <c r="I18" i="6"/>
  <c r="I15" i="6"/>
  <c r="C18" i="6"/>
  <c r="C15" i="6"/>
  <c r="A92" i="3"/>
  <c r="A89" i="3"/>
  <c r="E68" i="3"/>
  <c r="D58" i="3"/>
  <c r="E58" i="3"/>
  <c r="D59" i="3"/>
  <c r="E59" i="3"/>
  <c r="D60" i="3"/>
  <c r="E60" i="3"/>
  <c r="D61" i="3"/>
  <c r="E61" i="3"/>
  <c r="D62" i="3"/>
  <c r="E62" i="3"/>
  <c r="D63" i="3"/>
  <c r="G20" i="3"/>
  <c r="E63" i="3"/>
  <c r="D64" i="3"/>
  <c r="E64" i="3"/>
  <c r="D65" i="3"/>
  <c r="E65" i="3"/>
  <c r="D66" i="3"/>
  <c r="E66" i="3"/>
  <c r="D67" i="3"/>
  <c r="E67" i="3"/>
  <c r="D57" i="3"/>
  <c r="E57" i="3"/>
  <c r="E56" i="3"/>
  <c r="D68" i="3"/>
  <c r="D56" i="3"/>
  <c r="D26" i="5"/>
  <c r="D13" i="5"/>
  <c r="E26" i="5"/>
  <c r="B43" i="5"/>
  <c r="B41" i="5"/>
  <c r="B40" i="5"/>
  <c r="B39" i="5"/>
  <c r="B38" i="5"/>
  <c r="D28" i="5"/>
  <c r="D15" i="5"/>
  <c r="E28" i="5"/>
  <c r="D27" i="5"/>
  <c r="D14" i="5"/>
  <c r="E27" i="5"/>
  <c r="A49" i="5"/>
  <c r="A46" i="5"/>
  <c r="D29" i="5"/>
  <c r="D16" i="5"/>
  <c r="E29" i="5"/>
  <c r="D25" i="3"/>
  <c r="G25" i="3"/>
  <c r="H25" i="3"/>
  <c r="D24" i="3"/>
  <c r="G24" i="3"/>
  <c r="H24" i="3"/>
  <c r="D23" i="3"/>
  <c r="G23" i="3"/>
  <c r="H23" i="3"/>
  <c r="D22" i="3"/>
  <c r="G22" i="3"/>
  <c r="H22" i="3"/>
  <c r="D21" i="3"/>
  <c r="G21" i="3"/>
  <c r="H21" i="3"/>
  <c r="D20" i="3"/>
  <c r="H20" i="3"/>
  <c r="D19" i="3"/>
  <c r="G19" i="3"/>
  <c r="H19" i="3"/>
  <c r="D18" i="3"/>
  <c r="G18" i="3"/>
  <c r="H18" i="3"/>
  <c r="D17" i="3"/>
  <c r="G17" i="3"/>
  <c r="H17" i="3"/>
  <c r="D16" i="3"/>
  <c r="G16" i="3"/>
  <c r="H16" i="3"/>
  <c r="D15" i="3"/>
  <c r="G15" i="3"/>
  <c r="H15" i="3"/>
  <c r="D14" i="3"/>
  <c r="G14" i="3"/>
  <c r="H14" i="3"/>
  <c r="D13" i="3"/>
  <c r="G13" i="3"/>
  <c r="H13" i="3"/>
</calcChain>
</file>

<file path=xl/sharedStrings.xml><?xml version="1.0" encoding="utf-8"?>
<sst xmlns="http://schemas.openxmlformats.org/spreadsheetml/2006/main" count="107" uniqueCount="44">
  <si>
    <t>Vdd</t>
  </si>
  <si>
    <t>Startup</t>
  </si>
  <si>
    <t>BLE packet</t>
  </si>
  <si>
    <t>Average current μA</t>
  </si>
  <si>
    <t>Joule μJ</t>
  </si>
  <si>
    <t>Time ms</t>
  </si>
  <si>
    <t>Vopt</t>
  </si>
  <si>
    <t>Energy in μJ</t>
  </si>
  <si>
    <t>time in ms</t>
  </si>
  <si>
    <t>Total energy consumption startup + single BLE packet in μJ</t>
  </si>
  <si>
    <t>Total energy consuption startup + 2 BLE packets in μJ</t>
  </si>
  <si>
    <t>Softdevice: s132 2.0.0</t>
  </si>
  <si>
    <t>32MHz crystal (HFXO)</t>
  </si>
  <si>
    <t>DCDC enabled</t>
  </si>
  <si>
    <t>nRF52832QFAAB0</t>
  </si>
  <si>
    <t xml:space="preserve"> - Considering the measurements it is safe to assume that Vopt is 1,8V.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</si>
  <si>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</si>
  <si>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</si>
  <si>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</si>
  <si>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21 bytes</t>
  </si>
  <si>
    <t>0dbm</t>
  </si>
  <si>
    <t>TX payload</t>
  </si>
  <si>
    <t>BLE interval</t>
  </si>
  <si>
    <t>20ms</t>
  </si>
  <si>
    <t>20 ppm</t>
  </si>
  <si>
    <t>TX power</t>
  </si>
  <si>
    <t>Sleep clock accuracy</t>
  </si>
  <si>
    <t>Charge in μC</t>
  </si>
  <si>
    <t>Average current in μA</t>
  </si>
  <si>
    <t>Conclusion:</t>
  </si>
  <si>
    <t>*Estimated values based on trend</t>
  </si>
  <si>
    <t>%</t>
  </si>
  <si>
    <t>Percent change online PPK/actual measurements</t>
  </si>
  <si>
    <t>Online PP*</t>
  </si>
  <si>
    <t>PPK*</t>
  </si>
  <si>
    <t xml:space="preserve"> - The actual measurements is missing values under 2,2 V, that is because with the test gear provided we were unable to measure correctly at certain values, more spesifically under 2.2V.</t>
  </si>
  <si>
    <t xml:space="preserve"> - Estimation based on trend is used to approach unmeasured values</t>
  </si>
  <si>
    <t>Internal 32khz RC clock</t>
  </si>
  <si>
    <t>Estimated value based on trend</t>
  </si>
  <si>
    <t>1 BLE event subtracted</t>
  </si>
  <si>
    <t>32MHZ</t>
  </si>
  <si>
    <t>RC</t>
  </si>
  <si>
    <t>&lt;--</t>
  </si>
  <si>
    <t>To measure startup energy consumption simply measure the whole startup sequece including 1 ble event and afterward subtract 1 BLE event from the respective measurement at the correct voltage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</si>
</sst>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Helvetica"/>
      <family val="2"/>
    </font>
    <font>
      <sz val="12"/>
      <color rgb="FF11171A"/>
      <name val="Calibri"/>
      <family val="2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rødtekst)_x0000_"/>
    </font>
    <font>
      <sz val="12"/>
      <color rgb="FF11171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1" applyNumberFormat="1" applyFont="1" applyFill="1" applyBorder="1"/>
    <xf numFmtId="0" fontId="0" fillId="0" borderId="1" xfId="0" applyNumberFormat="1" applyFill="1" applyBorder="1"/>
    <xf numFmtId="164" fontId="0" fillId="0" borderId="1" xfId="0" applyNumberFormat="1" applyFill="1" applyBorder="1"/>
    <xf numFmtId="0" fontId="3" fillId="0" borderId="1" xfId="0" applyNumberFormat="1" applyFon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1" xfId="1" applyNumberFormat="1" applyFont="1" applyBorder="1"/>
    <xf numFmtId="0" fontId="8" fillId="0" borderId="1" xfId="0" applyFont="1" applyBorder="1"/>
    <xf numFmtId="0" fontId="1" fillId="0" borderId="1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0" borderId="0" xfId="0" applyFont="1"/>
    <xf numFmtId="0" fontId="8" fillId="0" borderId="1" xfId="0" applyFont="1" applyFill="1" applyBorder="1"/>
    <xf numFmtId="9" fontId="0" fillId="0" borderId="1" xfId="0" applyNumberFormat="1" applyBorder="1"/>
    <xf numFmtId="0" fontId="9" fillId="0" borderId="1" xfId="1" applyNumberFormat="1" applyFont="1" applyFill="1" applyBorder="1"/>
    <xf numFmtId="164" fontId="9" fillId="0" borderId="1" xfId="0" applyNumberFormat="1" applyFont="1" applyFill="1" applyBorder="1"/>
    <xf numFmtId="0" fontId="3" fillId="0" borderId="1" xfId="1" applyNumberFormat="1" applyFont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2" fillId="0" borderId="1" xfId="1" applyNumberFormat="1" applyFont="1" applyFill="1" applyBorder="1"/>
    <xf numFmtId="0" fontId="0" fillId="0" borderId="0" xfId="0" applyNumberFormat="1" applyBorder="1"/>
    <xf numFmtId="0" fontId="0" fillId="0" borderId="0" xfId="0" applyBorder="1"/>
    <xf numFmtId="0" fontId="8" fillId="0" borderId="0" xfId="0" applyFont="1" applyBorder="1"/>
    <xf numFmtId="164" fontId="3" fillId="0" borderId="0" xfId="0" applyNumberFormat="1" applyFont="1" applyFill="1" applyBorder="1"/>
    <xf numFmtId="164" fontId="3" fillId="0" borderId="0" xfId="0" applyNumberFormat="1" applyFont="1" applyBorder="1"/>
    <xf numFmtId="164" fontId="3" fillId="2" borderId="1" xfId="0" applyNumberFormat="1" applyFont="1" applyFill="1" applyBorder="1"/>
    <xf numFmtId="0" fontId="0" fillId="2" borderId="1" xfId="1" applyNumberFormat="1" applyFont="1" applyFill="1" applyBorder="1"/>
    <xf numFmtId="0" fontId="3" fillId="2" borderId="1" xfId="1" applyNumberFormat="1" applyFont="1" applyFill="1" applyBorder="1"/>
    <xf numFmtId="0" fontId="9" fillId="2" borderId="1" xfId="0" applyFont="1" applyFill="1" applyBorder="1"/>
    <xf numFmtId="0" fontId="0" fillId="3" borderId="0" xfId="0" applyFill="1"/>
    <xf numFmtId="164" fontId="0" fillId="3" borderId="0" xfId="0" applyNumberFormat="1" applyFill="1"/>
    <xf numFmtId="164" fontId="9" fillId="2" borderId="1" xfId="0" applyNumberFormat="1" applyFont="1" applyFill="1" applyBorder="1"/>
    <xf numFmtId="165" fontId="9" fillId="2" borderId="1" xfId="0" applyNumberFormat="1" applyFont="1" applyFill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per voltage - comparison OPP/PPK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Online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'32MHZ'!$D$13:$D$25</c:f>
              <c:numCache>
                <c:formatCode>0.0</c:formatCode>
                <c:ptCount val="13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9946-8381-58B51C325FD7}"/>
            </c:ext>
          </c:extLst>
        </c:ser>
        <c:ser>
          <c:idx val="1"/>
          <c:order val="1"/>
          <c:tx>
            <c:v>PPK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'32MHZ'!$G$13:$G$25</c:f>
              <c:numCache>
                <c:formatCode>0.0</c:formatCode>
                <c:ptCount val="13"/>
                <c:pt idx="0">
                  <c:v>27.941694996776516</c:v>
                </c:pt>
                <c:pt idx="1">
                  <c:v>29.480672617918181</c:v>
                </c:pt>
                <c:pt idx="2">
                  <c:v>31.018214204874358</c:v>
                </c:pt>
                <c:pt idx="3">
                  <c:v>32.554314964636845</c:v>
                </c:pt>
                <c:pt idx="4">
                  <c:v>33.688565856000011</c:v>
                </c:pt>
                <c:pt idx="5">
                  <c:v>34.892873856000001</c:v>
                </c:pt>
                <c:pt idx="6">
                  <c:v>36.496496659199991</c:v>
                </c:pt>
                <c:pt idx="7">
                  <c:v>38.194320085000001</c:v>
                </c:pt>
                <c:pt idx="8">
                  <c:v>39.512093192000002</c:v>
                </c:pt>
                <c:pt idx="9">
                  <c:v>40.9781127384</c:v>
                </c:pt>
                <c:pt idx="10">
                  <c:v>42.549082167199998</c:v>
                </c:pt>
                <c:pt idx="11">
                  <c:v>43.776044074799998</c:v>
                </c:pt>
                <c:pt idx="12">
                  <c:v>45.719645634000003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A-9946-8381-58B51C32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52255"/>
        <c:axId val="1872653951"/>
      </c:lineChart>
      <c:catAx>
        <c:axId val="18726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3951"/>
        <c:crosses val="autoZero"/>
        <c:auto val="1"/>
        <c:lblAlgn val="ctr"/>
        <c:lblOffset val="100"/>
        <c:noMultiLvlLbl val="0"/>
      </c:catAx>
      <c:valAx>
        <c:axId val="1872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Energy microjoule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282223</xdr:colOff>
      <xdr:row>10</xdr:row>
      <xdr:rowOff>76970</xdr:rowOff>
    </xdr:from>
    <xdr:to>
      <xdr:col>19</xdr:col>
      <xdr:colOff>219943</xdr:colOff>
      <xdr:row>16</xdr:row>
      <xdr:rowOff>115454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7F323081-DF05-6840-9D8D-C376F31C6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8082" y="2334748"/>
          <a:ext cx="9161255" cy="12699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307879</xdr:colOff>
      <xdr:row>27</xdr:row>
      <xdr:rowOff>166768</xdr:rowOff>
    </xdr:from>
    <xdr:to>
      <xdr:col>7</xdr:col>
      <xdr:colOff>654243</xdr:colOff>
      <xdr:row>51</xdr:row>
      <xdr:rowOff>25657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9025B95-81DD-6741-8D4B-0B4A92887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</xdr:colOff>
      <xdr:row>62</xdr:row>
      <xdr:rowOff>76590</xdr:rowOff>
    </xdr:from>
    <xdr:to>
      <xdr:col>16</xdr:col>
      <xdr:colOff>96147</xdr:colOff>
      <xdr:row>69</xdr:row>
      <xdr:rowOff>38484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11E33760-885B-D348-A102-34540FA7B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3132" y="13007499"/>
          <a:ext cx="10089379" cy="13986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16</xdr:col>
      <xdr:colOff>65167</xdr:colOff>
      <xdr:row>60</xdr:row>
      <xdr:rowOff>188971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7DB606C1-C013-C84D-9DAA-9A421EA1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3131" y="11288889"/>
          <a:ext cx="10058400" cy="14204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92"/>
  <sheetViews>
    <sheetView tabSelected="1" zoomScale="99" zoomScaleNormal="99" workbookViewId="0">
      <selection activeCell="E5" sqref="E5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8" ht="18">
      <c r="A1" s="4" t="s">
        <v>14</v>
      </c>
      <c r="B1" s="5"/>
      <c r="E1" s="3"/>
    </row>
    <row r="2" spans="1:8" ht="18">
      <c r="A2" s="4" t="s">
        <v>11</v>
      </c>
      <c r="B2" s="5"/>
      <c r="E2" s="3"/>
    </row>
    <row r="3" spans="1:8" ht="18">
      <c r="A3" s="4" t="s">
        <v>12</v>
      </c>
      <c r="B3" s="5"/>
      <c r="E3" s="3"/>
    </row>
    <row r="4" spans="1:8" ht="18">
      <c r="A4" s="4" t="s">
        <v>13</v>
      </c>
      <c r="B4" s="5"/>
      <c r="E4" s="3"/>
    </row>
    <row r="5" spans="1:8" ht="18">
      <c r="A5" s="5" t="s">
        <v>26</v>
      </c>
      <c r="B5" s="5" t="s">
        <v>24</v>
      </c>
      <c r="E5" s="3"/>
    </row>
    <row r="6" spans="1:8" ht="18">
      <c r="A6" s="5" t="s">
        <v>22</v>
      </c>
      <c r="B6" s="5" t="s">
        <v>23</v>
      </c>
      <c r="E6" s="3"/>
    </row>
    <row r="7" spans="1:8" ht="18">
      <c r="A7" s="5" t="s">
        <v>21</v>
      </c>
      <c r="B7" s="5" t="s">
        <v>19</v>
      </c>
      <c r="E7" s="3"/>
    </row>
    <row r="8" spans="1:8" ht="18">
      <c r="A8" s="5" t="s">
        <v>25</v>
      </c>
      <c r="B8" s="4" t="s">
        <v>20</v>
      </c>
      <c r="E8" s="3"/>
    </row>
    <row r="11" spans="1:8">
      <c r="A11" s="7" t="s">
        <v>2</v>
      </c>
      <c r="B11" s="8" t="s">
        <v>33</v>
      </c>
      <c r="C11" s="8"/>
      <c r="D11" s="8"/>
      <c r="E11" s="8" t="s">
        <v>34</v>
      </c>
      <c r="F11" s="8"/>
      <c r="G11" s="8"/>
      <c r="H11" s="8" t="s">
        <v>32</v>
      </c>
    </row>
    <row r="12" spans="1:8">
      <c r="A12" s="16" t="s">
        <v>0</v>
      </c>
      <c r="B12" s="16" t="s">
        <v>3</v>
      </c>
      <c r="C12" s="16" t="s">
        <v>5</v>
      </c>
      <c r="D12" s="16" t="s">
        <v>4</v>
      </c>
      <c r="E12" s="16" t="s">
        <v>3</v>
      </c>
      <c r="F12" s="16" t="s">
        <v>5</v>
      </c>
      <c r="G12" s="16" t="s">
        <v>4</v>
      </c>
      <c r="H12" s="23" t="s">
        <v>31</v>
      </c>
    </row>
    <row r="13" spans="1:8">
      <c r="A13" s="40">
        <v>1.8</v>
      </c>
      <c r="B13" s="10">
        <v>713</v>
      </c>
      <c r="C13" s="10">
        <v>25</v>
      </c>
      <c r="D13" s="11">
        <f t="shared" ref="D13:D25" si="0">A13*B13*C13*10^(-3)</f>
        <v>32.085000000000001</v>
      </c>
      <c r="E13" s="39">
        <v>620.82916200466195</v>
      </c>
      <c r="F13" s="39">
        <v>25.003921911421902</v>
      </c>
      <c r="G13" s="39">
        <f>A13*E13*F13*10^(-3)</f>
        <v>27.941694996776516</v>
      </c>
      <c r="H13" s="24">
        <f>ABS(D13-G13)/D13</f>
        <v>0.12913526580095014</v>
      </c>
    </row>
    <row r="14" spans="1:8">
      <c r="A14" s="13">
        <v>1.9</v>
      </c>
      <c r="B14" s="13">
        <v>684</v>
      </c>
      <c r="C14" s="13">
        <v>25</v>
      </c>
      <c r="D14" s="14">
        <f t="shared" si="0"/>
        <v>32.489999999999995</v>
      </c>
      <c r="E14" s="20">
        <v>620.22202214452204</v>
      </c>
      <c r="F14" s="21">
        <v>25.017079254079299</v>
      </c>
      <c r="G14" s="20">
        <f t="shared" ref="G14:G16" si="1">A14*E14*F14*10^(-3)</f>
        <v>29.480672617918181</v>
      </c>
      <c r="H14" s="24">
        <f t="shared" ref="H14:H25" si="2">ABS(D14-G14)/D14</f>
        <v>9.2623188121939509E-2</v>
      </c>
    </row>
    <row r="15" spans="1:8">
      <c r="A15" s="15">
        <v>2</v>
      </c>
      <c r="B15" s="13">
        <v>661</v>
      </c>
      <c r="C15" s="13">
        <v>25</v>
      </c>
      <c r="D15" s="14">
        <f t="shared" si="0"/>
        <v>33.049999999999997</v>
      </c>
      <c r="E15" s="20">
        <v>619.61488228438202</v>
      </c>
      <c r="F15" s="21">
        <v>25.0302365967366</v>
      </c>
      <c r="G15" s="20">
        <f t="shared" si="1"/>
        <v>31.018214204874358</v>
      </c>
      <c r="H15" s="24">
        <f t="shared" si="2"/>
        <v>6.1476120881259894E-2</v>
      </c>
    </row>
    <row r="16" spans="1:8">
      <c r="A16" s="13">
        <v>2.1</v>
      </c>
      <c r="B16" s="13">
        <v>640</v>
      </c>
      <c r="C16" s="13">
        <v>25</v>
      </c>
      <c r="D16" s="14">
        <f t="shared" si="0"/>
        <v>33.6</v>
      </c>
      <c r="E16" s="20">
        <v>619.007742424242</v>
      </c>
      <c r="F16" s="21">
        <v>25.043393939393901</v>
      </c>
      <c r="G16" s="20">
        <f t="shared" si="1"/>
        <v>32.554314964636845</v>
      </c>
      <c r="H16" s="24">
        <f t="shared" si="2"/>
        <v>3.1121578433427277E-2</v>
      </c>
    </row>
    <row r="17" spans="1:12">
      <c r="A17" s="15">
        <v>2.2000000000000002</v>
      </c>
      <c r="B17" s="13">
        <v>621</v>
      </c>
      <c r="C17" s="13">
        <v>25</v>
      </c>
      <c r="D17" s="14">
        <f t="shared" si="0"/>
        <v>34.155000000000001</v>
      </c>
      <c r="E17" s="14">
        <v>660.84</v>
      </c>
      <c r="F17" s="14">
        <v>23.172000000000001</v>
      </c>
      <c r="G17" s="14">
        <f t="shared" ref="G17:G25" si="3">A17*E17*F17*10^(-3)</f>
        <v>33.688565856000011</v>
      </c>
      <c r="H17" s="24">
        <f t="shared" si="2"/>
        <v>1.3656394202898263E-2</v>
      </c>
      <c r="J17" s="19"/>
    </row>
    <row r="18" spans="1:12">
      <c r="A18" s="13">
        <v>2.2999999999999998</v>
      </c>
      <c r="B18" s="13">
        <v>603</v>
      </c>
      <c r="C18" s="13">
        <v>25</v>
      </c>
      <c r="D18" s="14">
        <f t="shared" si="0"/>
        <v>34.672499999999999</v>
      </c>
      <c r="E18" s="14">
        <v>515.31299999999999</v>
      </c>
      <c r="F18" s="14">
        <v>29.44</v>
      </c>
      <c r="G18" s="14">
        <f t="shared" si="3"/>
        <v>34.892873856000001</v>
      </c>
      <c r="H18" s="24">
        <f t="shared" si="2"/>
        <v>6.3558686567164735E-3</v>
      </c>
      <c r="J18" s="19"/>
    </row>
    <row r="19" spans="1:12">
      <c r="A19" s="15">
        <v>2.4</v>
      </c>
      <c r="B19" s="13">
        <v>586</v>
      </c>
      <c r="C19" s="13">
        <v>25</v>
      </c>
      <c r="D19" s="14">
        <f t="shared" si="0"/>
        <v>35.160000000000004</v>
      </c>
      <c r="E19" s="14">
        <v>522.23199999999997</v>
      </c>
      <c r="F19" s="14">
        <v>29.119</v>
      </c>
      <c r="G19" s="14">
        <f t="shared" si="3"/>
        <v>36.496496659199991</v>
      </c>
      <c r="H19" s="24">
        <f t="shared" si="2"/>
        <v>3.8011850375426259E-2</v>
      </c>
      <c r="J19" s="19"/>
    </row>
    <row r="20" spans="1:12">
      <c r="A20" s="13">
        <v>2.5</v>
      </c>
      <c r="B20" s="13">
        <v>570</v>
      </c>
      <c r="C20" s="13">
        <v>25</v>
      </c>
      <c r="D20" s="14">
        <f t="shared" si="0"/>
        <v>35.625</v>
      </c>
      <c r="E20" s="14">
        <v>716.89400000000001</v>
      </c>
      <c r="F20" s="14">
        <v>21.311</v>
      </c>
      <c r="G20" s="14">
        <f t="shared" si="3"/>
        <v>38.194320085000001</v>
      </c>
      <c r="H20" s="24">
        <f t="shared" si="2"/>
        <v>7.2121265543859683E-2</v>
      </c>
      <c r="J20" s="19"/>
      <c r="L20" s="18"/>
    </row>
    <row r="21" spans="1:12">
      <c r="A21" s="15">
        <v>2.6</v>
      </c>
      <c r="B21" s="13">
        <v>555</v>
      </c>
      <c r="C21" s="13">
        <v>25</v>
      </c>
      <c r="D21" s="14">
        <f t="shared" si="0"/>
        <v>36.075000000000003</v>
      </c>
      <c r="E21" s="14">
        <v>625.13199999999995</v>
      </c>
      <c r="F21" s="14">
        <v>24.31</v>
      </c>
      <c r="G21" s="14">
        <f t="shared" si="3"/>
        <v>39.512093192000002</v>
      </c>
      <c r="H21" s="24">
        <f t="shared" si="2"/>
        <v>9.5276318558558518E-2</v>
      </c>
      <c r="J21" s="19"/>
      <c r="L21" s="18"/>
    </row>
    <row r="22" spans="1:12">
      <c r="A22" s="13">
        <v>2.7</v>
      </c>
      <c r="B22" s="13">
        <v>542</v>
      </c>
      <c r="C22" s="13">
        <v>25</v>
      </c>
      <c r="D22" s="14">
        <f t="shared" si="0"/>
        <v>36.585000000000001</v>
      </c>
      <c r="E22" s="14">
        <v>655.654</v>
      </c>
      <c r="F22" s="14">
        <v>23.148</v>
      </c>
      <c r="G22" s="14">
        <f t="shared" si="3"/>
        <v>40.9781127384</v>
      </c>
      <c r="H22" s="24">
        <f t="shared" si="2"/>
        <v>0.12007961564575644</v>
      </c>
      <c r="J22" s="19"/>
      <c r="L22" s="18"/>
    </row>
    <row r="23" spans="1:12">
      <c r="A23" s="15">
        <v>2.8</v>
      </c>
      <c r="B23" s="13">
        <v>530</v>
      </c>
      <c r="C23" s="13">
        <v>25</v>
      </c>
      <c r="D23" s="14">
        <f t="shared" si="0"/>
        <v>37.1</v>
      </c>
      <c r="E23" s="14">
        <v>691.92700000000002</v>
      </c>
      <c r="F23" s="14">
        <v>21.962</v>
      </c>
      <c r="G23" s="14">
        <f t="shared" si="3"/>
        <v>42.549082167199998</v>
      </c>
      <c r="H23" s="24">
        <f t="shared" si="2"/>
        <v>0.14687553011320745</v>
      </c>
      <c r="J23" s="19"/>
      <c r="L23" s="18"/>
    </row>
    <row r="24" spans="1:12">
      <c r="A24" s="13">
        <v>2.9</v>
      </c>
      <c r="B24" s="13">
        <v>519</v>
      </c>
      <c r="C24" s="13">
        <v>25</v>
      </c>
      <c r="D24" s="14">
        <f t="shared" si="0"/>
        <v>37.627499999999998</v>
      </c>
      <c r="E24" s="14">
        <v>704.428</v>
      </c>
      <c r="F24" s="14">
        <v>21.428999999999998</v>
      </c>
      <c r="G24" s="14">
        <f t="shared" si="3"/>
        <v>43.776044074799998</v>
      </c>
      <c r="H24" s="24">
        <f t="shared" si="2"/>
        <v>0.16340559630057805</v>
      </c>
      <c r="J24" s="19"/>
      <c r="L24" s="18"/>
    </row>
    <row r="25" spans="1:12">
      <c r="A25" s="15">
        <v>3</v>
      </c>
      <c r="B25" s="13">
        <v>508</v>
      </c>
      <c r="C25" s="13">
        <v>25</v>
      </c>
      <c r="D25" s="14">
        <f t="shared" si="0"/>
        <v>38.1</v>
      </c>
      <c r="E25" s="14">
        <v>509.678</v>
      </c>
      <c r="F25" s="14">
        <v>29.901</v>
      </c>
      <c r="G25" s="14">
        <f t="shared" si="3"/>
        <v>45.719645634000003</v>
      </c>
      <c r="H25" s="24">
        <f t="shared" si="2"/>
        <v>0.19999069905511813</v>
      </c>
      <c r="J25" s="19"/>
      <c r="L25" s="18"/>
    </row>
    <row r="26" spans="1:12">
      <c r="J26" s="19"/>
      <c r="L26" s="18"/>
    </row>
    <row r="27" spans="1:12">
      <c r="A27" s="22" t="s">
        <v>30</v>
      </c>
      <c r="J27" s="19"/>
      <c r="L27" s="18"/>
    </row>
    <row r="28" spans="1:12">
      <c r="J28" s="19"/>
      <c r="L28" s="18"/>
    </row>
    <row r="29" spans="1:12">
      <c r="J29" s="19"/>
      <c r="L29" s="18"/>
    </row>
    <row r="30" spans="1:12">
      <c r="J30" s="19"/>
      <c r="L30" s="18"/>
    </row>
    <row r="31" spans="1:12">
      <c r="J31" s="19"/>
      <c r="L31" s="18"/>
    </row>
    <row r="32" spans="1:12">
      <c r="J32" s="19"/>
      <c r="L32" s="18"/>
    </row>
    <row r="33" spans="10:12">
      <c r="J33" s="19"/>
      <c r="L33" s="18"/>
    </row>
    <row r="34" spans="10:12">
      <c r="J34" s="19"/>
      <c r="L34" s="18"/>
    </row>
    <row r="35" spans="10:12">
      <c r="J35" s="19"/>
      <c r="L35" s="18"/>
    </row>
    <row r="42" spans="10:12">
      <c r="L42" s="2"/>
    </row>
    <row r="54" spans="1:8">
      <c r="A54" s="17" t="s">
        <v>1</v>
      </c>
      <c r="B54" s="13"/>
      <c r="C54" s="13"/>
      <c r="D54" s="13"/>
      <c r="E54" s="13"/>
    </row>
    <row r="55" spans="1:8">
      <c r="A55" s="16" t="s">
        <v>0</v>
      </c>
      <c r="B55" s="16" t="s">
        <v>3</v>
      </c>
      <c r="C55" s="16" t="s">
        <v>5</v>
      </c>
      <c r="D55" s="16" t="s">
        <v>4</v>
      </c>
      <c r="E55" s="16" t="s">
        <v>39</v>
      </c>
    </row>
    <row r="56" spans="1:8">
      <c r="A56" s="41">
        <v>1.8</v>
      </c>
      <c r="B56" s="20">
        <v>77.577755555555598</v>
      </c>
      <c r="C56" s="20">
        <v>481.84173333333302</v>
      </c>
      <c r="D56" s="20">
        <f>A56*B56*C56*10^(-3)</f>
        <v>67.284360368997341</v>
      </c>
      <c r="E56" s="39">
        <f>D56-G13</f>
        <v>39.342665372220821</v>
      </c>
    </row>
    <row r="57" spans="1:8">
      <c r="A57" s="12">
        <v>1.9</v>
      </c>
      <c r="B57" s="20">
        <v>77.350605555555603</v>
      </c>
      <c r="C57" s="20">
        <v>483.25793333333303</v>
      </c>
      <c r="D57" s="20">
        <f t="shared" ref="D57:D67" si="4">A57*B57*C57*10^(-3)</f>
        <v>71.02255818743329</v>
      </c>
      <c r="E57" s="20">
        <f>D57-G14</f>
        <v>41.541885569515109</v>
      </c>
      <c r="F57" s="34"/>
      <c r="G57" s="34"/>
      <c r="H57" s="35"/>
    </row>
    <row r="58" spans="1:8">
      <c r="A58" s="27">
        <v>2</v>
      </c>
      <c r="B58" s="20">
        <v>77.123455555555594</v>
      </c>
      <c r="C58" s="20">
        <v>484.67413333333297</v>
      </c>
      <c r="D58" s="20">
        <f t="shared" si="4"/>
        <v>74.759487962121469</v>
      </c>
      <c r="E58" s="21">
        <f t="shared" ref="E58:E67" si="5">D58-G15</f>
        <v>43.741273757247114</v>
      </c>
      <c r="F58" s="36"/>
      <c r="G58" s="36"/>
      <c r="H58" s="36"/>
    </row>
    <row r="59" spans="1:8">
      <c r="A59" s="12">
        <v>2.1</v>
      </c>
      <c r="B59" s="21">
        <v>76.8963055555556</v>
      </c>
      <c r="C59" s="21">
        <v>486.09033333333298</v>
      </c>
      <c r="D59" s="20">
        <f t="shared" si="4"/>
        <v>78.494956679163877</v>
      </c>
      <c r="E59" s="20">
        <f t="shared" si="5"/>
        <v>45.940641714527032</v>
      </c>
      <c r="F59" s="37"/>
      <c r="G59" s="38"/>
      <c r="H59" s="38"/>
    </row>
    <row r="60" spans="1:8">
      <c r="A60" s="15">
        <v>2.2000000000000002</v>
      </c>
      <c r="B60" s="14">
        <v>77.353999999999999</v>
      </c>
      <c r="C60" s="14">
        <v>495.58800000000002</v>
      </c>
      <c r="D60" s="28">
        <f t="shared" si="4"/>
        <v>84.338571134400013</v>
      </c>
      <c r="E60" s="29">
        <f t="shared" si="5"/>
        <v>50.650005278400002</v>
      </c>
    </row>
    <row r="61" spans="1:8">
      <c r="A61" s="13">
        <v>2.2999999999999998</v>
      </c>
      <c r="B61" s="14">
        <v>77.569000000000003</v>
      </c>
      <c r="C61" s="14">
        <v>483.90199999999999</v>
      </c>
      <c r="D61" s="28">
        <f t="shared" si="4"/>
        <v>86.332326747399989</v>
      </c>
      <c r="E61" s="28">
        <f t="shared" si="5"/>
        <v>51.439452891399988</v>
      </c>
    </row>
    <row r="62" spans="1:8">
      <c r="A62" s="15">
        <v>2.4</v>
      </c>
      <c r="B62" s="14">
        <v>74.56</v>
      </c>
      <c r="C62" s="14">
        <v>504</v>
      </c>
      <c r="D62" s="28">
        <f t="shared" si="4"/>
        <v>90.187775999999999</v>
      </c>
      <c r="E62" s="29">
        <f t="shared" si="5"/>
        <v>53.691279340800008</v>
      </c>
    </row>
    <row r="63" spans="1:8">
      <c r="A63" s="13">
        <v>2.5</v>
      </c>
      <c r="B63" s="14">
        <v>78.7</v>
      </c>
      <c r="C63" s="14">
        <v>485</v>
      </c>
      <c r="D63" s="28">
        <f t="shared" si="4"/>
        <v>95.423749999999998</v>
      </c>
      <c r="E63" s="28">
        <f t="shared" si="5"/>
        <v>57.229429914999997</v>
      </c>
    </row>
    <row r="64" spans="1:8">
      <c r="A64" s="15">
        <v>2.6</v>
      </c>
      <c r="B64" s="14">
        <v>73.751999999999995</v>
      </c>
      <c r="C64" s="14">
        <v>469.89699999999999</v>
      </c>
      <c r="D64" s="28">
        <f t="shared" si="4"/>
        <v>90.105193214400003</v>
      </c>
      <c r="E64" s="29">
        <f t="shared" si="5"/>
        <v>50.593100022400002</v>
      </c>
    </row>
    <row r="65" spans="1:8">
      <c r="A65" s="13">
        <v>2.7</v>
      </c>
      <c r="B65" s="14">
        <v>73.052999999999997</v>
      </c>
      <c r="C65" s="14">
        <v>500.28</v>
      </c>
      <c r="D65" s="28">
        <f t="shared" si="4"/>
        <v>98.676778068000004</v>
      </c>
      <c r="E65" s="28">
        <f t="shared" si="5"/>
        <v>57.698665329600004</v>
      </c>
    </row>
    <row r="66" spans="1:8">
      <c r="A66" s="15">
        <v>2.8</v>
      </c>
      <c r="B66" s="14">
        <v>74.453000000000003</v>
      </c>
      <c r="C66" s="14">
        <v>493.875</v>
      </c>
      <c r="D66" s="28">
        <f t="shared" si="4"/>
        <v>102.95733105000001</v>
      </c>
      <c r="E66" s="29">
        <f t="shared" si="5"/>
        <v>60.408248882800009</v>
      </c>
    </row>
    <row r="67" spans="1:8">
      <c r="A67" s="13">
        <v>2.9</v>
      </c>
      <c r="B67" s="14">
        <v>75.260999999999996</v>
      </c>
      <c r="C67" s="14">
        <v>500</v>
      </c>
      <c r="D67" s="28">
        <f t="shared" si="4"/>
        <v>109.12844999999999</v>
      </c>
      <c r="E67" s="28">
        <f t="shared" si="5"/>
        <v>65.352405925199989</v>
      </c>
    </row>
    <row r="68" spans="1:8">
      <c r="A68" s="25">
        <v>3</v>
      </c>
      <c r="B68" s="26">
        <v>77.143000000000001</v>
      </c>
      <c r="C68" s="26">
        <v>506</v>
      </c>
      <c r="D68" s="28">
        <f>A68*B68*C68*10^(-3)</f>
        <v>117.10307400000001</v>
      </c>
      <c r="E68" s="29">
        <f>D68-G25</f>
        <v>71.383428366000004</v>
      </c>
    </row>
    <row r="70" spans="1:8">
      <c r="A70" s="22" t="s">
        <v>30</v>
      </c>
    </row>
    <row r="71" spans="1:8">
      <c r="H71" t="s">
        <v>43</v>
      </c>
    </row>
    <row r="72" spans="1:8" ht="20">
      <c r="A72" s="6" t="s">
        <v>29</v>
      </c>
    </row>
    <row r="74" spans="1:8">
      <c r="A74" t="s">
        <v>15</v>
      </c>
    </row>
    <row r="75" spans="1:8">
      <c r="A75" t="s">
        <v>35</v>
      </c>
    </row>
    <row r="76" spans="1:8">
      <c r="A76" t="s">
        <v>36</v>
      </c>
    </row>
    <row r="77" spans="1:8">
      <c r="A77" t="s">
        <v>16</v>
      </c>
    </row>
    <row r="78" spans="1:8">
      <c r="A78" t="s">
        <v>17</v>
      </c>
    </row>
    <row r="80" spans="1:8">
      <c r="A80" s="1" t="s">
        <v>18</v>
      </c>
    </row>
    <row r="81" spans="1:2">
      <c r="A81" s="42" t="s">
        <v>6</v>
      </c>
      <c r="B81" s="42">
        <v>1.8</v>
      </c>
    </row>
    <row r="82" spans="1:2">
      <c r="A82" s="42" t="s">
        <v>28</v>
      </c>
      <c r="B82" s="42">
        <v>620.79999999999995</v>
      </c>
    </row>
    <row r="83" spans="1:2">
      <c r="A83" s="42" t="s">
        <v>8</v>
      </c>
      <c r="B83" s="42">
        <v>25</v>
      </c>
    </row>
    <row r="84" spans="1:2">
      <c r="A84" s="42" t="s">
        <v>7</v>
      </c>
      <c r="B84" s="42">
        <v>27.9</v>
      </c>
    </row>
    <row r="85" spans="1:2">
      <c r="A85" s="42" t="s">
        <v>27</v>
      </c>
      <c r="B85" s="42">
        <v>17.8</v>
      </c>
    </row>
    <row r="86" spans="1:2">
      <c r="A86" s="42" t="s">
        <v>1</v>
      </c>
      <c r="B86" s="42">
        <v>39.299999999999997</v>
      </c>
    </row>
    <row r="88" spans="1:2">
      <c r="A88" t="s">
        <v>9</v>
      </c>
    </row>
    <row r="89" spans="1:2">
      <c r="A89" s="43">
        <f>B84+B86</f>
        <v>67.199999999999989</v>
      </c>
      <c r="B89" t="s">
        <v>42</v>
      </c>
    </row>
    <row r="91" spans="1:2">
      <c r="A91" t="s">
        <v>10</v>
      </c>
    </row>
    <row r="92" spans="1:2">
      <c r="A92" s="43">
        <f>B86+B84+B84</f>
        <v>95.1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134A-158A-9743-B6C5-ABF24CECB8FF}">
  <dimension ref="A1:L49"/>
  <sheetViews>
    <sheetView topLeftCell="A14" zoomScale="99" zoomScaleNormal="99" workbookViewId="0">
      <selection activeCell="A37" sqref="A37:C49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5.33203125" customWidth="1"/>
    <col min="5" max="5" width="20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5" ht="18">
      <c r="A1" s="31" t="s">
        <v>14</v>
      </c>
      <c r="B1" s="32"/>
      <c r="E1" s="3"/>
    </row>
    <row r="2" spans="1:5" ht="18">
      <c r="A2" s="31" t="s">
        <v>11</v>
      </c>
      <c r="B2" s="32"/>
      <c r="E2" s="3"/>
    </row>
    <row r="3" spans="1:5" ht="18">
      <c r="A3" s="31" t="s">
        <v>37</v>
      </c>
      <c r="B3" s="32"/>
      <c r="E3" s="3"/>
    </row>
    <row r="4" spans="1:5" ht="18">
      <c r="A4" s="31" t="s">
        <v>13</v>
      </c>
      <c r="B4" s="32"/>
      <c r="E4" s="3"/>
    </row>
    <row r="5" spans="1:5" ht="18">
      <c r="A5" s="32" t="s">
        <v>26</v>
      </c>
      <c r="B5" s="32" t="s">
        <v>24</v>
      </c>
      <c r="E5" s="3"/>
    </row>
    <row r="6" spans="1:5" ht="18">
      <c r="A6" s="32" t="s">
        <v>22</v>
      </c>
      <c r="B6" s="32" t="s">
        <v>23</v>
      </c>
      <c r="E6" s="3"/>
    </row>
    <row r="7" spans="1:5" ht="18">
      <c r="A7" s="32" t="s">
        <v>21</v>
      </c>
      <c r="B7" s="32" t="s">
        <v>19</v>
      </c>
      <c r="E7" s="3"/>
    </row>
    <row r="8" spans="1:5" ht="18">
      <c r="A8" s="32" t="s">
        <v>25</v>
      </c>
      <c r="B8" s="31" t="s">
        <v>20</v>
      </c>
      <c r="E8" s="3"/>
    </row>
    <row r="11" spans="1:5">
      <c r="A11" s="7" t="s">
        <v>2</v>
      </c>
      <c r="B11" s="8" t="s">
        <v>34</v>
      </c>
      <c r="C11" s="8"/>
      <c r="D11" s="8"/>
    </row>
    <row r="12" spans="1:5">
      <c r="A12" s="16" t="s">
        <v>0</v>
      </c>
      <c r="B12" s="16" t="s">
        <v>3</v>
      </c>
      <c r="C12" s="16" t="s">
        <v>5</v>
      </c>
      <c r="D12" s="16" t="s">
        <v>4</v>
      </c>
    </row>
    <row r="13" spans="1:5">
      <c r="A13" s="33">
        <v>1.8</v>
      </c>
      <c r="B13" s="20">
        <v>574.45680000000004</v>
      </c>
      <c r="C13" s="20">
        <v>26.047799999999999</v>
      </c>
      <c r="D13" s="20">
        <f>A13*B13*C13*10^(-3)</f>
        <v>26.934004503072</v>
      </c>
    </row>
    <row r="14" spans="1:5">
      <c r="A14" s="13">
        <v>2.2999999999999998</v>
      </c>
      <c r="B14" s="28">
        <v>589.75</v>
      </c>
      <c r="C14" s="29">
        <v>25.61</v>
      </c>
      <c r="D14" s="28">
        <f t="shared" ref="D14:D19" si="0">A14*B14*C14*10^(-3)</f>
        <v>34.738044250000002</v>
      </c>
    </row>
    <row r="15" spans="1:5">
      <c r="A15" s="15">
        <v>2.5</v>
      </c>
      <c r="B15" s="28">
        <v>514.75599999999997</v>
      </c>
      <c r="C15" s="29">
        <v>29.376000000000001</v>
      </c>
      <c r="D15" s="28">
        <f t="shared" si="0"/>
        <v>37.803680639999996</v>
      </c>
    </row>
    <row r="16" spans="1:5">
      <c r="A16" s="13">
        <v>2.7</v>
      </c>
      <c r="B16" s="28">
        <v>572.16200000000003</v>
      </c>
      <c r="C16" s="29">
        <v>26.164999999999999</v>
      </c>
      <c r="D16" s="28">
        <f t="shared" si="0"/>
        <v>40.420670571000002</v>
      </c>
    </row>
    <row r="17" spans="1:12">
      <c r="A17" s="15">
        <v>2.9</v>
      </c>
      <c r="B17" s="14">
        <v>628.24400000000003</v>
      </c>
      <c r="C17" s="14">
        <v>24.292000000000002</v>
      </c>
      <c r="D17" s="28">
        <f t="shared" si="0"/>
        <v>44.257779419199998</v>
      </c>
      <c r="F17" s="19"/>
      <c r="H17" s="18"/>
    </row>
    <row r="18" spans="1:12">
      <c r="A18" s="13">
        <v>3.1</v>
      </c>
      <c r="B18" s="14">
        <v>560.02099999999996</v>
      </c>
      <c r="C18" s="14">
        <v>26.911000000000001</v>
      </c>
      <c r="D18" s="28">
        <f t="shared" si="0"/>
        <v>46.719247906100009</v>
      </c>
      <c r="F18" s="19"/>
      <c r="H18" s="18"/>
    </row>
    <row r="19" spans="1:12">
      <c r="A19" s="15">
        <v>3.3</v>
      </c>
      <c r="B19" s="14">
        <v>536.15800000000002</v>
      </c>
      <c r="C19" s="14">
        <v>29.228999999999999</v>
      </c>
      <c r="D19" s="28">
        <f t="shared" si="0"/>
        <v>51.715495200600003</v>
      </c>
      <c r="F19" s="19"/>
      <c r="H19" s="18"/>
    </row>
    <row r="20" spans="1:12">
      <c r="B20" s="19"/>
      <c r="D20" s="18"/>
    </row>
    <row r="21" spans="1:12">
      <c r="A21" s="30" t="s">
        <v>38</v>
      </c>
      <c r="B21" s="19"/>
      <c r="D21" s="18"/>
    </row>
    <row r="22" spans="1:12">
      <c r="B22" s="19"/>
      <c r="D22" s="18"/>
    </row>
    <row r="23" spans="1:12">
      <c r="B23" s="19"/>
      <c r="D23" s="18"/>
    </row>
    <row r="24" spans="1:12">
      <c r="A24" s="7" t="s">
        <v>1</v>
      </c>
      <c r="B24" s="8" t="s">
        <v>34</v>
      </c>
      <c r="C24" s="8"/>
      <c r="D24" s="8"/>
      <c r="E24" s="8"/>
    </row>
    <row r="25" spans="1:12">
      <c r="A25" s="16" t="s">
        <v>0</v>
      </c>
      <c r="B25" s="16" t="s">
        <v>3</v>
      </c>
      <c r="C25" s="16" t="s">
        <v>5</v>
      </c>
      <c r="D25" s="16" t="s">
        <v>4</v>
      </c>
      <c r="E25" s="23" t="s">
        <v>39</v>
      </c>
    </row>
    <row r="26" spans="1:12">
      <c r="A26" s="9">
        <v>1.8</v>
      </c>
      <c r="B26" s="20">
        <v>1224.4186666666701</v>
      </c>
      <c r="C26" s="20">
        <v>34.846533333333298</v>
      </c>
      <c r="D26" s="20">
        <f t="shared" ref="D26" si="1">A26*B26*C26*10^(-3)</f>
        <v>76.800142587520142</v>
      </c>
      <c r="E26" s="20">
        <f t="shared" ref="E26:E30" si="2">D26-D13</f>
        <v>49.866138084448139</v>
      </c>
    </row>
    <row r="27" spans="1:12">
      <c r="A27" s="13">
        <v>2.2999999999999998</v>
      </c>
      <c r="B27" s="28">
        <v>1062</v>
      </c>
      <c r="C27" s="28">
        <v>38.119</v>
      </c>
      <c r="D27" s="28">
        <f>A27*B27*C27*10^(-3)</f>
        <v>93.109469400000009</v>
      </c>
      <c r="E27" s="14">
        <f>D27-D14</f>
        <v>58.371425150000007</v>
      </c>
    </row>
    <row r="28" spans="1:12">
      <c r="A28" s="15">
        <v>2.5</v>
      </c>
      <c r="B28" s="28">
        <v>1232</v>
      </c>
      <c r="C28" s="28">
        <v>31.321999999999999</v>
      </c>
      <c r="D28" s="28">
        <f>A28*B28*C28*10^(-3)</f>
        <v>96.471760000000003</v>
      </c>
      <c r="E28" s="14">
        <f>D28-D15</f>
        <v>58.668079360000007</v>
      </c>
    </row>
    <row r="29" spans="1:12">
      <c r="A29" s="13">
        <v>2.7</v>
      </c>
      <c r="B29" s="28">
        <v>1097</v>
      </c>
      <c r="C29" s="28">
        <v>31.69</v>
      </c>
      <c r="D29" s="28">
        <f>A29*B29*C29*10^(-3)</f>
        <v>93.862611000000001</v>
      </c>
      <c r="E29" s="14">
        <f>D29-D16</f>
        <v>53.441940428999999</v>
      </c>
      <c r="J29" s="19"/>
      <c r="L29" s="18"/>
    </row>
    <row r="30" spans="1:12">
      <c r="A30" s="15">
        <v>2.9</v>
      </c>
      <c r="B30" s="28">
        <v>1026</v>
      </c>
      <c r="C30" s="28">
        <v>29.541</v>
      </c>
      <c r="D30" s="28">
        <f>A30*B30*C30*10^(-3)</f>
        <v>87.89629140000001</v>
      </c>
      <c r="E30" s="14">
        <f t="shared" si="2"/>
        <v>43.638511980800011</v>
      </c>
      <c r="J30" s="19"/>
      <c r="L30" s="18"/>
    </row>
    <row r="31" spans="1:12">
      <c r="A31" s="13">
        <v>3.1</v>
      </c>
      <c r="B31" s="28">
        <v>807</v>
      </c>
      <c r="C31" s="28">
        <v>36.415999999999997</v>
      </c>
      <c r="D31" s="28">
        <f>A31*B31*C31*10^(-3)</f>
        <v>91.101907199999999</v>
      </c>
      <c r="E31" s="14">
        <f>D31-D18</f>
        <v>44.382659293899991</v>
      </c>
      <c r="J31" s="19"/>
      <c r="L31" s="18"/>
    </row>
    <row r="32" spans="1:12">
      <c r="A32" s="15">
        <v>3.3</v>
      </c>
      <c r="B32" s="28">
        <v>935.54399999999998</v>
      </c>
      <c r="C32" s="28">
        <v>32.243000000000002</v>
      </c>
      <c r="D32" s="28">
        <f>A32*B32*C32*10^(-3)</f>
        <v>99.543659133600002</v>
      </c>
      <c r="E32" s="14">
        <f>D32-D19</f>
        <v>47.828163932999999</v>
      </c>
      <c r="J32" s="19"/>
      <c r="L32" s="18"/>
    </row>
    <row r="34" spans="1:2">
      <c r="A34" s="22" t="s">
        <v>38</v>
      </c>
    </row>
    <row r="37" spans="1:2">
      <c r="A37" s="1" t="s">
        <v>18</v>
      </c>
    </row>
    <row r="38" spans="1:2">
      <c r="A38" s="42" t="s">
        <v>6</v>
      </c>
      <c r="B38" s="42">
        <f>A13</f>
        <v>1.8</v>
      </c>
    </row>
    <row r="39" spans="1:2">
      <c r="A39" s="42" t="s">
        <v>28</v>
      </c>
      <c r="B39" s="45">
        <f>B13</f>
        <v>574.45680000000004</v>
      </c>
    </row>
    <row r="40" spans="1:2">
      <c r="A40" s="42" t="s">
        <v>8</v>
      </c>
      <c r="B40" s="45">
        <f>C13</f>
        <v>26.047799999999999</v>
      </c>
    </row>
    <row r="41" spans="1:2">
      <c r="A41" s="42" t="s">
        <v>7</v>
      </c>
      <c r="B41" s="45">
        <f>D13</f>
        <v>26.934004503072</v>
      </c>
    </row>
    <row r="42" spans="1:2">
      <c r="A42" s="42" t="s">
        <v>27</v>
      </c>
      <c r="B42" s="46">
        <f>B13*C13*10^(-3)</f>
        <v>14.963335835040002</v>
      </c>
    </row>
    <row r="43" spans="1:2">
      <c r="A43" s="42" t="s">
        <v>1</v>
      </c>
      <c r="B43" s="45">
        <f>E26</f>
        <v>49.866138084448139</v>
      </c>
    </row>
    <row r="45" spans="1:2">
      <c r="A45" t="s">
        <v>9</v>
      </c>
    </row>
    <row r="46" spans="1:2">
      <c r="A46" s="44">
        <f>B41+B43</f>
        <v>76.800142587520142</v>
      </c>
    </row>
    <row r="48" spans="1:2">
      <c r="A48" t="s">
        <v>10</v>
      </c>
    </row>
    <row r="49" spans="1:1">
      <c r="A49" s="44">
        <f>B43+B41+B41</f>
        <v>103.73414709059215</v>
      </c>
    </row>
  </sheetData>
  <pageMargins left="0" right="0" top="0" bottom="0" header="0" footer="0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C18E-E3EB-E54E-87DC-25051C3D0F5D}">
  <dimension ref="C4:J18"/>
  <sheetViews>
    <sheetView workbookViewId="0">
      <selection activeCell="C26" sqref="C26"/>
    </sheetView>
  </sheetViews>
  <sheetFormatPr baseColWidth="10" defaultRowHeight="16"/>
  <cols>
    <col min="3" max="3" width="21.33203125" customWidth="1"/>
    <col min="9" max="9" width="22" customWidth="1"/>
    <col min="10" max="10" width="10.83203125" customWidth="1"/>
  </cols>
  <sheetData>
    <row r="4" spans="3:10">
      <c r="C4" s="1" t="s">
        <v>40</v>
      </c>
      <c r="I4" s="1" t="s">
        <v>41</v>
      </c>
    </row>
    <row r="6" spans="3:10">
      <c r="C6" s="1" t="s">
        <v>18</v>
      </c>
      <c r="I6" s="1" t="s">
        <v>18</v>
      </c>
    </row>
    <row r="7" spans="3:10">
      <c r="C7" s="42" t="s">
        <v>6</v>
      </c>
      <c r="D7" s="42">
        <v>1.8</v>
      </c>
      <c r="I7" s="42" t="s">
        <v>6</v>
      </c>
      <c r="J7" s="42">
        <v>1.8</v>
      </c>
    </row>
    <row r="8" spans="3:10">
      <c r="C8" s="42" t="s">
        <v>28</v>
      </c>
      <c r="D8" s="42">
        <v>620.79999999999995</v>
      </c>
      <c r="I8" s="42" t="s">
        <v>28</v>
      </c>
      <c r="J8" s="45">
        <v>574.5</v>
      </c>
    </row>
    <row r="9" spans="3:10">
      <c r="C9" s="42" t="s">
        <v>8</v>
      </c>
      <c r="D9" s="42">
        <v>25</v>
      </c>
      <c r="I9" s="42" t="s">
        <v>8</v>
      </c>
      <c r="J9" s="45">
        <v>26</v>
      </c>
    </row>
    <row r="10" spans="3:10">
      <c r="C10" s="42" t="s">
        <v>7</v>
      </c>
      <c r="D10" s="42">
        <v>27.9</v>
      </c>
      <c r="I10" s="42" t="s">
        <v>7</v>
      </c>
      <c r="J10" s="45">
        <v>26.9</v>
      </c>
    </row>
    <row r="11" spans="3:10">
      <c r="C11" s="42" t="s">
        <v>27</v>
      </c>
      <c r="D11" s="42">
        <v>17.8</v>
      </c>
      <c r="I11" s="42" t="s">
        <v>27</v>
      </c>
      <c r="J11" s="46">
        <v>15</v>
      </c>
    </row>
    <row r="12" spans="3:10">
      <c r="C12" s="42" t="s">
        <v>1</v>
      </c>
      <c r="D12" s="42">
        <v>39.299999999999997</v>
      </c>
      <c r="I12" s="42" t="s">
        <v>1</v>
      </c>
      <c r="J12" s="45">
        <v>49.9</v>
      </c>
    </row>
    <row r="14" spans="3:10">
      <c r="C14" t="s">
        <v>9</v>
      </c>
      <c r="I14" t="s">
        <v>9</v>
      </c>
    </row>
    <row r="15" spans="3:10">
      <c r="C15" s="43">
        <f>D10+D12</f>
        <v>67.199999999999989</v>
      </c>
      <c r="D15" t="s">
        <v>42</v>
      </c>
      <c r="I15" s="44">
        <f>J10+J12</f>
        <v>76.8</v>
      </c>
      <c r="J15" t="s">
        <v>42</v>
      </c>
    </row>
    <row r="17" spans="3:9">
      <c r="C17" t="s">
        <v>10</v>
      </c>
      <c r="I17" t="s">
        <v>10</v>
      </c>
    </row>
    <row r="18" spans="3:9">
      <c r="C18" s="43">
        <f>D12+D10+D10</f>
        <v>95.1</v>
      </c>
      <c r="I18" s="44">
        <f>J12+J10+J10</f>
        <v>103.69999999999999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32MHZ</vt:lpstr>
      <vt:lpstr>RC</vt:lpstr>
      <vt:lpstr>Comparison clocks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2018-03-19T14:27:04Z</dcterms:modified>
</cp:coreProperties>
</file>