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ypothèses" sheetId="1" r:id="rId4"/>
    <sheet state="visible" name="Price" sheetId="2" r:id="rId5"/>
    <sheet state="visible" name="Price modeling ADEME" sheetId="3" r:id="rId6"/>
  </sheets>
  <definedNames/>
  <calcPr/>
  <extLst>
    <ext uri="GoogleSheetsCustomDataVersion2">
      <go:sheetsCustomData xmlns:go="http://customooxmlschemas.google.com/" r:id="rId7" roundtripDataChecksum="EHxArf5s3NGeu8SXb3QV9ee9a/CD/W/Q9P+cqhLAEOI="/>
    </ext>
  </extLst>
</workbook>
</file>

<file path=xl/sharedStrings.xml><?xml version="1.0" encoding="utf-8"?>
<sst xmlns="http://schemas.openxmlformats.org/spreadsheetml/2006/main" count="236" uniqueCount="84">
  <si>
    <t>Database Prices</t>
  </si>
  <si>
    <t xml:space="preserve">Description of the database columns </t>
  </si>
  <si>
    <t>Column name</t>
  </si>
  <si>
    <t>Description</t>
  </si>
  <si>
    <t>Pathway</t>
  </si>
  <si>
    <t>ICAO SAF pathway</t>
  </si>
  <si>
    <t>Feedstock</t>
  </si>
  <si>
    <t>Feedstock considered</t>
  </si>
  <si>
    <t>Price/incentive</t>
  </si>
  <si>
    <t>Binary indicating if this line corresponds to a price or an incentive</t>
  </si>
  <si>
    <t>Certified</t>
  </si>
  <si>
    <t>Binary indicating whether the pathway is certified by the ASTM</t>
  </si>
  <si>
    <t>Region</t>
  </si>
  <si>
    <t>Region where the production takes place</t>
  </si>
  <si>
    <t>Price low bound (USD/L)</t>
  </si>
  <si>
    <t>Lowest estimation found for the price in USD per liter</t>
  </si>
  <si>
    <t>Price upbound (USD/L)</t>
  </si>
  <si>
    <t>Highest estimation found for the price in USD per liter</t>
  </si>
  <si>
    <t>Price low bound (USD/gallon)</t>
  </si>
  <si>
    <t>Lowest estimation found for the price in USD per gallon</t>
  </si>
  <si>
    <t>Price upbound (USD/gallon)</t>
  </si>
  <si>
    <t>Highest estimation found for the price in USD per gallon</t>
  </si>
  <si>
    <t>Source</t>
  </si>
  <si>
    <t>Source for the information</t>
  </si>
  <si>
    <t>Research method</t>
  </si>
  <si>
    <t>The prices were extracted mostly from academic literature. For biofuels, the prices are time-invariant : the academic studies consider theoretical prices under various hypotheses. It seems reasonable to assume prices will go from the highest price bounds to the lowest. 
For e-fuels, we used an ICCT study which gives prices for point-source capture for 2020, 2030 and 2050 in the US and the World.
Incentives come from official sources</t>
  </si>
  <si>
    <t>Pathway_Feedstock</t>
  </si>
  <si>
    <t>Conventional jet fuel</t>
  </si>
  <si>
    <t>Petrol</t>
  </si>
  <si>
    <t>Price</t>
  </si>
  <si>
    <t>World</t>
  </si>
  <si>
    <t>ATJ</t>
  </si>
  <si>
    <t>Sugar cane</t>
  </si>
  <si>
    <t>Stochastic techno-economic analysis of alcohol-to-jet fuel production | Biotechnology for Biofuels and Bioproducts | Full Text (biomedcentral.com)</t>
  </si>
  <si>
    <t>Corn grain</t>
  </si>
  <si>
    <t>Switchgrass</t>
  </si>
  <si>
    <t>HEFA</t>
  </si>
  <si>
    <t>Camelina oil</t>
  </si>
  <si>
    <t>Renewable bio-jet fuel production for aviation: A review - ScienceDirect</t>
  </si>
  <si>
    <t>Soybean oil</t>
  </si>
  <si>
    <t>Jatropha</t>
  </si>
  <si>
    <t>Waste oils and animal fats</t>
  </si>
  <si>
    <t>CH</t>
  </si>
  <si>
    <t>Lignocellulose</t>
  </si>
  <si>
    <t>HDCJ</t>
  </si>
  <si>
    <t>FT</t>
  </si>
  <si>
    <t>Lignocellulose (biochemistry)</t>
  </si>
  <si>
    <t>Lignocellulose (thermochemistry)</t>
  </si>
  <si>
    <t>DSHC</t>
  </si>
  <si>
    <t>APR</t>
  </si>
  <si>
    <t>Unspecified</t>
  </si>
  <si>
    <t>https://www.sciencedirect.com/science/article/pii/S136403212100842X?via%3Dihub</t>
  </si>
  <si>
    <t>CHJ</t>
  </si>
  <si>
    <t>E-fuel</t>
  </si>
  <si>
    <t>Point source capture 2020</t>
  </si>
  <si>
    <t>USA</t>
  </si>
  <si>
    <t>https://theicct.org/wp-content/uploads/2022/02/fuels-us-europe-current-future-cost-ekerosene-us-europe-mar22.pdf</t>
  </si>
  <si>
    <t>Point source capture 2030</t>
  </si>
  <si>
    <t>Point source capture 2050</t>
  </si>
  <si>
    <t>EU</t>
  </si>
  <si>
    <t>IRA tax credit</t>
  </si>
  <si>
    <t>SAF with 50% emission reduction</t>
  </si>
  <si>
    <t>Incentive</t>
  </si>
  <si>
    <t>N/A</t>
  </si>
  <si>
    <t>Alternative Fuels Data Center: Sustainable Aviation Fuel (SAF) Tax Credit (energy.gov)</t>
  </si>
  <si>
    <t>SAF with more than 50% emission reduction</t>
  </si>
  <si>
    <t>0,33 + 1/378*percent emissions reduction above 50%</t>
  </si>
  <si>
    <t>1,25 + 0,01*percent emission reduction above 50%</t>
  </si>
  <si>
    <t>EU-ETS free allowance</t>
  </si>
  <si>
    <t>E-fuels, and other renewable fuels of non-biological origin</t>
  </si>
  <si>
    <t>0,95*(price of SAF-0,7)</t>
  </si>
  <si>
    <t>pdf (europa.eu)</t>
  </si>
  <si>
    <t>Advanced biofuels</t>
  </si>
  <si>
    <t>0,70*(price of SAF-0,7)</t>
  </si>
  <si>
    <t>Other eligible fuels (e.g. first generation biofuels)</t>
  </si>
  <si>
    <t>0,5*(price of SAF-0,7)</t>
  </si>
  <si>
    <t>All SAF for some airports</t>
  </si>
  <si>
    <t>EU - airports situated on islands smaller than 10 000 km2 and not interconnected to mainland, at airports which are insufficiently large to be defined as Union airports according to Article 3 of the [Refuel aviation Regulation] and at airports located in an outermost region</t>
  </si>
  <si>
    <t>(price of SAF-0,7)</t>
  </si>
  <si>
    <t>Year</t>
  </si>
  <si>
    <t>Fossil</t>
  </si>
  <si>
    <t>Biofuel</t>
  </si>
  <si>
    <t>Biofuel/Fossil</t>
  </si>
  <si>
    <t>E-fuel/fossil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</si>
</sst>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9">
    <font>
      <sz val="11.0"/>
      <color theme="1"/>
      <name val="Calibri"/>
      <scheme val="minor"/>
    </font>
    <font>
      <color theme="1"/>
      <name val="Arial"/>
    </font>
    <font>
      <b/>
      <sz val="20.0"/>
      <color rgb="FFFFFFFF"/>
      <name val="Arial"/>
    </font>
    <font>
      <b/>
      <sz val="20.0"/>
      <color rgb="FFFFFFFF"/>
      <name val="Century Gothic"/>
    </font>
    <font>
      <b/>
      <color rgb="FFFFFFFF"/>
      <name val="Arial"/>
    </font>
    <font>
      <color rgb="FFFFFFFF"/>
      <name val="Arial"/>
    </font>
    <font>
      <sz val="10.0"/>
      <color rgb="FFFFFFFF"/>
      <name val="Arial"/>
    </font>
    <font>
      <b/>
      <sz val="11.0"/>
      <color rgb="FFFFFFFF"/>
      <name val="Arial"/>
    </font>
    <font>
      <b/>
      <color rgb="FF000000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u/>
      <sz val="11.0"/>
      <color theme="1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theme="10"/>
      <name val="Calibri"/>
    </font>
    <font>
      <u/>
      <color rgb="FF0000FF"/>
    </font>
    <font>
      <color rgb="FF000000"/>
      <name val="Calibri"/>
    </font>
    <font>
      <b/>
      <color theme="1"/>
      <name val="Calibri"/>
      <scheme val="minor"/>
    </font>
    <font>
      <sz val="11.0"/>
      <color rgb="FF21212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</fills>
  <borders count="2">
    <border/>
    <border>
      <bottom style="medium">
        <color rgb="FFFFFFFF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2" fontId="4" numFmtId="0" xfId="0" applyAlignment="1" applyFont="1">
      <alignment vertical="bottom"/>
    </xf>
    <xf borderId="0" fillId="2" fontId="5" numFmtId="0" xfId="0" applyAlignment="1" applyFont="1">
      <alignment vertical="bottom"/>
    </xf>
    <xf borderId="1" fillId="2" fontId="4" numFmtId="0" xfId="0" applyAlignment="1" applyBorder="1" applyFont="1">
      <alignment readingOrder="0" vertical="bottom"/>
    </xf>
    <xf borderId="1" fillId="2" fontId="4" numFmtId="0" xfId="0" applyAlignment="1" applyBorder="1" applyFont="1">
      <alignment readingOrder="0" shrinkToFit="0" vertical="bottom" wrapText="0"/>
    </xf>
    <xf borderId="0" fillId="2" fontId="4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6" numFmtId="0" xfId="0" applyAlignment="1" applyFont="1">
      <alignment readingOrder="0" shrinkToFit="0" vertical="bottom" wrapText="0"/>
    </xf>
    <xf borderId="0" fillId="2" fontId="7" numFmtId="0" xfId="0" applyFont="1"/>
    <xf borderId="0" fillId="2" fontId="6" numFmtId="0" xfId="0" applyFont="1"/>
    <xf borderId="0" fillId="2" fontId="6" numFmtId="0" xfId="0" applyAlignment="1" applyFont="1">
      <alignment readingOrder="0" vertical="bottom"/>
    </xf>
    <xf borderId="0" fillId="2" fontId="7" numFmtId="0" xfId="0" applyAlignment="1" applyFont="1">
      <alignment readingOrder="0"/>
    </xf>
    <xf borderId="1" fillId="2" fontId="1" numFmtId="0" xfId="0" applyAlignment="1" applyBorder="1" applyFont="1">
      <alignment vertical="bottom"/>
    </xf>
    <xf borderId="0" fillId="2" fontId="6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/>
    </xf>
    <xf borderId="0" fillId="0" fontId="9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2" xfId="0" applyAlignment="1" applyFont="1" applyNumberFormat="1">
      <alignment readingOrder="0"/>
    </xf>
    <xf borderId="0" fillId="0" fontId="10" numFmtId="2" xfId="0" applyFont="1" applyNumberFormat="1"/>
    <xf borderId="0" fillId="0" fontId="11" numFmtId="0" xfId="0" applyFont="1"/>
    <xf borderId="0" fillId="0" fontId="10" numFmtId="0" xfId="0" applyFont="1"/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3" fontId="16" numFmtId="0" xfId="0" applyAlignment="1" applyFill="1" applyFont="1">
      <alignment horizontal="left" readingOrder="0"/>
    </xf>
    <xf borderId="0" fillId="0" fontId="17" numFmtId="0" xfId="0" applyAlignment="1" applyFont="1">
      <alignment readingOrder="0"/>
    </xf>
    <xf borderId="0" fillId="0" fontId="10" numFmtId="164" xfId="0" applyAlignment="1" applyFont="1" applyNumberFormat="1">
      <alignment readingOrder="0"/>
    </xf>
    <xf borderId="0" fillId="3" fontId="18" numFmtId="164" xfId="0" applyAlignment="1" applyFont="1" applyNumberFormat="1">
      <alignment readingOrder="0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219075</xdr:colOff>
      <xdr:row>1</xdr:row>
      <xdr:rowOff>28575</xdr:rowOff>
    </xdr:from>
    <xdr:ext cx="3048000" cy="5810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428625</xdr:colOff>
      <xdr:row>0</xdr:row>
      <xdr:rowOff>190500</xdr:rowOff>
    </xdr:from>
    <xdr:ext cx="5819775" cy="34671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theicct.org/wp-content/uploads/2022/02/fuels-us-europe-current-future-cost-ekerosene-us-europe-mar22.pdf" TargetMode="External"/><Relationship Id="rId10" Type="http://schemas.openxmlformats.org/officeDocument/2006/relationships/hyperlink" Target="https://theicct.org/wp-content/uploads/2022/02/fuels-us-europe-current-future-cost-ekerosene-us-europe-mar22.pdf" TargetMode="External"/><Relationship Id="rId13" Type="http://schemas.openxmlformats.org/officeDocument/2006/relationships/hyperlink" Target="https://afdc.energy.gov/laws/13160" TargetMode="External"/><Relationship Id="rId12" Type="http://schemas.openxmlformats.org/officeDocument/2006/relationships/hyperlink" Target="https://afdc.energy.gov/laws/13160" TargetMode="External"/><Relationship Id="rId1" Type="http://schemas.openxmlformats.org/officeDocument/2006/relationships/hyperlink" Target="https://www.sciencedirect.com/science/article/pii/S0016236119309433?via%3Dihub" TargetMode="External"/><Relationship Id="rId2" Type="http://schemas.openxmlformats.org/officeDocument/2006/relationships/hyperlink" Target="https://www.sciencedirect.com/science/article/pii/S136403212100842X?via%3Dihub" TargetMode="External"/><Relationship Id="rId3" Type="http://schemas.openxmlformats.org/officeDocument/2006/relationships/hyperlink" Target="https://www.sciencedirect.com/science/article/pii/S136403212100842X?via%3Dihub" TargetMode="External"/><Relationship Id="rId4" Type="http://schemas.openxmlformats.org/officeDocument/2006/relationships/hyperlink" Target="https://www.sciencedirect.com/science/article/pii/S136403212100842X?via%3Dihub" TargetMode="External"/><Relationship Id="rId9" Type="http://schemas.openxmlformats.org/officeDocument/2006/relationships/hyperlink" Target="https://theicct.org/wp-content/uploads/2022/02/fuels-us-europe-current-future-cost-ekerosene-us-europe-mar22.pdf" TargetMode="External"/><Relationship Id="rId15" Type="http://schemas.openxmlformats.org/officeDocument/2006/relationships/hyperlink" Target="https://data.consilium.europa.eu/doc/document/ST-6215-2023-INIT/en/pdf" TargetMode="External"/><Relationship Id="rId14" Type="http://schemas.openxmlformats.org/officeDocument/2006/relationships/hyperlink" Target="https://data.consilium.europa.eu/doc/document/ST-6215-2023-INIT/en/pdf" TargetMode="External"/><Relationship Id="rId17" Type="http://schemas.openxmlformats.org/officeDocument/2006/relationships/hyperlink" Target="https://data.consilium.europa.eu/doc/document/ST-6215-2023-INIT/en/pdf" TargetMode="External"/><Relationship Id="rId16" Type="http://schemas.openxmlformats.org/officeDocument/2006/relationships/hyperlink" Target="https://data.consilium.europa.eu/doc/document/ST-6215-2023-INIT/en/pdf" TargetMode="External"/><Relationship Id="rId5" Type="http://schemas.openxmlformats.org/officeDocument/2006/relationships/hyperlink" Target="https://www.sciencedirect.com/science/article/pii/S136403212100842X?via%3Dihub" TargetMode="External"/><Relationship Id="rId6" Type="http://schemas.openxmlformats.org/officeDocument/2006/relationships/hyperlink" Target="https://theicct.org/wp-content/uploads/2022/02/fuels-us-europe-current-future-cost-ekerosene-us-europe-mar22.pdf" TargetMode="External"/><Relationship Id="rId18" Type="http://schemas.openxmlformats.org/officeDocument/2006/relationships/drawing" Target="../drawings/drawing2.xml"/><Relationship Id="rId7" Type="http://schemas.openxmlformats.org/officeDocument/2006/relationships/hyperlink" Target="https://theicct.org/wp-content/uploads/2022/02/fuels-us-europe-current-future-cost-ekerosene-us-europe-mar22.pdf" TargetMode="External"/><Relationship Id="rId8" Type="http://schemas.openxmlformats.org/officeDocument/2006/relationships/hyperlink" Target="https://theicct.org/wp-content/uploads/2022/02/fuels-us-europe-current-future-cost-ekerosene-us-europe-mar22.pdf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7.57"/>
    <col customWidth="1" min="2" max="2" width="38.0"/>
    <col customWidth="1" min="3" max="3" width="55.86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2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4"/>
      <c r="B4" s="4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5"/>
      <c r="B6" s="6" t="s">
        <v>2</v>
      </c>
      <c r="C6" s="7" t="s">
        <v>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8"/>
      <c r="B7" s="9" t="s">
        <v>4</v>
      </c>
      <c r="C7" s="10" t="s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1"/>
      <c r="B8" s="12" t="s">
        <v>6</v>
      </c>
      <c r="C8" s="13" t="s">
        <v>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4"/>
      <c r="B9" s="9" t="s">
        <v>8</v>
      </c>
      <c r="C9" s="13" t="s">
        <v>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1"/>
      <c r="B10" s="12" t="s">
        <v>10</v>
      </c>
      <c r="C10" s="13" t="s">
        <v>11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1"/>
      <c r="B11" s="12" t="s">
        <v>12</v>
      </c>
      <c r="C11" s="13" t="s">
        <v>13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4"/>
      <c r="B12" s="9" t="s">
        <v>14</v>
      </c>
      <c r="C12" s="13" t="s">
        <v>15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1"/>
      <c r="B13" s="12" t="s">
        <v>16</v>
      </c>
      <c r="C13" s="13" t="s">
        <v>17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4"/>
      <c r="B14" s="9" t="s">
        <v>18</v>
      </c>
      <c r="C14" s="13" t="s">
        <v>19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4"/>
      <c r="B15" s="9" t="s">
        <v>20</v>
      </c>
      <c r="C15" s="13" t="s">
        <v>21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1"/>
      <c r="B16" s="12" t="s">
        <v>22</v>
      </c>
      <c r="C16" s="13" t="s">
        <v>23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5"/>
      <c r="B17" s="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5"/>
      <c r="B18" s="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5"/>
      <c r="B19" s="6" t="s">
        <v>24</v>
      </c>
      <c r="C19" s="15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5"/>
      <c r="B20" s="16" t="s">
        <v>25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5"/>
      <c r="B24" s="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5"/>
      <c r="B25" s="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">
    <mergeCell ref="B20:G23"/>
  </mergeCells>
  <conditionalFormatting sqref="A9:B10">
    <cfRule type="cellIs" dxfId="0" priority="1" operator="equal">
      <formula>0</formula>
    </cfRule>
  </conditionalFormatting>
  <conditionalFormatting sqref="A9:B10">
    <cfRule type="cellIs" dxfId="1" priority="2" operator="equal">
      <formula>1</formula>
    </cfRule>
  </conditionalFormatting>
  <conditionalFormatting sqref="A12:B13">
    <cfRule type="colorScale" priority="3">
      <colorScale>
        <cfvo type="min"/>
        <cfvo type="percentile" val="50"/>
        <cfvo type="max"/>
        <color rgb="FF70AD47"/>
        <color rgb="FF788724"/>
        <color rgb="FF7F6000"/>
      </colorScale>
    </cfRule>
  </conditionalFormatting>
  <conditionalFormatting sqref="A14:B16">
    <cfRule type="colorScale" priority="4">
      <colorScale>
        <cfvo type="min"/>
        <cfvo type="max"/>
        <color theme="9"/>
        <color rgb="FF7F6000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32.86"/>
    <col customWidth="1" min="3" max="3" width="21.29"/>
    <col customWidth="1" min="4" max="4" width="14.29"/>
    <col customWidth="1" min="5" max="5" width="8.57"/>
    <col customWidth="1" min="6" max="6" width="15.57"/>
    <col customWidth="1" min="7" max="7" width="22.57"/>
    <col customWidth="1" min="8" max="8" width="24.57"/>
    <col customWidth="1" min="9" max="9" width="27.14"/>
    <col customWidth="1" min="10" max="10" width="25.43"/>
    <col customWidth="1" min="11" max="11" width="23.29"/>
    <col customWidth="1" min="12" max="30" width="10.71"/>
  </cols>
  <sheetData>
    <row r="1" ht="14.25" customHeight="1">
      <c r="A1" s="17" t="s">
        <v>4</v>
      </c>
      <c r="B1" s="18" t="s">
        <v>6</v>
      </c>
      <c r="C1" s="19" t="s">
        <v>26</v>
      </c>
      <c r="D1" s="19" t="s">
        <v>8</v>
      </c>
      <c r="E1" s="18" t="s">
        <v>10</v>
      </c>
      <c r="F1" s="18" t="s">
        <v>12</v>
      </c>
      <c r="G1" s="19" t="s">
        <v>14</v>
      </c>
      <c r="H1" s="18" t="s">
        <v>16</v>
      </c>
      <c r="I1" s="19" t="s">
        <v>18</v>
      </c>
      <c r="J1" s="19" t="s">
        <v>20</v>
      </c>
      <c r="K1" s="18" t="s">
        <v>22</v>
      </c>
    </row>
    <row r="2" ht="14.25" customHeight="1">
      <c r="A2" s="20" t="s">
        <v>27</v>
      </c>
      <c r="B2" s="20" t="s">
        <v>28</v>
      </c>
      <c r="C2" s="20" t="str">
        <f t="shared" ref="C2:C36" si="1">A2&amp;" - "&amp;B2</f>
        <v>Conventional jet fuel - Petrol</v>
      </c>
      <c r="D2" s="20" t="s">
        <v>29</v>
      </c>
      <c r="E2" s="20">
        <v>1.0</v>
      </c>
      <c r="F2" s="20" t="s">
        <v>30</v>
      </c>
      <c r="G2" s="21">
        <v>0.7</v>
      </c>
      <c r="I2" s="21">
        <v>0.274</v>
      </c>
      <c r="J2" s="22"/>
      <c r="K2" s="23"/>
    </row>
    <row r="3" ht="14.25" customHeight="1">
      <c r="A3" s="24" t="s">
        <v>31</v>
      </c>
      <c r="B3" s="24" t="s">
        <v>32</v>
      </c>
      <c r="C3" s="20" t="str">
        <f t="shared" si="1"/>
        <v>ATJ - Sugar cane</v>
      </c>
      <c r="D3" s="20" t="s">
        <v>29</v>
      </c>
      <c r="E3" s="24">
        <v>1.0</v>
      </c>
      <c r="F3" s="24" t="s">
        <v>30</v>
      </c>
      <c r="G3" s="24">
        <v>0.96</v>
      </c>
      <c r="H3" s="24">
        <v>0.96</v>
      </c>
      <c r="I3" s="22">
        <f t="shared" ref="I3:J3" si="2">H3*3.78</f>
        <v>3.6288</v>
      </c>
      <c r="J3" s="22">
        <f t="shared" si="2"/>
        <v>13.716864</v>
      </c>
      <c r="K3" s="23" t="s">
        <v>33</v>
      </c>
    </row>
    <row r="4" ht="14.25" customHeight="1">
      <c r="A4" s="24" t="s">
        <v>31</v>
      </c>
      <c r="B4" s="24" t="s">
        <v>34</v>
      </c>
      <c r="C4" s="20" t="str">
        <f t="shared" si="1"/>
        <v>ATJ - Corn grain</v>
      </c>
      <c r="D4" s="20" t="s">
        <v>29</v>
      </c>
      <c r="E4" s="24">
        <v>1.0</v>
      </c>
      <c r="F4" s="24" t="s">
        <v>30</v>
      </c>
      <c r="G4" s="24">
        <v>1.01</v>
      </c>
      <c r="H4" s="24">
        <v>1.01</v>
      </c>
      <c r="I4" s="22">
        <f t="shared" ref="I4:J4" si="3">H4*3.78</f>
        <v>3.8178</v>
      </c>
      <c r="J4" s="22">
        <f t="shared" si="3"/>
        <v>14.431284</v>
      </c>
      <c r="K4" s="23" t="s">
        <v>33</v>
      </c>
    </row>
    <row r="5" ht="14.25" customHeight="1">
      <c r="A5" s="24" t="s">
        <v>31</v>
      </c>
      <c r="B5" s="24" t="s">
        <v>35</v>
      </c>
      <c r="C5" s="20" t="str">
        <f t="shared" si="1"/>
        <v>ATJ - Switchgrass</v>
      </c>
      <c r="D5" s="20" t="s">
        <v>29</v>
      </c>
      <c r="E5" s="24">
        <v>1.0</v>
      </c>
      <c r="F5" s="24" t="s">
        <v>30</v>
      </c>
      <c r="G5" s="24">
        <v>1.38</v>
      </c>
      <c r="H5" s="24">
        <v>1.38</v>
      </c>
      <c r="I5" s="22">
        <f t="shared" ref="I5:J5" si="4">H5*3.78</f>
        <v>5.2164</v>
      </c>
      <c r="J5" s="22">
        <f t="shared" si="4"/>
        <v>19.717992</v>
      </c>
      <c r="K5" s="23" t="s">
        <v>33</v>
      </c>
    </row>
    <row r="6" ht="14.25" customHeight="1">
      <c r="A6" s="24" t="s">
        <v>36</v>
      </c>
      <c r="B6" s="24" t="s">
        <v>37</v>
      </c>
      <c r="C6" s="20" t="str">
        <f t="shared" si="1"/>
        <v>HEFA - Camelina oil</v>
      </c>
      <c r="D6" s="20" t="s">
        <v>29</v>
      </c>
      <c r="E6" s="24">
        <v>1.0</v>
      </c>
      <c r="F6" s="24" t="s">
        <v>30</v>
      </c>
      <c r="G6" s="21">
        <f t="shared" ref="G6:H6" si="5">I6/3.78</f>
        <v>0.4312169312</v>
      </c>
      <c r="H6" s="21">
        <f t="shared" si="5"/>
        <v>1.222222222</v>
      </c>
      <c r="I6" s="24">
        <v>1.63</v>
      </c>
      <c r="J6" s="24">
        <v>4.62</v>
      </c>
      <c r="K6" s="23" t="s">
        <v>38</v>
      </c>
    </row>
    <row r="7" ht="14.25" customHeight="1">
      <c r="A7" s="24" t="s">
        <v>36</v>
      </c>
      <c r="B7" s="24" t="s">
        <v>39</v>
      </c>
      <c r="C7" s="20" t="str">
        <f t="shared" si="1"/>
        <v>HEFA - Soybean oil</v>
      </c>
      <c r="D7" s="20" t="s">
        <v>29</v>
      </c>
      <c r="E7" s="24">
        <v>1.0</v>
      </c>
      <c r="F7" s="24" t="s">
        <v>30</v>
      </c>
      <c r="G7" s="21">
        <f t="shared" ref="G7:H7" si="6">I7/3.78</f>
        <v>1.010582011</v>
      </c>
      <c r="H7" s="21">
        <f t="shared" si="6"/>
        <v>1.161375661</v>
      </c>
      <c r="I7" s="24">
        <v>3.82</v>
      </c>
      <c r="J7" s="24">
        <v>4.39</v>
      </c>
      <c r="K7" s="23" t="s">
        <v>38</v>
      </c>
    </row>
    <row r="8" ht="14.25" customHeight="1">
      <c r="A8" s="24" t="s">
        <v>36</v>
      </c>
      <c r="B8" s="24" t="s">
        <v>40</v>
      </c>
      <c r="C8" s="20" t="str">
        <f t="shared" si="1"/>
        <v>HEFA - Jatropha</v>
      </c>
      <c r="D8" s="20" t="s">
        <v>29</v>
      </c>
      <c r="E8" s="24">
        <v>1.0</v>
      </c>
      <c r="F8" s="24" t="s">
        <v>30</v>
      </c>
      <c r="G8" s="21">
        <f t="shared" ref="G8:H8" si="7">I8/3.78</f>
        <v>1.433862434</v>
      </c>
      <c r="H8" s="21">
        <f t="shared" si="7"/>
        <v>1.518518519</v>
      </c>
      <c r="I8" s="24">
        <v>5.42</v>
      </c>
      <c r="J8" s="24">
        <v>5.74</v>
      </c>
      <c r="K8" s="25" t="s">
        <v>38</v>
      </c>
    </row>
    <row r="9" ht="14.25" customHeight="1">
      <c r="A9" s="24" t="s">
        <v>36</v>
      </c>
      <c r="B9" s="24" t="s">
        <v>41</v>
      </c>
      <c r="C9" s="20" t="str">
        <f t="shared" si="1"/>
        <v>HEFA - Waste oils and animal fats</v>
      </c>
      <c r="D9" s="20" t="s">
        <v>29</v>
      </c>
      <c r="E9" s="24">
        <v>1.0</v>
      </c>
      <c r="F9" s="24" t="s">
        <v>30</v>
      </c>
      <c r="G9" s="21">
        <f t="shared" ref="G9:H9" si="8">I9/3.78</f>
        <v>0.6296296296</v>
      </c>
      <c r="H9" s="21">
        <f t="shared" si="8"/>
        <v>1.251322751</v>
      </c>
      <c r="I9" s="24">
        <v>2.38</v>
      </c>
      <c r="J9" s="24">
        <v>4.73</v>
      </c>
      <c r="K9" s="23" t="s">
        <v>38</v>
      </c>
    </row>
    <row r="10" ht="14.25" customHeight="1">
      <c r="A10" s="24" t="s">
        <v>42</v>
      </c>
      <c r="B10" s="24" t="s">
        <v>37</v>
      </c>
      <c r="C10" s="20" t="str">
        <f t="shared" si="1"/>
        <v>CH - Camelina oil</v>
      </c>
      <c r="D10" s="20" t="s">
        <v>29</v>
      </c>
      <c r="E10" s="24">
        <v>1.0</v>
      </c>
      <c r="F10" s="24" t="s">
        <v>30</v>
      </c>
      <c r="G10" s="21">
        <f t="shared" ref="G10:H10" si="9">I10/3.78</f>
        <v>0.6560846561</v>
      </c>
      <c r="H10" s="21">
        <f t="shared" si="9"/>
        <v>0.8544973545</v>
      </c>
      <c r="I10" s="24">
        <v>2.48</v>
      </c>
      <c r="J10" s="24">
        <v>3.23</v>
      </c>
      <c r="K10" s="23" t="s">
        <v>38</v>
      </c>
    </row>
    <row r="11" ht="14.25" customHeight="1">
      <c r="A11" s="24" t="s">
        <v>42</v>
      </c>
      <c r="B11" s="24" t="s">
        <v>43</v>
      </c>
      <c r="C11" s="20" t="str">
        <f t="shared" si="1"/>
        <v>CH - Lignocellulose</v>
      </c>
      <c r="D11" s="20" t="s">
        <v>29</v>
      </c>
      <c r="E11" s="24">
        <v>1.0</v>
      </c>
      <c r="F11" s="24" t="s">
        <v>30</v>
      </c>
      <c r="G11" s="21">
        <f t="shared" ref="G11:H11" si="10">I11/3.78</f>
        <v>0.9682539683</v>
      </c>
      <c r="H11" s="21">
        <f t="shared" si="10"/>
        <v>1.338624339</v>
      </c>
      <c r="I11" s="24">
        <v>3.66</v>
      </c>
      <c r="J11" s="24">
        <v>5.06</v>
      </c>
      <c r="K11" s="23" t="s">
        <v>38</v>
      </c>
    </row>
    <row r="12" ht="14.25" customHeight="1">
      <c r="A12" s="24" t="s">
        <v>44</v>
      </c>
      <c r="B12" s="24" t="s">
        <v>43</v>
      </c>
      <c r="C12" s="20" t="str">
        <f t="shared" si="1"/>
        <v>HDCJ - Lignocellulose</v>
      </c>
      <c r="D12" s="20" t="s">
        <v>29</v>
      </c>
      <c r="E12" s="24">
        <v>1.0</v>
      </c>
      <c r="F12" s="24" t="s">
        <v>30</v>
      </c>
      <c r="G12" s="21">
        <f t="shared" ref="G12:H12" si="11">I12/3.78</f>
        <v>1.383597884</v>
      </c>
      <c r="H12" s="21">
        <f t="shared" si="11"/>
        <v>1.891534392</v>
      </c>
      <c r="I12" s="24">
        <v>5.23</v>
      </c>
      <c r="J12" s="24">
        <v>7.15</v>
      </c>
      <c r="K12" s="23" t="s">
        <v>38</v>
      </c>
    </row>
    <row r="13" ht="14.25" customHeight="1">
      <c r="A13" s="24" t="s">
        <v>45</v>
      </c>
      <c r="B13" s="24" t="s">
        <v>43</v>
      </c>
      <c r="C13" s="20" t="str">
        <f t="shared" si="1"/>
        <v>FT - Lignocellulose</v>
      </c>
      <c r="D13" s="20" t="s">
        <v>29</v>
      </c>
      <c r="E13" s="24">
        <v>1.0</v>
      </c>
      <c r="F13" s="24" t="s">
        <v>30</v>
      </c>
      <c r="G13" s="21">
        <f t="shared" ref="G13:H13" si="12">I13/3.78</f>
        <v>1.648148148</v>
      </c>
      <c r="H13" s="21">
        <f t="shared" si="12"/>
        <v>2.002645503</v>
      </c>
      <c r="I13" s="24">
        <v>6.23</v>
      </c>
      <c r="J13" s="24">
        <v>7.57</v>
      </c>
      <c r="K13" s="23" t="s">
        <v>38</v>
      </c>
    </row>
    <row r="14" ht="14.25" customHeight="1">
      <c r="A14" s="24" t="s">
        <v>31</v>
      </c>
      <c r="B14" s="24" t="s">
        <v>32</v>
      </c>
      <c r="C14" s="20" t="str">
        <f t="shared" si="1"/>
        <v>ATJ - Sugar cane</v>
      </c>
      <c r="D14" s="20" t="s">
        <v>29</v>
      </c>
      <c r="E14" s="24">
        <v>1.0</v>
      </c>
      <c r="F14" s="24" t="s">
        <v>30</v>
      </c>
      <c r="G14" s="21">
        <f t="shared" ref="G14:H14" si="13">I14/3.78</f>
        <v>0.9656084656</v>
      </c>
      <c r="H14" s="21">
        <f t="shared" si="13"/>
        <v>2.137566138</v>
      </c>
      <c r="I14" s="24">
        <v>3.65</v>
      </c>
      <c r="J14" s="24">
        <v>8.08</v>
      </c>
      <c r="K14" s="23" t="s">
        <v>38</v>
      </c>
    </row>
    <row r="15" ht="14.25" customHeight="1">
      <c r="A15" s="24" t="s">
        <v>31</v>
      </c>
      <c r="B15" s="24" t="s">
        <v>34</v>
      </c>
      <c r="C15" s="20" t="str">
        <f t="shared" si="1"/>
        <v>ATJ - Corn grain</v>
      </c>
      <c r="D15" s="20" t="s">
        <v>29</v>
      </c>
      <c r="E15" s="24">
        <v>1.0</v>
      </c>
      <c r="F15" s="24" t="s">
        <v>30</v>
      </c>
      <c r="G15" s="21">
        <f t="shared" ref="G15:H15" si="14">I15/3.78</f>
        <v>1.015873016</v>
      </c>
      <c r="H15" s="21">
        <f t="shared" si="14"/>
        <v>1.753968254</v>
      </c>
      <c r="I15" s="24">
        <v>3.84</v>
      </c>
      <c r="J15" s="24">
        <v>6.63</v>
      </c>
      <c r="K15" s="23" t="s">
        <v>38</v>
      </c>
    </row>
    <row r="16" ht="14.25" customHeight="1">
      <c r="A16" s="24" t="s">
        <v>31</v>
      </c>
      <c r="B16" s="24" t="s">
        <v>46</v>
      </c>
      <c r="C16" s="20" t="str">
        <f t="shared" si="1"/>
        <v>ATJ - Lignocellulose (biochemistry)</v>
      </c>
      <c r="D16" s="20" t="s">
        <v>29</v>
      </c>
      <c r="E16" s="24">
        <v>1.0</v>
      </c>
      <c r="F16" s="24" t="s">
        <v>30</v>
      </c>
      <c r="G16" s="21">
        <f t="shared" ref="G16:H16" si="15">I16/3.78</f>
        <v>1.142857143</v>
      </c>
      <c r="H16" s="21">
        <f t="shared" si="15"/>
        <v>2.886243386</v>
      </c>
      <c r="I16" s="24">
        <v>4.32</v>
      </c>
      <c r="J16" s="24">
        <v>10.91</v>
      </c>
      <c r="K16" s="23" t="s">
        <v>38</v>
      </c>
    </row>
    <row r="17" ht="14.25" customHeight="1">
      <c r="A17" s="24" t="s">
        <v>31</v>
      </c>
      <c r="B17" s="24" t="s">
        <v>47</v>
      </c>
      <c r="C17" s="20" t="str">
        <f t="shared" si="1"/>
        <v>ATJ - Lignocellulose (thermochemistry)</v>
      </c>
      <c r="D17" s="20" t="s">
        <v>29</v>
      </c>
      <c r="E17" s="24">
        <v>1.0</v>
      </c>
      <c r="F17" s="24" t="s">
        <v>30</v>
      </c>
      <c r="G17" s="21">
        <f t="shared" ref="G17:H17" si="16">I17/3.78</f>
        <v>1.931216931</v>
      </c>
      <c r="H17" s="21">
        <f t="shared" si="16"/>
        <v>2.068783069</v>
      </c>
      <c r="I17" s="24">
        <v>7.3</v>
      </c>
      <c r="J17" s="24">
        <v>7.82</v>
      </c>
      <c r="K17" s="23" t="s">
        <v>38</v>
      </c>
    </row>
    <row r="18" ht="14.25" customHeight="1">
      <c r="A18" s="24" t="s">
        <v>48</v>
      </c>
      <c r="B18" s="24" t="s">
        <v>32</v>
      </c>
      <c r="C18" s="20" t="str">
        <f t="shared" si="1"/>
        <v>DSHC - Sugar cane</v>
      </c>
      <c r="D18" s="20" t="s">
        <v>29</v>
      </c>
      <c r="E18" s="24">
        <v>1.0</v>
      </c>
      <c r="F18" s="24" t="s">
        <v>30</v>
      </c>
      <c r="G18" s="21">
        <f t="shared" ref="G18:H18" si="17">I18/3.78</f>
        <v>1.896825397</v>
      </c>
      <c r="H18" s="21">
        <f t="shared" si="17"/>
        <v>1.896825397</v>
      </c>
      <c r="I18" s="24">
        <v>7.17</v>
      </c>
      <c r="J18" s="24">
        <v>7.17</v>
      </c>
      <c r="K18" s="23" t="s">
        <v>38</v>
      </c>
    </row>
    <row r="19" ht="14.25" customHeight="1">
      <c r="A19" s="24" t="s">
        <v>48</v>
      </c>
      <c r="B19" s="24" t="s">
        <v>43</v>
      </c>
      <c r="C19" s="20" t="str">
        <f t="shared" si="1"/>
        <v>DSHC - Lignocellulose</v>
      </c>
      <c r="D19" s="20" t="s">
        <v>29</v>
      </c>
      <c r="E19" s="24">
        <v>1.0</v>
      </c>
      <c r="F19" s="24" t="s">
        <v>30</v>
      </c>
      <c r="G19" s="21">
        <f t="shared" ref="G19:H19" si="18">I19/3.78</f>
        <v>4.798941799</v>
      </c>
      <c r="H19" s="21">
        <f t="shared" si="18"/>
        <v>6.46031746</v>
      </c>
      <c r="I19" s="24">
        <v>18.14</v>
      </c>
      <c r="J19" s="24">
        <v>24.42</v>
      </c>
      <c r="K19" s="23" t="s">
        <v>38</v>
      </c>
    </row>
    <row r="20" ht="14.25" customHeight="1">
      <c r="A20" s="24" t="s">
        <v>49</v>
      </c>
      <c r="B20" s="24" t="s">
        <v>43</v>
      </c>
      <c r="C20" s="20" t="str">
        <f t="shared" si="1"/>
        <v>APR - Lignocellulose</v>
      </c>
      <c r="D20" s="20" t="s">
        <v>29</v>
      </c>
      <c r="E20" s="24">
        <v>1.0</v>
      </c>
      <c r="F20" s="24" t="s">
        <v>30</v>
      </c>
      <c r="G20" s="21">
        <f t="shared" ref="G20:H20" si="19">I20/3.78</f>
        <v>1.232804233</v>
      </c>
      <c r="H20" s="21">
        <f t="shared" si="19"/>
        <v>1.256613757</v>
      </c>
      <c r="I20" s="24">
        <v>4.66</v>
      </c>
      <c r="J20" s="24">
        <v>4.75</v>
      </c>
      <c r="K20" s="23" t="s">
        <v>38</v>
      </c>
    </row>
    <row r="21" ht="14.25" customHeight="1">
      <c r="A21" s="20" t="s">
        <v>36</v>
      </c>
      <c r="B21" s="20" t="s">
        <v>50</v>
      </c>
      <c r="C21" s="20" t="str">
        <f t="shared" si="1"/>
        <v>HEFA - Unspecified</v>
      </c>
      <c r="D21" s="20" t="s">
        <v>29</v>
      </c>
      <c r="E21" s="20">
        <v>1.0</v>
      </c>
      <c r="F21" s="20" t="s">
        <v>30</v>
      </c>
      <c r="G21" s="21">
        <v>0.86</v>
      </c>
      <c r="H21" s="21">
        <v>11.352</v>
      </c>
      <c r="K21" s="26" t="s">
        <v>51</v>
      </c>
    </row>
    <row r="22" ht="14.25" customHeight="1">
      <c r="A22" s="20" t="s">
        <v>45</v>
      </c>
      <c r="B22" s="20" t="s">
        <v>50</v>
      </c>
      <c r="C22" s="20" t="str">
        <f t="shared" si="1"/>
        <v>FT - Unspecified</v>
      </c>
      <c r="D22" s="20" t="s">
        <v>29</v>
      </c>
      <c r="E22" s="20">
        <v>1.0</v>
      </c>
      <c r="F22" s="20" t="s">
        <v>30</v>
      </c>
      <c r="G22" s="21">
        <v>1.378</v>
      </c>
      <c r="H22" s="21">
        <v>4.128</v>
      </c>
      <c r="K22" s="26" t="s">
        <v>51</v>
      </c>
    </row>
    <row r="23" ht="14.25" customHeight="1">
      <c r="A23" s="20" t="s">
        <v>31</v>
      </c>
      <c r="B23" s="20" t="s">
        <v>50</v>
      </c>
      <c r="C23" s="20" t="str">
        <f t="shared" si="1"/>
        <v>ATJ - Unspecified</v>
      </c>
      <c r="D23" s="20" t="s">
        <v>29</v>
      </c>
      <c r="E23" s="20">
        <v>1.0</v>
      </c>
      <c r="F23" s="20" t="s">
        <v>30</v>
      </c>
      <c r="G23" s="21">
        <v>0.172</v>
      </c>
      <c r="H23" s="21">
        <v>7.568</v>
      </c>
      <c r="K23" s="26" t="s">
        <v>51</v>
      </c>
    </row>
    <row r="24" ht="14.25" customHeight="1">
      <c r="A24" s="20" t="s">
        <v>52</v>
      </c>
      <c r="B24" s="20" t="s">
        <v>50</v>
      </c>
      <c r="C24" s="20" t="str">
        <f t="shared" si="1"/>
        <v>CHJ - Unspecified</v>
      </c>
      <c r="D24" s="20" t="s">
        <v>29</v>
      </c>
      <c r="E24" s="20">
        <v>1.0</v>
      </c>
      <c r="F24" s="20" t="s">
        <v>30</v>
      </c>
      <c r="G24" s="21">
        <v>1.376</v>
      </c>
      <c r="H24" s="21">
        <v>4.816</v>
      </c>
      <c r="K24" s="26" t="s">
        <v>51</v>
      </c>
    </row>
    <row r="25" ht="14.25" customHeight="1">
      <c r="A25" s="20" t="s">
        <v>53</v>
      </c>
      <c r="B25" s="20" t="s">
        <v>54</v>
      </c>
      <c r="C25" s="20" t="str">
        <f t="shared" si="1"/>
        <v>E-fuel - Point source capture 2020</v>
      </c>
      <c r="D25" s="20" t="s">
        <v>29</v>
      </c>
      <c r="E25" s="20">
        <v>0.0</v>
      </c>
      <c r="F25" s="20" t="s">
        <v>55</v>
      </c>
      <c r="G25" s="21">
        <f t="shared" ref="G25:H25" si="20">I25/3.78</f>
        <v>1.727513228</v>
      </c>
      <c r="H25" s="21">
        <f t="shared" si="20"/>
        <v>3.150793651</v>
      </c>
      <c r="I25" s="20">
        <v>6.53</v>
      </c>
      <c r="J25" s="20">
        <v>11.91</v>
      </c>
      <c r="K25" s="27" t="s">
        <v>56</v>
      </c>
    </row>
    <row r="26" ht="14.25" customHeight="1">
      <c r="A26" s="20" t="s">
        <v>53</v>
      </c>
      <c r="B26" s="20" t="s">
        <v>57</v>
      </c>
      <c r="C26" s="20" t="str">
        <f t="shared" si="1"/>
        <v>E-fuel - Point source capture 2030</v>
      </c>
      <c r="D26" s="20" t="s">
        <v>29</v>
      </c>
      <c r="E26" s="20">
        <v>0.0</v>
      </c>
      <c r="F26" s="20" t="s">
        <v>55</v>
      </c>
      <c r="G26" s="21">
        <f t="shared" ref="G26:H26" si="21">I26/3.78</f>
        <v>1.243386243</v>
      </c>
      <c r="H26" s="21">
        <f t="shared" si="21"/>
        <v>2.484126984</v>
      </c>
      <c r="I26" s="20">
        <v>4.7</v>
      </c>
      <c r="J26" s="20">
        <v>9.39</v>
      </c>
      <c r="K26" s="27" t="s">
        <v>56</v>
      </c>
    </row>
    <row r="27" ht="14.25" customHeight="1">
      <c r="A27" s="20" t="s">
        <v>53</v>
      </c>
      <c r="B27" s="20" t="s">
        <v>58</v>
      </c>
      <c r="C27" s="20" t="str">
        <f t="shared" si="1"/>
        <v>E-fuel - Point source capture 2050</v>
      </c>
      <c r="D27" s="20" t="s">
        <v>29</v>
      </c>
      <c r="E27" s="20">
        <v>0.0</v>
      </c>
      <c r="F27" s="20" t="s">
        <v>55</v>
      </c>
      <c r="G27" s="21">
        <f t="shared" ref="G27:H27" si="22">I27/3.78</f>
        <v>0.6613756614</v>
      </c>
      <c r="H27" s="21">
        <f t="shared" si="22"/>
        <v>1.793650794</v>
      </c>
      <c r="I27" s="20">
        <v>2.5</v>
      </c>
      <c r="J27" s="20">
        <v>6.78</v>
      </c>
      <c r="K27" s="27" t="s">
        <v>56</v>
      </c>
    </row>
    <row r="28" ht="14.25" customHeight="1">
      <c r="A28" s="20" t="s">
        <v>53</v>
      </c>
      <c r="B28" s="20" t="s">
        <v>54</v>
      </c>
      <c r="C28" s="20" t="str">
        <f t="shared" si="1"/>
        <v>E-fuel - Point source capture 2020</v>
      </c>
      <c r="D28" s="20" t="s">
        <v>29</v>
      </c>
      <c r="E28" s="20">
        <v>0.0</v>
      </c>
      <c r="F28" s="20" t="s">
        <v>59</v>
      </c>
      <c r="G28" s="21">
        <f t="shared" ref="G28:H28" si="23">I28/3.78</f>
        <v>2.30952381</v>
      </c>
      <c r="H28" s="21">
        <f t="shared" si="23"/>
        <v>4.492063492</v>
      </c>
      <c r="I28" s="20">
        <v>8.73</v>
      </c>
      <c r="J28" s="20">
        <v>16.98</v>
      </c>
      <c r="K28" s="27" t="s">
        <v>56</v>
      </c>
    </row>
    <row r="29" ht="14.25" customHeight="1">
      <c r="A29" s="20" t="s">
        <v>53</v>
      </c>
      <c r="B29" s="20" t="s">
        <v>57</v>
      </c>
      <c r="C29" s="20" t="str">
        <f t="shared" si="1"/>
        <v>E-fuel - Point source capture 2030</v>
      </c>
      <c r="D29" s="20" t="s">
        <v>29</v>
      </c>
      <c r="E29" s="20">
        <v>0.0</v>
      </c>
      <c r="F29" s="20" t="s">
        <v>59</v>
      </c>
      <c r="G29" s="21">
        <f t="shared" ref="G29:H29" si="24">I29/3.78</f>
        <v>1.648148148</v>
      </c>
      <c r="H29" s="21">
        <f t="shared" si="24"/>
        <v>3.404761905</v>
      </c>
      <c r="I29" s="20">
        <v>6.23</v>
      </c>
      <c r="J29" s="20">
        <v>12.87</v>
      </c>
      <c r="K29" s="27" t="s">
        <v>56</v>
      </c>
    </row>
    <row r="30" ht="14.25" customHeight="1">
      <c r="A30" s="20" t="s">
        <v>53</v>
      </c>
      <c r="B30" s="20" t="s">
        <v>58</v>
      </c>
      <c r="C30" s="20" t="str">
        <f t="shared" si="1"/>
        <v>E-fuel - Point source capture 2050</v>
      </c>
      <c r="D30" s="20" t="s">
        <v>29</v>
      </c>
      <c r="E30" s="20">
        <v>0.0</v>
      </c>
      <c r="F30" s="20" t="s">
        <v>59</v>
      </c>
      <c r="G30" s="21">
        <f t="shared" ref="G30:H30" si="25">I30/3.78</f>
        <v>1.018518519</v>
      </c>
      <c r="H30" s="21">
        <f t="shared" si="25"/>
        <v>2.468253968</v>
      </c>
      <c r="I30" s="20">
        <v>3.85</v>
      </c>
      <c r="J30" s="20">
        <v>9.33</v>
      </c>
      <c r="K30" s="27" t="s">
        <v>56</v>
      </c>
    </row>
    <row r="31" ht="14.25" customHeight="1">
      <c r="A31" s="20" t="s">
        <v>60</v>
      </c>
      <c r="B31" s="20" t="s">
        <v>61</v>
      </c>
      <c r="C31" s="20" t="str">
        <f t="shared" si="1"/>
        <v>IRA tax credit - SAF with 50% emission reduction</v>
      </c>
      <c r="D31" s="20" t="s">
        <v>62</v>
      </c>
      <c r="E31" s="20" t="s">
        <v>63</v>
      </c>
      <c r="F31" s="20" t="s">
        <v>55</v>
      </c>
      <c r="G31" s="22">
        <f>I31/3.78</f>
        <v>0.3306878307</v>
      </c>
      <c r="I31" s="24">
        <f>1.25</f>
        <v>1.25</v>
      </c>
      <c r="K31" s="28" t="s">
        <v>64</v>
      </c>
    </row>
    <row r="32" ht="14.25" customHeight="1">
      <c r="A32" s="20" t="s">
        <v>60</v>
      </c>
      <c r="B32" s="20" t="s">
        <v>65</v>
      </c>
      <c r="C32" s="20" t="str">
        <f t="shared" si="1"/>
        <v>IRA tax credit - SAF with more than 50% emission reduction</v>
      </c>
      <c r="D32" s="20" t="s">
        <v>62</v>
      </c>
      <c r="E32" s="20" t="s">
        <v>63</v>
      </c>
      <c r="F32" s="20" t="s">
        <v>55</v>
      </c>
      <c r="G32" s="20" t="s">
        <v>66</v>
      </c>
      <c r="I32" s="20" t="s">
        <v>67</v>
      </c>
      <c r="K32" s="28" t="s">
        <v>64</v>
      </c>
    </row>
    <row r="33" ht="14.25" customHeight="1">
      <c r="A33" s="20" t="s">
        <v>68</v>
      </c>
      <c r="B33" s="20" t="s">
        <v>69</v>
      </c>
      <c r="C33" s="20" t="str">
        <f t="shared" si="1"/>
        <v>EU-ETS free allowance - E-fuels, and other renewable fuels of non-biological origin</v>
      </c>
      <c r="D33" s="20" t="s">
        <v>62</v>
      </c>
      <c r="E33" s="20" t="s">
        <v>63</v>
      </c>
      <c r="F33" s="20" t="s">
        <v>59</v>
      </c>
      <c r="G33" s="20" t="s">
        <v>70</v>
      </c>
      <c r="K33" s="28" t="s">
        <v>71</v>
      </c>
    </row>
    <row r="34" ht="14.25" customHeight="1">
      <c r="A34" s="20" t="s">
        <v>68</v>
      </c>
      <c r="B34" s="20" t="s">
        <v>72</v>
      </c>
      <c r="C34" s="20" t="str">
        <f t="shared" si="1"/>
        <v>EU-ETS free allowance - Advanced biofuels</v>
      </c>
      <c r="D34" s="20" t="s">
        <v>62</v>
      </c>
      <c r="E34" s="20" t="s">
        <v>63</v>
      </c>
      <c r="F34" s="20" t="s">
        <v>59</v>
      </c>
      <c r="G34" s="20" t="s">
        <v>73</v>
      </c>
      <c r="K34" s="28" t="s">
        <v>71</v>
      </c>
    </row>
    <row r="35" ht="14.25" customHeight="1">
      <c r="A35" s="20" t="s">
        <v>68</v>
      </c>
      <c r="B35" s="20" t="s">
        <v>74</v>
      </c>
      <c r="C35" s="20" t="str">
        <f t="shared" si="1"/>
        <v>EU-ETS free allowance - Other eligible fuels (e.g. first generation biofuels)</v>
      </c>
      <c r="D35" s="20" t="s">
        <v>62</v>
      </c>
      <c r="E35" s="20" t="s">
        <v>63</v>
      </c>
      <c r="F35" s="20" t="s">
        <v>59</v>
      </c>
      <c r="G35" s="20" t="s">
        <v>75</v>
      </c>
      <c r="K35" s="28" t="s">
        <v>71</v>
      </c>
    </row>
    <row r="36" ht="14.25" customHeight="1">
      <c r="A36" s="20" t="s">
        <v>68</v>
      </c>
      <c r="B36" s="20" t="s">
        <v>76</v>
      </c>
      <c r="C36" s="20" t="str">
        <f t="shared" si="1"/>
        <v>EU-ETS free allowance - All SAF for some airports</v>
      </c>
      <c r="D36" s="20" t="s">
        <v>62</v>
      </c>
      <c r="E36" s="20" t="s">
        <v>63</v>
      </c>
      <c r="F36" s="20" t="s">
        <v>77</v>
      </c>
      <c r="G36" s="29" t="s">
        <v>78</v>
      </c>
      <c r="K36" s="28" t="s">
        <v>71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</sheetData>
  <conditionalFormatting sqref="C1:E1010 G8:H30">
    <cfRule type="cellIs" dxfId="0" priority="1" operator="equal">
      <formula>0</formula>
    </cfRule>
  </conditionalFormatting>
  <conditionalFormatting sqref="C1:E1010 G8:H30">
    <cfRule type="cellIs" dxfId="1" priority="2" operator="equal">
      <formula>1</formula>
    </cfRule>
  </conditionalFormatting>
  <conditionalFormatting sqref="G1:H30">
    <cfRule type="colorScale" priority="3">
      <colorScale>
        <cfvo type="min"/>
        <cfvo type="percentile" val="50"/>
        <cfvo type="max"/>
        <color rgb="FF70AD47"/>
        <color rgb="FF788724"/>
        <color rgb="FF7F6000"/>
      </colorScale>
    </cfRule>
  </conditionalFormatting>
  <conditionalFormatting sqref="I1:K1">
    <cfRule type="colorScale" priority="4">
      <colorScale>
        <cfvo type="min"/>
        <cfvo type="max"/>
        <color theme="9"/>
        <color rgb="FF7F6000"/>
      </colorScale>
    </cfRule>
  </conditionalFormatting>
  <hyperlinks>
    <hyperlink r:id="rId1" location="s0070" ref="K6"/>
    <hyperlink r:id="rId2" ref="K21"/>
    <hyperlink r:id="rId3" ref="K22"/>
    <hyperlink r:id="rId4" ref="K23"/>
    <hyperlink r:id="rId5" ref="K24"/>
    <hyperlink r:id="rId6" ref="K25"/>
    <hyperlink r:id="rId7" ref="K26"/>
    <hyperlink r:id="rId8" ref="K27"/>
    <hyperlink r:id="rId9" ref="K28"/>
    <hyperlink r:id="rId10" ref="K29"/>
    <hyperlink r:id="rId11" ref="K30"/>
    <hyperlink r:id="rId12" ref="K31"/>
    <hyperlink r:id="rId13" ref="K32"/>
    <hyperlink r:id="rId14" ref="K33"/>
    <hyperlink r:id="rId15" ref="K34"/>
    <hyperlink r:id="rId16" ref="K35"/>
    <hyperlink r:id="rId17" ref="K36"/>
  </hyperlinks>
  <printOptions/>
  <pageMargins bottom="0.75" footer="0.0" header="0.0" left="0.7" right="0.7" top="0.75"/>
  <pageSetup orientation="landscape"/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0" t="s">
        <v>79</v>
      </c>
      <c r="B1" s="30" t="s">
        <v>80</v>
      </c>
      <c r="C1" s="30" t="s">
        <v>81</v>
      </c>
      <c r="D1" s="30" t="s">
        <v>53</v>
      </c>
      <c r="E1" s="30" t="s">
        <v>82</v>
      </c>
      <c r="F1" s="30" t="s">
        <v>83</v>
      </c>
    </row>
    <row r="2">
      <c r="A2" s="20">
        <v>2023.0</v>
      </c>
      <c r="B2" s="22">
        <f>Price!$G$2</f>
        <v>0.7</v>
      </c>
      <c r="C2" s="22">
        <f t="shared" ref="C2:D2" si="1">E2*B2</f>
        <v>2.70375</v>
      </c>
      <c r="D2" s="22" t="str">
        <f t="shared" si="1"/>
        <v>#VALUE!</v>
      </c>
      <c r="E2" s="31">
        <v>3.8625</v>
      </c>
      <c r="F2" s="20" t="s">
        <v>63</v>
      </c>
    </row>
    <row r="3">
      <c r="A3" s="20">
        <v>2024.0</v>
      </c>
      <c r="B3" s="22">
        <f>Price!$G$2</f>
        <v>0.7</v>
      </c>
      <c r="C3" s="22">
        <f t="shared" ref="C3:D3" si="2">E3*B3</f>
        <v>2.6075</v>
      </c>
      <c r="D3" s="22" t="str">
        <f t="shared" si="2"/>
        <v>#VALUE!</v>
      </c>
      <c r="E3" s="31">
        <v>3.725</v>
      </c>
      <c r="F3" s="20" t="s">
        <v>63</v>
      </c>
    </row>
    <row r="4">
      <c r="A4" s="20">
        <v>2025.0</v>
      </c>
      <c r="B4" s="22">
        <f>Price!$G$2</f>
        <v>0.7</v>
      </c>
      <c r="C4" s="22">
        <f t="shared" ref="C4:D4" si="3">E4*B4</f>
        <v>2.51125</v>
      </c>
      <c r="D4" s="22" t="str">
        <f t="shared" si="3"/>
        <v>#VALUE!</v>
      </c>
      <c r="E4" s="31">
        <v>3.5875</v>
      </c>
      <c r="F4" s="20" t="s">
        <v>63</v>
      </c>
    </row>
    <row r="5">
      <c r="A5" s="20">
        <v>2026.0</v>
      </c>
      <c r="B5" s="22">
        <f>Price!$G$2</f>
        <v>0.7</v>
      </c>
      <c r="C5" s="22">
        <f t="shared" ref="C5:D5" si="4">E5*B5</f>
        <v>2.415</v>
      </c>
      <c r="D5" s="22" t="str">
        <f t="shared" si="4"/>
        <v>#VALUE!</v>
      </c>
      <c r="E5" s="31">
        <v>3.45</v>
      </c>
      <c r="F5" s="20" t="s">
        <v>63</v>
      </c>
    </row>
    <row r="6">
      <c r="A6" s="20">
        <v>2027.0</v>
      </c>
      <c r="B6" s="22">
        <f>Price!$G$2</f>
        <v>0.7</v>
      </c>
      <c r="C6" s="22">
        <f t="shared" ref="C6:D6" si="5">E6*B6</f>
        <v>2.31875</v>
      </c>
      <c r="D6" s="22" t="str">
        <f t="shared" si="5"/>
        <v>#VALUE!</v>
      </c>
      <c r="E6" s="31">
        <v>3.3125</v>
      </c>
      <c r="F6" s="20" t="s">
        <v>63</v>
      </c>
    </row>
    <row r="7">
      <c r="A7" s="20">
        <v>2028.0</v>
      </c>
      <c r="B7" s="22">
        <f>Price!$G$2</f>
        <v>0.7</v>
      </c>
      <c r="C7" s="22">
        <f t="shared" ref="C7:D7" si="6">E7*B7</f>
        <v>2.2225</v>
      </c>
      <c r="D7" s="22" t="str">
        <f t="shared" si="6"/>
        <v>#VALUE!</v>
      </c>
      <c r="E7" s="31">
        <v>3.175</v>
      </c>
      <c r="F7" s="20" t="s">
        <v>63</v>
      </c>
    </row>
    <row r="8">
      <c r="A8" s="20">
        <v>2029.0</v>
      </c>
      <c r="B8" s="22">
        <f>Price!$G$2</f>
        <v>0.7</v>
      </c>
      <c r="C8" s="22">
        <f t="shared" ref="C8:D8" si="7">E8*B8</f>
        <v>2.12625</v>
      </c>
      <c r="D8" s="22" t="str">
        <f t="shared" si="7"/>
        <v>#VALUE!</v>
      </c>
      <c r="E8" s="31">
        <v>3.0375</v>
      </c>
      <c r="F8" s="20" t="s">
        <v>63</v>
      </c>
    </row>
    <row r="9">
      <c r="A9" s="20">
        <v>2030.0</v>
      </c>
      <c r="B9" s="22">
        <f>Price!$G$2</f>
        <v>0.7</v>
      </c>
      <c r="C9" s="22">
        <f t="shared" ref="C9:D9" si="8">E9*B9</f>
        <v>2.03</v>
      </c>
      <c r="D9" s="22">
        <f t="shared" si="8"/>
        <v>10.353</v>
      </c>
      <c r="E9" s="31">
        <v>2.9</v>
      </c>
      <c r="F9" s="20">
        <v>5.1</v>
      </c>
    </row>
    <row r="10">
      <c r="A10" s="20">
        <v>2031.0</v>
      </c>
      <c r="B10" s="22">
        <f>Price!$G$2</f>
        <v>0.7</v>
      </c>
      <c r="C10" s="22">
        <f t="shared" ref="C10:D10" si="9">E10*B10</f>
        <v>2.020666669</v>
      </c>
      <c r="D10" s="22">
        <f t="shared" si="9"/>
        <v>10.03261001</v>
      </c>
      <c r="E10" s="31">
        <v>2.88666667</v>
      </c>
      <c r="F10" s="20">
        <v>4.965</v>
      </c>
    </row>
    <row r="11">
      <c r="A11" s="20">
        <v>2032.0</v>
      </c>
      <c r="B11" s="22">
        <f>Price!$G$2</f>
        <v>0.7</v>
      </c>
      <c r="C11" s="22">
        <f t="shared" ref="C11:D11" si="10">E11*B11</f>
        <v>2.011333331</v>
      </c>
      <c r="D11" s="22">
        <f t="shared" si="10"/>
        <v>9.714739989</v>
      </c>
      <c r="E11" s="31">
        <v>2.87333333</v>
      </c>
      <c r="F11" s="20">
        <v>4.83</v>
      </c>
    </row>
    <row r="12">
      <c r="A12" s="20">
        <v>2033.0</v>
      </c>
      <c r="B12" s="22">
        <f>Price!$G$2</f>
        <v>0.7</v>
      </c>
      <c r="C12" s="22">
        <f t="shared" ref="C12:D12" si="11">E12*B12</f>
        <v>2.002</v>
      </c>
      <c r="D12" s="22">
        <f t="shared" si="11"/>
        <v>9.39939</v>
      </c>
      <c r="E12" s="32">
        <v>2.86</v>
      </c>
      <c r="F12" s="20">
        <v>4.695</v>
      </c>
    </row>
    <row r="13">
      <c r="A13" s="20">
        <v>2034.0</v>
      </c>
      <c r="B13" s="22">
        <f>Price!$G$2</f>
        <v>0.7</v>
      </c>
      <c r="C13" s="22">
        <f t="shared" ref="C13:D13" si="12">E13*B13</f>
        <v>1.992666669</v>
      </c>
      <c r="D13" s="22">
        <f t="shared" si="12"/>
        <v>9.086560011</v>
      </c>
      <c r="E13" s="31">
        <v>2.84666667</v>
      </c>
      <c r="F13" s="20">
        <v>4.56</v>
      </c>
    </row>
    <row r="14">
      <c r="A14" s="20">
        <v>2035.0</v>
      </c>
      <c r="B14" s="22">
        <f>Price!$G$2</f>
        <v>0.7</v>
      </c>
      <c r="C14" s="22">
        <f t="shared" ref="C14:D14" si="13">E14*B14</f>
        <v>1.983333331</v>
      </c>
      <c r="D14" s="22">
        <f t="shared" si="13"/>
        <v>8.77624999</v>
      </c>
      <c r="E14" s="31">
        <v>2.83333333</v>
      </c>
      <c r="F14" s="20">
        <v>4.425</v>
      </c>
    </row>
    <row r="15">
      <c r="A15" s="20">
        <v>2036.0</v>
      </c>
      <c r="B15" s="22">
        <f>Price!$G$2</f>
        <v>0.7</v>
      </c>
      <c r="C15" s="22">
        <f t="shared" ref="C15:D15" si="14">E15*B15</f>
        <v>1.974</v>
      </c>
      <c r="D15" s="22">
        <f t="shared" si="14"/>
        <v>8.46846</v>
      </c>
      <c r="E15" s="31">
        <v>2.82</v>
      </c>
      <c r="F15" s="20">
        <v>4.29</v>
      </c>
    </row>
    <row r="16">
      <c r="A16" s="20">
        <v>2037.0</v>
      </c>
      <c r="B16" s="22">
        <f>Price!$G$2</f>
        <v>0.7</v>
      </c>
      <c r="C16" s="22">
        <f t="shared" ref="C16:D16" si="15">E16*B16</f>
        <v>1.964666669</v>
      </c>
      <c r="D16" s="22">
        <f t="shared" si="15"/>
        <v>8.16319001</v>
      </c>
      <c r="E16" s="31">
        <v>2.80666667</v>
      </c>
      <c r="F16" s="20">
        <v>4.155</v>
      </c>
    </row>
    <row r="17">
      <c r="A17" s="20">
        <v>2038.0</v>
      </c>
      <c r="B17" s="22">
        <f>Price!$G$2</f>
        <v>0.7</v>
      </c>
      <c r="C17" s="22">
        <f t="shared" ref="C17:D17" si="16">E17*B17</f>
        <v>1.955333331</v>
      </c>
      <c r="D17" s="22">
        <f t="shared" si="16"/>
        <v>7.860439991</v>
      </c>
      <c r="E17" s="31">
        <v>2.79333333</v>
      </c>
      <c r="F17" s="20">
        <v>4.02</v>
      </c>
    </row>
    <row r="18">
      <c r="A18" s="20">
        <v>2039.0</v>
      </c>
      <c r="B18" s="22">
        <f>Price!$G$2</f>
        <v>0.7</v>
      </c>
      <c r="C18" s="22">
        <f t="shared" ref="C18:D18" si="17">E18*B18</f>
        <v>1.946</v>
      </c>
      <c r="D18" s="22">
        <f t="shared" si="17"/>
        <v>7.56021</v>
      </c>
      <c r="E18" s="31">
        <v>2.78</v>
      </c>
      <c r="F18" s="20">
        <v>3.885</v>
      </c>
    </row>
    <row r="19">
      <c r="A19" s="20">
        <v>2040.0</v>
      </c>
      <c r="B19" s="22">
        <f>Price!$G$2</f>
        <v>0.7</v>
      </c>
      <c r="C19" s="22">
        <f t="shared" ref="C19:D19" si="18">E19*B19</f>
        <v>1.936666669</v>
      </c>
      <c r="D19" s="22">
        <f t="shared" si="18"/>
        <v>7.262500009</v>
      </c>
      <c r="E19" s="31">
        <v>2.76666667</v>
      </c>
      <c r="F19" s="20">
        <v>3.75</v>
      </c>
    </row>
    <row r="20">
      <c r="A20" s="20">
        <v>2041.0</v>
      </c>
      <c r="B20" s="22">
        <f>Price!$G$2</f>
        <v>0.7</v>
      </c>
      <c r="C20" s="22">
        <f t="shared" ref="C20:D20" si="19">E20*B20</f>
        <v>1.927333331</v>
      </c>
      <c r="D20" s="22">
        <f t="shared" si="19"/>
        <v>6.967309992</v>
      </c>
      <c r="E20" s="31">
        <v>2.75333333</v>
      </c>
      <c r="F20" s="20">
        <v>3.615</v>
      </c>
    </row>
    <row r="21">
      <c r="A21" s="20">
        <v>2042.0</v>
      </c>
      <c r="B21" s="22">
        <f>Price!$G$2</f>
        <v>0.7</v>
      </c>
      <c r="C21" s="22">
        <f t="shared" ref="C21:D21" si="20">E21*B21</f>
        <v>1.918</v>
      </c>
      <c r="D21" s="22">
        <f t="shared" si="20"/>
        <v>6.67464</v>
      </c>
      <c r="E21" s="31">
        <v>2.74</v>
      </c>
      <c r="F21" s="20">
        <v>3.48</v>
      </c>
    </row>
    <row r="22">
      <c r="A22" s="20">
        <v>2043.0</v>
      </c>
      <c r="B22" s="22">
        <f>Price!$G$2</f>
        <v>0.7</v>
      </c>
      <c r="C22" s="22">
        <f t="shared" ref="C22:D22" si="21">E22*B22</f>
        <v>1.908666669</v>
      </c>
      <c r="D22" s="22">
        <f t="shared" si="21"/>
        <v>6.384490008</v>
      </c>
      <c r="E22" s="31">
        <v>2.72666667</v>
      </c>
      <c r="F22" s="20">
        <v>3.345</v>
      </c>
    </row>
    <row r="23">
      <c r="A23" s="20">
        <v>2044.0</v>
      </c>
      <c r="B23" s="22">
        <f>Price!$G$2</f>
        <v>0.7</v>
      </c>
      <c r="C23" s="22">
        <f t="shared" ref="C23:D23" si="22">E23*B23</f>
        <v>1.899333331</v>
      </c>
      <c r="D23" s="22">
        <f t="shared" si="22"/>
        <v>6.096859993</v>
      </c>
      <c r="E23" s="31">
        <v>2.71333333</v>
      </c>
      <c r="F23" s="20">
        <v>3.21</v>
      </c>
    </row>
    <row r="24">
      <c r="A24" s="20">
        <v>2045.0</v>
      </c>
      <c r="B24" s="22">
        <f>Price!$G$2</f>
        <v>0.7</v>
      </c>
      <c r="C24" s="22">
        <f t="shared" ref="C24:D24" si="23">E24*B24</f>
        <v>1.89</v>
      </c>
      <c r="D24" s="22">
        <f t="shared" si="23"/>
        <v>5.81175</v>
      </c>
      <c r="E24" s="31">
        <v>2.7</v>
      </c>
      <c r="F24" s="20">
        <v>3.075</v>
      </c>
    </row>
    <row r="25">
      <c r="A25" s="20">
        <v>2046.0</v>
      </c>
      <c r="B25" s="22">
        <f>Price!$G$2</f>
        <v>0.7</v>
      </c>
      <c r="C25" s="22">
        <f t="shared" ref="C25:D25" si="24">E25*B25</f>
        <v>1.876</v>
      </c>
      <c r="D25" s="22">
        <f t="shared" si="24"/>
        <v>5.51544</v>
      </c>
      <c r="E25" s="20">
        <v>2.68</v>
      </c>
      <c r="F25" s="20">
        <v>2.94</v>
      </c>
    </row>
    <row r="26">
      <c r="A26" s="20">
        <v>2047.0</v>
      </c>
      <c r="B26" s="22">
        <f>Price!$G$2</f>
        <v>0.7</v>
      </c>
      <c r="C26" s="22">
        <f t="shared" ref="C26:D26" si="25">E26*B26</f>
        <v>1.862</v>
      </c>
      <c r="D26" s="22">
        <f t="shared" si="25"/>
        <v>5.22291</v>
      </c>
      <c r="E26" s="20">
        <v>2.66</v>
      </c>
      <c r="F26" s="20">
        <v>2.805</v>
      </c>
    </row>
    <row r="27">
      <c r="A27" s="20">
        <v>2048.0</v>
      </c>
      <c r="B27" s="22">
        <f>Price!$G$2</f>
        <v>0.7</v>
      </c>
      <c r="C27" s="22">
        <f t="shared" ref="C27:D27" si="26">E27*B27</f>
        <v>1.848</v>
      </c>
      <c r="D27" s="22">
        <f t="shared" si="26"/>
        <v>4.93416</v>
      </c>
      <c r="E27" s="20">
        <v>2.64</v>
      </c>
      <c r="F27" s="20">
        <v>2.67</v>
      </c>
    </row>
    <row r="28">
      <c r="A28" s="20">
        <v>2049.0</v>
      </c>
      <c r="B28" s="22">
        <f>Price!$G$2</f>
        <v>0.7</v>
      </c>
      <c r="C28" s="22">
        <f t="shared" ref="C28:D28" si="27">E28*B28</f>
        <v>1.834</v>
      </c>
      <c r="D28" s="22">
        <f t="shared" si="27"/>
        <v>4.64919</v>
      </c>
      <c r="E28" s="20">
        <v>2.62</v>
      </c>
      <c r="F28" s="20">
        <v>2.535</v>
      </c>
    </row>
    <row r="29">
      <c r="A29" s="20">
        <v>2050.0</v>
      </c>
      <c r="B29" s="22">
        <f>Price!$G$2</f>
        <v>0.7</v>
      </c>
      <c r="C29" s="22">
        <f t="shared" ref="C29:D29" si="28">E29*B29</f>
        <v>1.82</v>
      </c>
      <c r="D29" s="22">
        <f t="shared" si="28"/>
        <v>4.368</v>
      </c>
      <c r="E29" s="20">
        <v>2.6</v>
      </c>
      <c r="F29" s="20">
        <v>2.4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2023-11-13T12:46:55Z</dcterms:created>
  <dc:creator>Paul Bardon</dc:creator>
</cp:coreProperties>
</file>