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 кв" sheetId="1" state="visible" r:id="rId2"/>
  </sheets>
  <externalReferences>
    <externalReference r:id="rId3"/>
  </externalReferences>
  <definedNames>
    <definedName function="false" hidden="false" localSheetId="0" name="_xlnm.Print_Area" vbProcedure="false">'3 кв'!$A$1:$X$321</definedName>
    <definedName function="false" hidden="false" localSheetId="0" name="_xlnm.Print_Titles" vbProcedure="false">'3 кв'!$10:$10</definedName>
    <definedName function="false" hidden="false" localSheetId="0" name="_xlnm._FilterDatabase" vbProcedure="false">'3 кв'!$A$10:$X$122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<sst xmlns="http://schemas.openxmlformats.org/spreadsheetml/2006/main" count="691" uniqueCount="455">
  <si>
    <t xml:space="preserve">УТВЕРЖДАЮ:</t>
  </si>
  <si>
    <t xml:space="preserve">СОГЛАСОВАНО:</t>
  </si>
  <si>
    <t xml:space="preserve">Зам.генерального директора АО "СХК" по проекту "Прорыв" - руководитель проекта строительства ОДЭК  
__________ А.В. Гусев 
«    » _______________ 2020г.</t>
  </si>
  <si>
    <t xml:space="preserve">Директор ООО "УС БАЭС" 
_______________ Н.Г. Пешнина
«    » _______________ 2020 г.</t>
  </si>
  <si>
    <t xml:space="preserve">Тематический план </t>
  </si>
  <si>
    <t xml:space="preserve">Индекс 2020 года СМР</t>
  </si>
  <si>
    <t xml:space="preserve">на выполнение СМР в 4 квартале 2020г. (период с 16 ноября 2020 г. по 15 декабря 2020 г.)</t>
  </si>
  <si>
    <t xml:space="preserve">Индекс 2020 года ПНР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</si>
  <si>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</si>
  <si>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ИД КСГ</t>
  </si>
  <si>
    <t xml:space="preserve">Дата начала по КСГ</t>
  </si>
  <si>
    <t xml:space="preserve">Дата окончания по КСГ</t>
  </si>
  <si>
    <t xml:space="preserve">Дата корр. РД</t>
  </si>
  <si>
    <t xml:space="preserve">Вид работ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</si>
  <si>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</si>
  <si>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</si>
  <si>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</si>
  <si>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</si>
  <si>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</si>
  <si>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Наименование операции в КСГ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</si>
  <si>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</si>
  <si>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</si>
  <si>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</si>
  <si>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r>
      <rPr>
        <sz val="12"/>
        <rFont val="Times New Roman"/>
        <family val="1"/>
        <charset val="204"/>
      </rPr>
      <t xml:space="preserve">Остаток сметной стоимости работ по состоянию на </t>
    </r>
    <r>
      <rPr>
        <b val="true"/>
        <sz val="12"/>
        <color rgb="FFFF0000"/>
        <rFont val="Times New Roman"/>
        <family val="1"/>
        <charset val="204"/>
      </rPr>
      <t xml:space="preserve">15.11.2020г.</t>
    </r>
    <r>
      <rPr>
        <sz val="12"/>
        <rFont val="Times New Roman"/>
        <family val="1"/>
        <charset val="204"/>
      </rPr>
      <t xml:space="preserve"> в базовых ценах 2000 г. (тыс. руб.)</t>
    </r>
  </si>
  <si>
    <t xml:space="preserve">с 16 ноября 2020 г. по 15 декабря 2020 г.</t>
  </si>
  <si>
    <t xml:space="preserve">Исполнитель</t>
  </si>
  <si>
    <t xml:space="preserve">Примечание</t>
  </si>
  <si>
    <t xml:space="preserve">Карточки с замечаниями</t>
  </si>
  <si>
    <t xml:space="preserve">Всего по смете </t>
  </si>
  <si>
    <r>
      <rPr>
        <sz val="12"/>
        <rFont val="Times New Roman"/>
        <family val="1"/>
        <charset val="204"/>
      </rPr>
      <t xml:space="preserve">Остаток физ.объема на  </t>
    </r>
    <r>
      <rPr>
        <b val="true"/>
        <sz val="12"/>
        <color rgb="FFFF0000"/>
        <rFont val="Times New Roman"/>
        <family val="1"/>
        <charset val="204"/>
      </rPr>
      <t xml:space="preserve">15.11.2020г.</t>
    </r>
  </si>
  <si>
    <t xml:space="preserve">Объём по плану с 16 ноября 2020 г. по 15 декабря 2020 г.</t>
  </si>
  <si>
    <t xml:space="preserve">Всего СМР, тыс. руб.</t>
  </si>
  <si>
    <t xml:space="preserve">Трудоёмкость (чел/час)</t>
  </si>
  <si>
    <t xml:space="preserve">СМР, тыс. руб.</t>
  </si>
  <si>
    <t xml:space="preserve">Трудоёмкость 
(чел-час)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</si>
  <si>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</si>
  <si>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</si>
  <si>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</si>
  <si>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</si>
  <si>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</si>
  <si>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ИТОГО</t>
  </si>
  <si>
    <t xml:space="preserve">  ГЛАВА 2. Основные объекты строительства</t>
  </si>
  <si>
    <t xml:space="preserve">    Здание 4 - здание МФР</t>
  </si>
  <si>
    <t xml:space="preserve">71528 ДСП</t>
  </si>
  <si>
    <t xml:space="preserve">72420 ДСП</t>
  </si>
  <si>
    <t xml:space="preserve">02-01-4-1347</t>
  </si>
  <si>
    <t xml:space="preserve">Комплекс инженерных средств физической защиты (КИСФЗ)</t>
  </si>
  <si>
    <t xml:space="preserve">Установка дверей СФЗ</t>
  </si>
  <si>
    <t xml:space="preserve">т</t>
  </si>
  <si>
    <t xml:space="preserve">ВЭС</t>
  </si>
  <si>
    <t xml:space="preserve">        Архитектура</t>
  </si>
  <si>
    <t xml:space="preserve">          Полы.</t>
  </si>
  <si>
    <t xml:space="preserve">A23210</t>
  </si>
  <si>
    <t xml:space="preserve">01.02.20 A</t>
  </si>
  <si>
    <t xml:space="preserve">Изм.8 (19.12.2019)</t>
  </si>
  <si>
    <t xml:space="preserve">Общестр</t>
  </si>
  <si>
    <t xml:space="preserve">14-07207,14-07207 И4,14-07207 И6</t>
  </si>
  <si>
    <t xml:space="preserve">14-07208,18-01354,18-01665,19-00030</t>
  </si>
  <si>
    <t xml:space="preserve">02-01-0029C,2-01-0029С-Д5,2-01-0029С-Д6,2-01-0029С-Д7</t>
  </si>
  <si>
    <t xml:space="preserve">Архитектурно - строительные работы. Устройство черновых полов, м2</t>
  </si>
  <si>
    <t xml:space="preserve">Устройство черновых полов, м2</t>
  </si>
  <si>
    <t xml:space="preserve">м2</t>
  </si>
  <si>
    <t xml:space="preserve">КЗ-131
В РД инв.№17-1762И1 не учтена набетонка на лестничных площадках лестничных клеток в осях11-12/Е-Ж, 16-17/Е-Ж, по АР 14-727 И8 пом.№ 2UFB1R19, 2UFB1R35. </t>
  </si>
  <si>
    <t xml:space="preserve">A9440</t>
  </si>
  <si>
    <t xml:space="preserve">01.04.20 A</t>
  </si>
  <si>
    <t xml:space="preserve">14-07207,14-07207 И4,14-07207 И6,14-07207 И7</t>
  </si>
  <si>
    <t xml:space="preserve">14-07208,18-01354,18-01665,19-00030,19-00151,19-00802,20-00164</t>
  </si>
  <si>
    <t xml:space="preserve">02-01-0029C,2-01-0029С-Д5,2-01-0029С-Д6,2-01-0029С-Д7,2-01-0029С-Д9,2-01-0029С-Д10,2-01-0029С-Д12</t>
  </si>
  <si>
    <t xml:space="preserve">Архитектурно - строительные работы. Устройство  полов, м2</t>
  </si>
  <si>
    <t xml:space="preserve">Устройство  полов, м2</t>
  </si>
  <si>
    <t xml:space="preserve">нет сметы</t>
  </si>
  <si>
    <t xml:space="preserve">          Внутренная отделка (потолок, стены).</t>
  </si>
  <si>
    <t xml:space="preserve">A22030</t>
  </si>
  <si>
    <t xml:space="preserve">01.01.20 A</t>
  </si>
  <si>
    <t xml:space="preserve">14-07207,14-07207 И6,14-07207 И4</t>
  </si>
  <si>
    <t xml:space="preserve">14-07208,19-00087,18-01247,19-00030</t>
  </si>
  <si>
    <t xml:space="preserve">02-01-0029C,2-01-0029С-Д8,2-01-0029С-Д4,2-01-0029С-Д7</t>
  </si>
  <si>
    <t xml:space="preserve">Архитектурно - строительные работы. Внутренняя отделка потолков, м2</t>
  </si>
  <si>
    <t xml:space="preserve">Внутренняя отделка потолков, м2</t>
  </si>
  <si>
    <t xml:space="preserve">Уч-к №1</t>
  </si>
  <si>
    <t xml:space="preserve">A22040</t>
  </si>
  <si>
    <t xml:space="preserve">Архитектурно - строительные работы. Внутренняя отделка стен, м2</t>
  </si>
  <si>
    <t xml:space="preserve">Внутренняя отделка стен, м2</t>
  </si>
  <si>
    <t xml:space="preserve">          Заполнение монтажных проемов</t>
  </si>
  <si>
    <t xml:space="preserve">A30580</t>
  </si>
  <si>
    <t xml:space="preserve">01.04.20*</t>
  </si>
  <si>
    <t xml:space="preserve">18-01567,18-01567 И1</t>
  </si>
  <si>
    <t xml:space="preserve">18-01568,19-00259</t>
  </si>
  <si>
    <t xml:space="preserve">2-01-0151С,2-01-0151С-Д1</t>
  </si>
  <si>
    <t xml:space="preserve">Заполнение монтажных проемов локализирующих помещений в местах установки гермодверей на отм.+5,150. Конструкции железобетонные. Монтаж металлоконструкций из нержавеющей стали, т</t>
  </si>
  <si>
    <t xml:space="preserve">Монтаж металлоконструкций из нержавеющей стали, т</t>
  </si>
  <si>
    <t xml:space="preserve">Уч-к №3</t>
  </si>
  <si>
    <t xml:space="preserve">      (помещение 018, 114, 023,014) </t>
  </si>
  <si>
    <t xml:space="preserve">A30610</t>
  </si>
  <si>
    <t xml:space="preserve">18-00244,      18-00244 И1,    18-00244 И2  </t>
  </si>
  <si>
    <t xml:space="preserve">18-00245,                19-00258,       19-00685,            20-00560</t>
  </si>
  <si>
    <t xml:space="preserve">2-01-0143С,                2-01-0143С-Д2,               2-01-0143С-Д3,            2-01-0143С-Д4</t>
  </si>
  <si>
    <t xml:space="preserve">Заполнение монтажных проемов локализирующих помещений в местах установки гермодверей на отм. -0,300. Конструкции железобетонные. Устройство монолитного железобетона, т</t>
  </si>
  <si>
    <t xml:space="preserve">Заполнение монтажных проемов локализирующих помещений в местах установки гермодверей бетоном</t>
  </si>
  <si>
    <t xml:space="preserve">м3</t>
  </si>
  <si>
    <t xml:space="preserve">024,023,022,125.</t>
  </si>
  <si>
    <t xml:space="preserve">15-06133</t>
  </si>
  <si>
    <t xml:space="preserve">15-07139</t>
  </si>
  <si>
    <t xml:space="preserve">1-1017</t>
  </si>
  <si>
    <t xml:space="preserve">Стены между осями 1-3 на отм. -0,300. Опалубка и армирование. Конструкции железобетонные. Устройство монолитного железобетона, м3</t>
  </si>
  <si>
    <t xml:space="preserve">Устройство монолитного железобетона, м3</t>
  </si>
  <si>
    <t xml:space="preserve">          Вентиляция</t>
  </si>
  <si>
    <t xml:space="preserve">A49950</t>
  </si>
  <si>
    <t xml:space="preserve">Изм.1 (01.04.2019)</t>
  </si>
  <si>
    <t xml:space="preserve">18-00616</t>
  </si>
  <si>
    <t xml:space="preserve">18-01211</t>
  </si>
  <si>
    <t xml:space="preserve">2-01-0102</t>
  </si>
  <si>
    <t xml:space="preserve">Устройство дополнительных проемов для систем вентиляции на отм. -5.900 в осях 28-32. Конструкции железобетонные. Установка закладных деталей, т</t>
  </si>
  <si>
    <t xml:space="preserve">Установка закладных деталей, т</t>
  </si>
  <si>
    <t xml:space="preserve">Реформа                                                                                                                                                          </t>
  </si>
  <si>
    <t xml:space="preserve">A31960</t>
  </si>
  <si>
    <t xml:space="preserve">01.03.20*</t>
  </si>
  <si>
    <t xml:space="preserve">Изм.1 (04.07.2019)</t>
  </si>
  <si>
    <t xml:space="preserve">18-00826</t>
  </si>
  <si>
    <t xml:space="preserve">18-01211, 19-00674</t>
  </si>
  <si>
    <t xml:space="preserve">2-01-0122С</t>
  </si>
  <si>
    <t xml:space="preserve">Зд 4   Устройство дополнительных проемов для систем вент в стенах на отм + 10.850 в.о 28 - 32. Установка закладных деталей, т</t>
  </si>
  <si>
    <t xml:space="preserve">Реформа</t>
  </si>
  <si>
    <t xml:space="preserve">A31610</t>
  </si>
  <si>
    <t xml:space="preserve">01.06.20*</t>
  </si>
  <si>
    <t xml:space="preserve">18-00836</t>
  </si>
  <si>
    <t xml:space="preserve">19-00015, 19-00702</t>
  </si>
  <si>
    <t xml:space="preserve">2-01-0117С</t>
  </si>
  <si>
    <t xml:space="preserve">Зд 4   Устройство дополнительных проемов для систем вент в стенах на отм -0.300 в.о 28 - 32. Установка закладных деталей, т</t>
  </si>
  <si>
    <t xml:space="preserve">A46740</t>
  </si>
  <si>
    <t xml:space="preserve">01.05.20*</t>
  </si>
  <si>
    <t xml:space="preserve">18-00835,18-00835 И1</t>
  </si>
  <si>
    <t xml:space="preserve">18-00830,18-01349,19-00014,19-00684</t>
  </si>
  <si>
    <t xml:space="preserve">2-01-0116С,2-01-0116С-В1,2-01-0116С-В1-Д1,2-01-0116С-В1-Д2</t>
  </si>
  <si>
    <t xml:space="preserve">Зд 4. Устройство доп проемов для систем вент в стенах на отм - 0.300 в.о 21 - 28.. Установка закладных деталей, т</t>
  </si>
  <si>
    <t xml:space="preserve">18-00825</t>
  </si>
  <si>
    <t xml:space="preserve">18-01469</t>
  </si>
  <si>
    <t xml:space="preserve">2-01-0112С</t>
  </si>
  <si>
    <t xml:space="preserve">Зд 4   Устройство дополнительных проемов для систем вент в перекрытиях на отм + 10.850 в.о 28 - 32. Установка закладных деталей, т</t>
  </si>
  <si>
    <t xml:space="preserve">А-182620-И1,А-182619 И3,A-182620 И4,А-182620 И3</t>
  </si>
  <si>
    <t xml:space="preserve">В16-107-3,19-00909,20-00057,20-00143</t>
  </si>
  <si>
    <t xml:space="preserve">2-980,2-980 изм.3,02-01-2-1133,02-01-2-1150,02-01-2-1153</t>
  </si>
  <si>
    <t xml:space="preserve">Здание 4 (20UFB). Здание МФР. Вентиляция. Монтаж вентиляции, м2</t>
  </si>
  <si>
    <t xml:space="preserve">Монтаж вентиляции, м2</t>
  </si>
  <si>
    <t xml:space="preserve">КЗ-221,232,233,234,274,555,752;846,871,872,91,915,921,935,14,141,187,113, 119,1131
Многочисленные замечания к РД.</t>
  </si>
  <si>
    <t xml:space="preserve">        Газовоздухоснабжение</t>
  </si>
  <si>
    <t xml:space="preserve">15-03696,15-03696 И1</t>
  </si>
  <si>
    <t xml:space="preserve">15-03698,20-00018</t>
  </si>
  <si>
    <t xml:space="preserve">3-293,02-01-3-459ТМ</t>
  </si>
  <si>
    <t xml:space="preserve">Трассировка трубопроводов на отметке +5,250. Установка и монтаж запорно-регулирующей арматуры, шт</t>
  </si>
  <si>
    <t xml:space="preserve">Установка и монтаж запорно-регулирующей арматуры, шт</t>
  </si>
  <si>
    <t xml:space="preserve">шт</t>
  </si>
  <si>
    <t xml:space="preserve">Трассировка трубопроводов на отметке +5,250. Монтаж внутренних  трубопроводов низкого давления  технологических, м</t>
  </si>
  <si>
    <t xml:space="preserve">Монтаж внутренних  трубопроводов низкого давления  технологических, м</t>
  </si>
  <si>
    <t xml:space="preserve">м</t>
  </si>
  <si>
    <t xml:space="preserve">        Локализующее укрытие (облицовка)</t>
  </si>
  <si>
    <t xml:space="preserve">16-01009 И6, И7а</t>
  </si>
  <si>
    <t xml:space="preserve">19-00109, 19-00767</t>
  </si>
  <si>
    <t xml:space="preserve">2-01-0043С-В6, 2-01-0043С-В6-Д1</t>
  </si>
  <si>
    <t xml:space="preserve">Облицовка на отм. 0.000 в осях 15-26, рядах Г-Д; и в осях 9-12, 20-25, рядах Б-В.</t>
  </si>
  <si>
    <t xml:space="preserve">Конструкции металлические.</t>
  </si>
  <si>
    <t xml:space="preserve">A32030</t>
  </si>
  <si>
    <t xml:space="preserve">Изм.2 (18.11.2019)</t>
  </si>
  <si>
    <t xml:space="preserve">ММР</t>
  </si>
  <si>
    <t xml:space="preserve">19-00270,19-00270 И1</t>
  </si>
  <si>
    <t xml:space="preserve">19-00271,19-00890,20-00438</t>
  </si>
  <si>
    <t xml:space="preserve">2-01-0167С,2-01-0167С-Д1,2-01-0167С-Д2</t>
  </si>
  <si>
    <t xml:space="preserve">Установка монтажных деталей для крепления облицовки на отм. -0,300. Монтаж металлоконструкций из нержавеющей стали, т</t>
  </si>
  <si>
    <t xml:space="preserve">        Линия карботермического синтеза</t>
  </si>
  <si>
    <t xml:space="preserve">A27960</t>
  </si>
  <si>
    <t xml:space="preserve">18-01119, 15-03738И6</t>
  </si>
  <si>
    <t xml:space="preserve">18-00681,19-00561</t>
  </si>
  <si>
    <t xml:space="preserve">02-01-3-370 ТМ,02-01-3-440ТМ</t>
  </si>
  <si>
    <t xml:space="preserve">Линия карботермического синтеза. Обеспечение технологическими средами. Монтаж дверей, ворот, тн</t>
  </si>
  <si>
    <t xml:space="preserve">Монтаж дверей, ворот, тн</t>
  </si>
  <si>
    <t xml:space="preserve">10R022; 15R114</t>
  </si>
  <si>
    <t xml:space="preserve">20-00335</t>
  </si>
  <si>
    <t xml:space="preserve">20-00336</t>
  </si>
  <si>
    <t xml:space="preserve">2-01-0199С</t>
  </si>
  <si>
    <t xml:space="preserve"> Монтаж металлоконструкции облицовок из нержавеющей стали, т ( закладные/накладные)</t>
  </si>
  <si>
    <t xml:space="preserve">Монтаж металлоконструкции облицовок из нержавеющей стали, т</t>
  </si>
  <si>
    <t xml:space="preserve">10R031</t>
  </si>
  <si>
    <t xml:space="preserve">A50320</t>
  </si>
  <si>
    <t xml:space="preserve">19-00954</t>
  </si>
  <si>
    <t xml:space="preserve">19-00955</t>
  </si>
  <si>
    <t xml:space="preserve">2-01-0187С</t>
  </si>
  <si>
    <t xml:space="preserve">10R216</t>
  </si>
  <si>
    <t xml:space="preserve">19-00922</t>
  </si>
  <si>
    <t xml:space="preserve">19-00931</t>
  </si>
  <si>
    <t xml:space="preserve">2-01-0186С</t>
  </si>
  <si>
    <t xml:space="preserve">10R024</t>
  </si>
  <si>
    <t xml:space="preserve">A27970</t>
  </si>
  <si>
    <t xml:space="preserve">06.07.20 A</t>
  </si>
  <si>
    <t xml:space="preserve">Линия карботермического синтеза. Обеспечение технологическими средами. Монтаж технологического оборудования, т</t>
  </si>
  <si>
    <t xml:space="preserve">Монтаж технологического оборудования, т</t>
  </si>
  <si>
    <t xml:space="preserve">КЗ-557
Согласно ответа АП на КЗ-557 в каждом ЛУ предусмотрены дренажные насосы (будут учтены в альбоме № 15-3738). В спецификаии 15-3738И6 к 18-1119 насосы отсутствуют</t>
  </si>
  <si>
    <t xml:space="preserve">Автоматизированные склады исходных ЯМ №1и2</t>
  </si>
  <si>
    <t xml:space="preserve">14-07853И5, 14-07854И5</t>
  </si>
  <si>
    <t xml:space="preserve">18-01572</t>
  </si>
  <si>
    <t xml:space="preserve">02-01-3-397ТМ</t>
  </si>
  <si>
    <t xml:space="preserve">        Линия изготовления таблеток СНУП-топлива</t>
  </si>
  <si>
    <t xml:space="preserve">A30430</t>
  </si>
  <si>
    <t xml:space="preserve">02.07.20 A</t>
  </si>
  <si>
    <t xml:space="preserve">Изм.3 (16.01.2020)
Изм.5 (16.01.2020)</t>
  </si>
  <si>
    <t xml:space="preserve">15-02509 И4,15-02509 И5</t>
  </si>
  <si>
    <t xml:space="preserve">18-00621,19-01271</t>
  </si>
  <si>
    <t xml:space="preserve">02-01-3-363 ТМ,02-01-3-457ТМ</t>
  </si>
  <si>
    <t xml:space="preserve">Линия изготовления таблеток СНУП-топлива. Монтаж технологического оборудования, т</t>
  </si>
  <si>
    <t xml:space="preserve">УЭМ</t>
  </si>
  <si>
    <t xml:space="preserve">15R019</t>
  </si>
  <si>
    <t xml:space="preserve">        Линия сборки твэлов</t>
  </si>
  <si>
    <t xml:space="preserve">A3660</t>
  </si>
  <si>
    <t xml:space="preserve">24.06.20 A</t>
  </si>
  <si>
    <t xml:space="preserve">Изм.4 (20.06.2019)
Изм.5 (18.02.2019)</t>
  </si>
  <si>
    <t xml:space="preserve">14-07683 И1,14-07684 И4,14-07683 И3</t>
  </si>
  <si>
    <t xml:space="preserve">14-07685,18-00622,18-01122</t>
  </si>
  <si>
    <t xml:space="preserve">3-305,02-01-3-364 ТМ,02-01-3-393 ТМ</t>
  </si>
  <si>
    <t xml:space="preserve">Линия сборки твэлов. Монтаж технологического оборудования, т</t>
  </si>
  <si>
    <t xml:space="preserve">10R033, 039, 040, 041, 026; 15R024</t>
  </si>
  <si>
    <t xml:space="preserve">        Трубный лоток</t>
  </si>
  <si>
    <t xml:space="preserve">A18250</t>
  </si>
  <si>
    <t xml:space="preserve">01.01.20*</t>
  </si>
  <si>
    <t xml:space="preserve">Изм.1 (17.09.2019)
Изм.1 (17.09.2019)</t>
  </si>
  <si>
    <t xml:space="preserve">15-03464,15-03465 И1</t>
  </si>
  <si>
    <t xml:space="preserve">16-01305,19-00433, 20-00394</t>
  </si>
  <si>
    <t xml:space="preserve">3-298,02-01-3-436ТМ</t>
  </si>
  <si>
    <t xml:space="preserve">Трубный лоток. Монтаж внутренних из нежавеющей стали трубопроводов низкого давления (технологических), т</t>
  </si>
  <si>
    <t xml:space="preserve">Монтаж внутренних из нежавеющей стали трубопроводов низкого давления (технологических), т</t>
  </si>
  <si>
    <t xml:space="preserve">Конструкции металлические</t>
  </si>
  <si>
    <t xml:space="preserve">16-01001 И1</t>
  </si>
  <si>
    <t xml:space="preserve">16-01002, 20-00873, 20-00893</t>
  </si>
  <si>
    <t xml:space="preserve">2-01-0005С</t>
  </si>
  <si>
    <t xml:space="preserve">Пристройка между осями 1-4, 4-11, 18-23. Конструкции металлические.</t>
  </si>
  <si>
    <t xml:space="preserve"> Конструкции металлические.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</si>
  <si>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</si>
  <si>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</si>
  <si>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        Несущие и ограждающие  конструкции здания/сооружения</t>
  </si>
  <si>
    <t xml:space="preserve">15-09102И2</t>
  </si>
  <si>
    <t xml:space="preserve">15-09103, 19-01265</t>
  </si>
  <si>
    <t xml:space="preserve">3-01-0002С, 3-01-0002С-Д1</t>
  </si>
  <si>
    <t xml:space="preserve">Каркас между осями 1'-9, Н-П, балки подвесных путей между осями 1-9, Н-П, ремонтная и переходная площадка между осями 8-9, Н-П.</t>
  </si>
  <si>
    <t xml:space="preserve">16-01917И3</t>
  </si>
  <si>
    <t xml:space="preserve">17-00158, 19-01234</t>
  </si>
  <si>
    <t xml:space="preserve">3-01-0025С</t>
  </si>
  <si>
    <t xml:space="preserve">Металлоконструкции наружних и внутренних лестниц, крышек люков, площадок, ограждения</t>
  </si>
  <si>
    <t xml:space="preserve">71540 ДСП, 71541 ДСП</t>
  </si>
  <si>
    <t xml:space="preserve">72458 ДСП</t>
  </si>
  <si>
    <t xml:space="preserve">03-01-4-1476</t>
  </si>
  <si>
    <t xml:space="preserve">A23320</t>
  </si>
  <si>
    <t xml:space="preserve">
Изм.12 (04.10.2019)
</t>
  </si>
  <si>
    <t xml:space="preserve">14-08248,14-08248 И10</t>
  </si>
  <si>
    <t xml:space="preserve">14-08249,18-00804,19-00325</t>
  </si>
  <si>
    <t xml:space="preserve">1-1145,3-01-0033С-Д3,3-01-0033С-Д4</t>
  </si>
  <si>
    <t xml:space="preserve">Архитектурные решения. Здание 4А- здания переработки САО и НАО. Внутренняя отделка потолков, м2</t>
  </si>
  <si>
    <t xml:space="preserve">A23330</t>
  </si>
  <si>
    <t xml:space="preserve">Архитектурные решения. Здание 4А- здания переработки САО и НАО. Внутренняя отделка стен, м2</t>
  </si>
  <si>
    <t xml:space="preserve">          Теплоснабжение и отопление</t>
  </si>
  <si>
    <t xml:space="preserve">15-01938, 15-01939 И1</t>
  </si>
  <si>
    <t xml:space="preserve">20-00940</t>
  </si>
  <si>
    <t xml:space="preserve">03-01-2-1172</t>
  </si>
  <si>
    <t xml:space="preserve">Отопление и теплоснабжение. Здание 4А- здания переработки САО и НАО.</t>
  </si>
  <si>
    <t xml:space="preserve">Монтаж систем отопления, м</t>
  </si>
  <si>
    <t xml:space="preserve">A6240</t>
  </si>
  <si>
    <t xml:space="preserve">01.06.20 A</t>
  </si>
  <si>
    <t xml:space="preserve">Изм.2 (06.05.2019)</t>
  </si>
  <si>
    <t xml:space="preserve">16-01613,16-01613 И1,</t>
  </si>
  <si>
    <t xml:space="preserve">16-01614,16-03041,17-01050,19-00587</t>
  </si>
  <si>
    <t xml:space="preserve">03-01-0014C,03-01-0014С-В1,03-01-0014C-B5,3-01-0014С-В6</t>
  </si>
  <si>
    <t xml:space="preserve">Облицовка на отм.-2,600. Конструкции металлические. Здание 4А- здания переработки САО и НАО. Монтаж металлоконструкции облицовок из нержавеющей стали, т</t>
  </si>
  <si>
    <t xml:space="preserve">A29990</t>
  </si>
  <si>
    <t xml:space="preserve">Изм.4 (04.10.2019)</t>
  </si>
  <si>
    <t xml:space="preserve">18-00914 И1,18-00914 И3,,18-00914 И4</t>
  </si>
  <si>
    <t xml:space="preserve">18-00915,18-01551,19-00217,19-00570,19-00813,19-00026</t>
  </si>
  <si>
    <t xml:space="preserve">3-01-0037С,3-01-0037С-В1,3-01-0037С-В1-Д2,3-01-0037С-В2,3-01-0037С-В2-Д1,3-01-0037С-В1-Д1</t>
  </si>
  <si>
    <t xml:space="preserve">Зд 4 А Установка монтажных деталей для крепления облицовки стен  Констр жб... Монтаж металлоконструкций из нержавеющей стали, т</t>
  </si>
  <si>
    <t xml:space="preserve">A6250</t>
  </si>
  <si>
    <t xml:space="preserve">Изм.4 (18.11.2019)</t>
  </si>
  <si>
    <t xml:space="preserve">16-01617,16-01617 И1,16-01617 И3,16-01617 И4</t>
  </si>
  <si>
    <t xml:space="preserve">16-03044,17-00048,17-00213,17-01051,19-00528,19-00830</t>
  </si>
  <si>
    <t xml:space="preserve">03-01-0019С-В3,3-01-0019С-В4,3-01-0019С-В5,3-01-0019С-B8,3-01-0019С-В9,3-01-0019С-В9-Д1</t>
  </si>
  <si>
    <t xml:space="preserve">Облицовки с 0,000 до отм. +9,600. Конструкции металлические. Монтаж металлоконструкции облицовок из нержавеющей стали, т</t>
  </si>
  <si>
    <t xml:space="preserve">        Выпарная установка</t>
  </si>
  <si>
    <t xml:space="preserve">A27430</t>
  </si>
  <si>
    <t xml:space="preserve">18.06.20*</t>
  </si>
  <si>
    <t xml:space="preserve">14-08692 И1,14-08692 И4,14-08691 И2</t>
  </si>
  <si>
    <t xml:space="preserve">15-01020,17-01143,18-00197,19-00648,19-01191,20-00512</t>
  </si>
  <si>
    <t xml:space="preserve">3-166,3-314,03-01-3-339ТМ,03-01-3-443ТМ,03-01-3-450ТМ</t>
  </si>
  <si>
    <t xml:space="preserve">Приобретение технологического оборудования. Технология обращения с РАО. Выпарная установка между осями 1 - 9 и А - Г.. Монтаж технологического оборудования, шт</t>
  </si>
  <si>
    <t xml:space="preserve">Монтаж технологического оборудования, шт</t>
  </si>
  <si>
    <t xml:space="preserve">    Сооружения 5/4А, 64/22, 22/4 - пешеходно-технологические галереи</t>
  </si>
  <si>
    <t xml:space="preserve">      Конструкции здания/сооружения</t>
  </si>
  <si>
    <t xml:space="preserve">A19350</t>
  </si>
  <si>
    <t xml:space="preserve">01.07.20*</t>
  </si>
  <si>
    <t xml:space="preserve">
20.10.2015
Изм.1 (20.01.2020)
</t>
  </si>
  <si>
    <t xml:space="preserve">15-04118,19-00904</t>
  </si>
  <si>
    <t xml:space="preserve">15-04119,19-00905</t>
  </si>
  <si>
    <t xml:space="preserve">1-1058,3-05-0009С</t>
  </si>
  <si>
    <t xml:space="preserve">Конструкции железобетонные. Строительные конструкции галерей 64/22 и 22/4. Пешеходно-технологические галереи 5/4А, 64/22, 22/4, 16/22. Устройство монолитного железобетона, м3</t>
  </si>
  <si>
    <t xml:space="preserve">    Здания 33 - центральный материальный склад и склад химреагентов</t>
  </si>
  <si>
    <t xml:space="preserve">          Подготовка под полы, цоколь</t>
  </si>
  <si>
    <t xml:space="preserve">A45960</t>
  </si>
  <si>
    <t xml:space="preserve">19-00279</t>
  </si>
  <si>
    <t xml:space="preserve">19-00281</t>
  </si>
  <si>
    <t xml:space="preserve">3-07-0006С</t>
  </si>
  <si>
    <t xml:space="preserve">Цоколь под перегородки в осях 7-12. Конструкции железобетонные.. Устройство монолитного железобетона, м3</t>
  </si>
  <si>
    <t xml:space="preserve">Устройство монолитного железобетона, м3 </t>
  </si>
  <si>
    <t xml:space="preserve">Уч-к №2</t>
  </si>
  <si>
    <t xml:space="preserve">          Стены, перегородки</t>
  </si>
  <si>
    <t xml:space="preserve">A49320</t>
  </si>
  <si>
    <t xml:space="preserve">Изм.1 (26.08.2019)</t>
  </si>
  <si>
    <t xml:space="preserve">19-00284,19-00284 И1</t>
  </si>
  <si>
    <t xml:space="preserve">19-00285,19-00560, 20-00519</t>
  </si>
  <si>
    <t xml:space="preserve">3-07-0005С,3-07-0005С-Д1, 3-07-0005С-Д2</t>
  </si>
  <si>
    <t xml:space="preserve">Центральный материальный склад и склад химреагентов. Перегородки на отм. +1,200, +1,500, +1,700.. Огнезащитное покрытие строительных конструкций, м2</t>
  </si>
  <si>
    <t xml:space="preserve">Огнезащитное покрытие строительных конструкций, м2</t>
  </si>
  <si>
    <t xml:space="preserve">A50410</t>
  </si>
  <si>
    <t xml:space="preserve">Центральный материальный склад и склад химреагентов. Перегородки на отм. +1,200, +1,500, +1,700.. Облицовка  поверхности, м2</t>
  </si>
  <si>
    <t xml:space="preserve">Облицовка  поверхности, м2 </t>
  </si>
  <si>
    <t xml:space="preserve">A49310</t>
  </si>
  <si>
    <t xml:space="preserve">Центральный материальный склад и склад химреагентов. Перегородки на отм. +1,200, +1,500, +1,700.. Монтаж строительных металлоконструкций, т</t>
  </si>
  <si>
    <t xml:space="preserve">Монтаж строительных металлоконструкций, т</t>
  </si>
  <si>
    <t xml:space="preserve">          Крыльца</t>
  </si>
  <si>
    <t xml:space="preserve">A25410</t>
  </si>
  <si>
    <t xml:space="preserve">Изм.1 (07.05.2018)</t>
  </si>
  <si>
    <t xml:space="preserve">17-00566 И1</t>
  </si>
  <si>
    <t xml:space="preserve">17-00567,18-00256</t>
  </si>
  <si>
    <t xml:space="preserve">3-07-0003С,3-07-0003С-Д1</t>
  </si>
  <si>
    <t xml:space="preserve">Крыльца. Конструкции железобетонные. Здание 33 - центральный материальный склад и склад химреагентов. Устройство монолитного железобетона, м3</t>
  </si>
  <si>
    <t xml:space="preserve">          Устройство/ Заполнение проемов (Окна, Двери, Ворота)</t>
  </si>
  <si>
    <t xml:space="preserve">A9140</t>
  </si>
  <si>
    <t xml:space="preserve">Изм.5 (20.09.2019)</t>
  </si>
  <si>
    <t xml:space="preserve">15-00466,15-00466 И3,15-00466 И5</t>
  </si>
  <si>
    <t xml:space="preserve">15-00467,17-01370,18-01274,18-01623,19-00825,19-00689</t>
  </si>
  <si>
    <t xml:space="preserve">1-1086,03-07-1-1336,3-07-0002С-Д6,3-07-0002С-Д8,3-07-0002С-Д11,3-07-0002С-Д10</t>
  </si>
  <si>
    <t xml:space="preserve">Архитектурные решения. Здание 33 - центральный материальный склад и склад химреагентов. Устройство проемов( двери + окна), м2</t>
  </si>
  <si>
    <t xml:space="preserve">Устройство проемов( двери + окна), м2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</si>
  <si>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</si>
  <si>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</si>
  <si>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        Фундамент под оборудование СФ3, опоры, ограждающие конструкции</t>
  </si>
  <si>
    <t xml:space="preserve">A8780</t>
  </si>
  <si>
    <t xml:space="preserve">01.05.20 A</t>
  </si>
  <si>
    <t xml:space="preserve">Изм.2 (01.02.2019)</t>
  </si>
  <si>
    <t xml:space="preserve">16-02749</t>
  </si>
  <si>
    <t xml:space="preserve">16-02836,17-00021</t>
  </si>
  <si>
    <t xml:space="preserve">5-06-0001С,5-06-0001С-В1</t>
  </si>
  <si>
    <t xml:space="preserve">Фундаменты под опоры кабельпровода вдоль периметра охранной зоны ОДЭК. Конструкции металлические .. Устройство монолитного железобетона, м3</t>
  </si>
  <si>
    <t xml:space="preserve">ССС</t>
  </si>
  <si>
    <t xml:space="preserve">        Ограждающие конструкции</t>
  </si>
  <si>
    <t xml:space="preserve">A29860</t>
  </si>
  <si>
    <t xml:space="preserve">Изм.1 (09.08.2016) - аннул.
Изм.2 (07.05.2018)
</t>
  </si>
  <si>
    <t xml:space="preserve">14-05205,14-05205 И1,17-00268 И1,17-00268 И2</t>
  </si>
  <si>
    <t xml:space="preserve">14-05206,16-02961,16-02818,17-00269,19-00613,19-00826,19-01189,19-01235</t>
  </si>
  <si>
    <t xml:space="preserve">1-882,1-1298,1-1282,5-06-0003С-В1,5-06-0003С-В1-Д1,5-06-0003С-В1-Д2,5-06-0003С-В1-Д3,5-06-0003С-В1-Д4</t>
  </si>
  <si>
    <t xml:space="preserve">Строительные конструкции ограждения запретной зоны по периметру площадки ОДЭК. Установка заборных  секций из сетки, шт</t>
  </si>
  <si>
    <t xml:space="preserve">Установка заборных  секций из сетки, шт</t>
  </si>
  <si>
    <t xml:space="preserve">        СУДОС Система управления доступом и охранной сигнализацией</t>
  </si>
  <si>
    <t xml:space="preserve">A50010</t>
  </si>
  <si>
    <t xml:space="preserve">Изм.6 (20.03.2020)</t>
  </si>
  <si>
    <t xml:space="preserve">ЭМР</t>
  </si>
  <si>
    <t xml:space="preserve">70384 ДСП,70384 ДСП И1,70385 ДСП И2</t>
  </si>
  <si>
    <t xml:space="preserve">70386,72437ДСП,72481 ДСП</t>
  </si>
  <si>
    <t xml:space="preserve">4-675,05-06-4-1333,05-06-4-1503</t>
  </si>
  <si>
    <t xml:space="preserve">Система физической защиты. СУДОС, СОЭН. Охранная зона периметра площадки.. Монтаж кабельных конструкций и прокладка  кабеля, м</t>
  </si>
  <si>
    <t xml:space="preserve">Монтаж кабельных конструкций </t>
  </si>
  <si>
    <t xml:space="preserve">  ГЛАВА 6. Наружные сети и сооружения водоснабжения, водоотведения, теплоснабжения и газоснабжения-1</t>
  </si>
  <si>
    <t xml:space="preserve">    Сооружение 21 - газобаллонная</t>
  </si>
  <si>
    <t xml:space="preserve">17-02111 И1</t>
  </si>
  <si>
    <t xml:space="preserve">18-01557, 19-00099, 20-00047, 20-00440</t>
  </si>
  <si>
    <t xml:space="preserve">6-01-0004С-В1, 6-01-0004С-В1-Д2, 6-01-0004С-В1-Д3, 6-01-0004С-В1-Д4</t>
  </si>
  <si>
    <t xml:space="preserve">Архитектурные решения.</t>
  </si>
  <si>
    <t xml:space="preserve">Внутренняя отделка стены, потолок , м2 </t>
  </si>
  <si>
    <t xml:space="preserve">Монтаж дверей и окон</t>
  </si>
  <si>
    <t xml:space="preserve">    Сооружение 29 - сооружение учета теплоты</t>
  </si>
  <si>
    <t xml:space="preserve">          Полы, фундаменты под оборудование</t>
  </si>
  <si>
    <t xml:space="preserve">A2030</t>
  </si>
  <si>
    <t xml:space="preserve">01.08.20*</t>
  </si>
  <si>
    <t xml:space="preserve">Изм.2 (19.12.2019)</t>
  </si>
  <si>
    <t xml:space="preserve">15-01061</t>
  </si>
  <si>
    <t xml:space="preserve">15-02891</t>
  </si>
  <si>
    <t xml:space="preserve">1-973</t>
  </si>
  <si>
    <t xml:space="preserve">Архитектурные решения. Сооружение 29 - сооружение учета теплоты. Устройство  полов, м2</t>
  </si>
  <si>
    <t xml:space="preserve">          Внутренная отделка (потолок, стены), противопожарные мероприятия</t>
  </si>
  <si>
    <t xml:space="preserve">A29220</t>
  </si>
  <si>
    <t xml:space="preserve">Архитектурные решения. Сооружение 29 - сооружение учета теплоты. Внутренняя отделка стен, м2</t>
  </si>
  <si>
    <t xml:space="preserve">A29210</t>
  </si>
  <si>
    <t xml:space="preserve">Архитектурные решения. Сооружение 29 - сооружение учета теплоты. Внутренняя отделка потолков, м2</t>
  </si>
  <si>
    <t xml:space="preserve">          Огнезащита</t>
  </si>
  <si>
    <t xml:space="preserve">A40110</t>
  </si>
  <si>
    <t xml:space="preserve">15-02291</t>
  </si>
  <si>
    <t xml:space="preserve">15-02292</t>
  </si>
  <si>
    <t xml:space="preserve">1-909</t>
  </si>
  <si>
    <t xml:space="preserve">Огнезащита. Сооружение учета теплоты. Сооружение 29. Огнезащитное покрытие строительных конструкций, м2</t>
  </si>
  <si>
    <t xml:space="preserve">Кровля</t>
  </si>
  <si>
    <t xml:space="preserve">15-01061И2</t>
  </si>
  <si>
    <t xml:space="preserve">15-02891, 18-00360</t>
  </si>
  <si>
    <t xml:space="preserve">Архитектурные решения. Сооружение 29 - сооружение учета теплоты. Устройство крови, м2</t>
  </si>
  <si>
    <t xml:space="preserve">Устройство крови, м2</t>
  </si>
  <si>
    <t xml:space="preserve">          Отопление и вентиляция</t>
  </si>
  <si>
    <t xml:space="preserve">A22300</t>
  </si>
  <si>
    <t xml:space="preserve">15-00964</t>
  </si>
  <si>
    <t xml:space="preserve">15-00965</t>
  </si>
  <si>
    <t xml:space="preserve">2-842</t>
  </si>
  <si>
    <t xml:space="preserve">Устройство систем отопления и вентиляции. Сооружение 29 - сооружение учета теплоты. Установка и монтаж отопительных установок, радиаторов, шт</t>
  </si>
  <si>
    <t xml:space="preserve">Установка и монтаж отопительных установок, радиаторов, шт</t>
  </si>
  <si>
    <t xml:space="preserve">    Здание 15А - объединенная насосная станция хозпитьевого, производственного и противопож.водоснабжен.</t>
  </si>
  <si>
    <t xml:space="preserve">        Ворота, двери защитно-герметические с комплектом автоматики</t>
  </si>
  <si>
    <t xml:space="preserve">A2750</t>
  </si>
  <si>
    <t xml:space="preserve">Изм.3 (19.12.2019)</t>
  </si>
  <si>
    <t xml:space="preserve">15-01062</t>
  </si>
  <si>
    <t xml:space="preserve">15-05472</t>
  </si>
  <si>
    <t xml:space="preserve">3-212</t>
  </si>
  <si>
    <t xml:space="preserve">Ворота с калиткой, электроприводом и комплектом автоматики ВМР-30-25. Приобретение и монтаж. Здание 15А- объединенная насосная станция хозпитьевого, производственного противопожарного водоснабжения. Монтаж дверей, ворот,  шт</t>
  </si>
  <si>
    <t xml:space="preserve">Монтаж дверей, ворот,  шт</t>
  </si>
  <si>
    <t xml:space="preserve">    Сооружения 1-7 канализац. насосные станции бытовых стоков, произв.-дождевых стоков, норм.-чист. вод,</t>
  </si>
  <si>
    <t xml:space="preserve">        Наружные сети водопровода и канализации</t>
  </si>
  <si>
    <t xml:space="preserve">A5240</t>
  </si>
  <si>
    <t xml:space="preserve">01.07.20 A</t>
  </si>
  <si>
    <t xml:space="preserve">Изм.4 (22.10.2019)</t>
  </si>
  <si>
    <t xml:space="preserve">15-05941,15-05941 И3,15-05941 И4</t>
  </si>
  <si>
    <t xml:space="preserve">15-05942,19-00301,19-00514,19-00852,19-00883,19-01227</t>
  </si>
  <si>
    <t xml:space="preserve">1-1083,6-17-0005С,6-17-0005С-В1,6-15-0001С,6-15-0001С-Д1,6-15-0001С-Д2</t>
  </si>
  <si>
    <t xml:space="preserve">Устройство котлована.КНС №6- канализационная насосная станция нормативно-чистых вод.. Обратная засыпка, м3</t>
  </si>
  <si>
    <t xml:space="preserve">Обратная засыпка, м3</t>
  </si>
  <si>
    <t xml:space="preserve">    Наружные сети </t>
  </si>
  <si>
    <t xml:space="preserve">        Наружные сети </t>
  </si>
  <si>
    <t xml:space="preserve">15-04375 И7, 15-07784 И7.</t>
  </si>
  <si>
    <t xml:space="preserve">19-00148</t>
  </si>
  <si>
    <t xml:space="preserve">6-17-2-1090</t>
  </si>
  <si>
    <t xml:space="preserve">Магистральное кольцо хозяйственно-питьевого водопровода вдоль проездов №5,4,17,12,13,8,11</t>
  </si>
  <si>
    <t xml:space="preserve">Монтаж трубопроводов В1(СГП)</t>
  </si>
  <si>
    <t xml:space="preserve">15-04376 И3, 15-07782 И3</t>
  </si>
  <si>
    <t xml:space="preserve">15-07783, 19-00127, 19-00143</t>
  </si>
  <si>
    <t xml:space="preserve">2-906, 6-17-2-1087, 6-17-2-1089</t>
  </si>
  <si>
    <t xml:space="preserve">Магистральное кольцо производственно-противопожарного водопровода вдоль проездов №5,4,17,12,13,8,11</t>
  </si>
  <si>
    <t xml:space="preserve">Монтаж трубопроводов В2(СГП)</t>
  </si>
  <si>
    <t xml:space="preserve">15-00868 И5</t>
  </si>
  <si>
    <t xml:space="preserve">15-04416, 18-00648, 18-01790, 20-00543</t>
  </si>
  <si>
    <t xml:space="preserve">1-871, 02-01-1-1350, 02-01-1-1352, 02-01-1-1354</t>
  </si>
  <si>
    <t xml:space="preserve">Гидротехнические решения. Система дренажа 4, 4А.</t>
  </si>
  <si>
    <t xml:space="preserve">Монтаж трубопроводов дренаж (СГП) </t>
  </si>
  <si>
    <t xml:space="preserve">Главный инженер УКС ОДЭК</t>
  </si>
  <si>
    <t xml:space="preserve">Управляющий по строительству объектов АО «СХК»</t>
  </si>
  <si>
    <t xml:space="preserve">А.И. Чугай</t>
  </si>
  <si>
    <t xml:space="preserve">г. Северск ООО «УС БАЭС"</t>
  </si>
  <si>
    <t xml:space="preserve">Начальник ПТО</t>
  </si>
  <si>
    <t xml:space="preserve">Е.В. Гуков</t>
  </si>
  <si>
    <t xml:space="preserve">Заместитель директора по производству </t>
  </si>
  <si>
    <t xml:space="preserve">А.А. Киюшов</t>
  </si>
  <si>
    <t xml:space="preserve">Начальник ОСК</t>
  </si>
  <si>
    <t xml:space="preserve">А.В. Соколов</t>
  </si>
  <si>
    <t xml:space="preserve">по объекту АО «СХК» г. Северск</t>
  </si>
  <si>
    <t xml:space="preserve">Начальник ОУП</t>
  </si>
  <si>
    <t xml:space="preserve">Я.В. Дроздов</t>
  </si>
  <si>
    <t xml:space="preserve">Ведущий инженер-сметчик</t>
  </si>
  <si>
    <t xml:space="preserve">Р.Э. Смирнов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</si>
</sst>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#,##0.00"/>
    <numFmt numFmtId="167" formatCode="dd/mm/yyyy"/>
    <numFmt numFmtId="168" formatCode="_-* #,##0.00\ _₽_-;\-* #,##0.00\ _₽_-;_-* \-??\ _₽_-;_-@_-"/>
    <numFmt numFmtId="169" formatCode="_-* #,##0.0\ _₽_-;\-* #,##0.0\ _₽_-;_-* \-??\ _₽_-;_-@_-"/>
    <numFmt numFmtId="170" formatCode="_-* #,##0\ _₽_-;\-* #,##0\ _₽_-;_-* \-??\ _₽_-;_-@_-"/>
    <numFmt numFmtId="171" formatCode="dd/mmm"/>
    <numFmt numFmtId="172" formatCode="_-* #,##0.000\ _₽_-;\-* #,##0.000\ _₽_-;_-* \-??\ _₽_-;_-@_-"/>
    <numFmt numFmtId="173" formatCode="#,##0.00_ ;\-#,##0.00\ "/>
    <numFmt numFmtId="174" formatCode="0.00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2"/>
      <color rgb="FFFF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8FAADC"/>
        <bgColor rgb="FF969696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CCCCFF"/>
      </patternFill>
    </fill>
    <fill>
      <patternFill patternType="solid">
        <fgColor rgb="FFFFF2CC"/>
        <bgColor rgb="FFE2F0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21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6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5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5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6" fillId="6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6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6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7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2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5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3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3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3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2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5" fillId="0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3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6" fillId="8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8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8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3" fillId="2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3" fillId="0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3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4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5" fillId="4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im/IdeaProjects/konvert/home/sim/IdeaProjects/rewritExlsxs/&#1055;&#1088;&#1086;&#1077;&#1082;&#1090;%20&#1090;&#1077;&#1084;%20&#1087;&#1083;&#1072;&#1085;&#1072;%20&#1054;&#1082;&#1090;&#1103;&#1073;&#1088;&#1100;-&#1053;&#1086;&#1103;&#1073;&#1088;&#1100;-09.10.20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кв"/>
      <sheetName val="Подрядчики"/>
      <sheetName val="СетиВиК"/>
      <sheetName val="ССС"/>
      <sheetName val="Участок №2"/>
      <sheetName val="УЭМ"/>
      <sheetName val="Реформа"/>
      <sheetName val="Участок №3"/>
      <sheetName val="Участок №1"/>
      <sheetName val="ВЭС"/>
      <sheetName val="Расшифроака к КСГ"/>
      <sheetName val="Физ.обьем"/>
      <sheetName val="Трудозатраты"/>
      <sheetName val="КЗ"/>
    </sheetNames>
    <sheetDataSet>
      <sheetData sheetId="0"/>
      <sheetData sheetId="1"/>
      <sheetData sheetId="2">
        <row r="11">
          <cell r="S11">
            <v>473.478375607858</v>
          </cell>
          <cell r="T11">
            <v>4919.61351043884</v>
          </cell>
        </row>
      </sheetData>
      <sheetData sheetId="3">
        <row r="11">
          <cell r="S11">
            <v>1288.7611325819</v>
          </cell>
          <cell r="T11">
            <v>13390.6995677231</v>
          </cell>
        </row>
      </sheetData>
      <sheetData sheetId="4">
        <row r="11">
          <cell r="S11">
            <v>689.506956939895</v>
          </cell>
          <cell r="T11">
            <v>7164.22948893547</v>
          </cell>
        </row>
      </sheetData>
      <sheetData sheetId="5">
        <row r="11">
          <cell r="S11">
            <v>3497.4758675377</v>
          </cell>
          <cell r="T11">
            <v>36340.0535627053</v>
          </cell>
        </row>
      </sheetData>
      <sheetData sheetId="6">
        <row r="11">
          <cell r="S11">
            <v>1819.32113563067</v>
          </cell>
          <cell r="T11">
            <v>18903.4120664645</v>
          </cell>
        </row>
      </sheetData>
      <sheetData sheetId="7">
        <row r="11">
          <cell r="S11">
            <v>3312.10409809925</v>
          </cell>
          <cell r="T11">
            <v>34413.9730733639</v>
          </cell>
        </row>
      </sheetData>
      <sheetData sheetId="8">
        <row r="11">
          <cell r="S11">
            <v>744.910637746291</v>
          </cell>
          <cell r="T11">
            <v>7739.89399794977</v>
          </cell>
        </row>
      </sheetData>
      <sheetData sheetId="9">
        <row r="11">
          <cell r="S11">
            <v>1579.27620124635</v>
          </cell>
          <cell r="T11">
            <v>16409.2573951061</v>
          </cell>
        </row>
      </sheetData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8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4" activeCellId="0" sqref="A14"/>
    </sheetView>
  </sheetViews>
  <sheetFormatPr defaultColWidth="10.2812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3"/>
    <col collapsed="false" customWidth="true" hidden="false" outlineLevel="0" max="4" min="3" style="2" width="13.14"/>
    <col collapsed="false" customWidth="true" hidden="false" outlineLevel="0" max="5" min="5" style="3" width="10.14"/>
    <col collapsed="false" customWidth="true" hidden="false" outlineLevel="0" max="6" min="6" style="4" width="11.81"/>
    <col collapsed="false" customWidth="true" hidden="false" outlineLevel="0" max="8" min="7" style="5" width="15.71"/>
    <col collapsed="false" customWidth="true" hidden="false" outlineLevel="0" max="9" min="9" style="5" width="24.15"/>
    <col collapsed="false" customWidth="true" hidden="false" outlineLevel="0" max="10" min="10" style="5" width="34.57"/>
    <col collapsed="false" customWidth="true" hidden="false" outlineLevel="0" max="11" min="11" style="5" width="30.57"/>
    <col collapsed="false" customWidth="true" hidden="false" outlineLevel="0" max="12" min="12" style="6" width="7.7"/>
    <col collapsed="false" customWidth="true" hidden="false" outlineLevel="0" max="13" min="13" style="6" width="15.57"/>
    <col collapsed="false" customWidth="true" hidden="false" outlineLevel="0" max="14" min="14" style="6" width="14.85"/>
    <col collapsed="false" customWidth="true" hidden="false" outlineLevel="0" max="15" min="15" style="6" width="15.14"/>
    <col collapsed="false" customWidth="true" hidden="false" outlineLevel="0" max="16" min="16" style="6" width="16.71"/>
    <col collapsed="false" customWidth="true" hidden="false" outlineLevel="0" max="17" min="17" style="6" width="15.71"/>
    <col collapsed="false" customWidth="true" hidden="false" outlineLevel="0" max="18" min="18" style="6" width="15.57"/>
    <col collapsed="false" customWidth="true" hidden="false" outlineLevel="0" max="19" min="19" style="7" width="15.14"/>
    <col collapsed="false" customWidth="true" hidden="false" outlineLevel="0" max="20" min="20" style="7" width="16.57"/>
    <col collapsed="false" customWidth="true" hidden="false" outlineLevel="0" max="21" min="21" style="6" width="16.14"/>
    <col collapsed="false" customWidth="true" hidden="false" outlineLevel="0" max="22" min="22" style="6" width="27"/>
    <col collapsed="false" customWidth="true" hidden="false" outlineLevel="0" max="24" min="23" style="5" width="25.72"/>
    <col collapsed="false" customWidth="true" hidden="false" outlineLevel="0" max="25" min="25" style="6" width="29.14"/>
    <col collapsed="false" customWidth="true" hidden="false" outlineLevel="0" max="26" min="26" style="6" width="22"/>
    <col collapsed="false" customWidth="true" hidden="false" outlineLevel="0" max="27" min="27" style="6" width="15.57"/>
    <col collapsed="false" customWidth="false" hidden="false" outlineLevel="0" max="1021" min="28" style="6" width="10.28"/>
    <col collapsed="false" customWidth="true" hidden="false" outlineLevel="0" max="1024" min="1022" style="8" width="9.14"/>
  </cols>
  <sheetData>
    <row r="1" customFormat="false" ht="19.5" hidden="true" customHeight="true" outlineLevel="0" collapsed="false">
      <c r="G1" s="9" t="s">
        <v>0</v>
      </c>
      <c r="H1" s="9"/>
      <c r="I1" s="10"/>
      <c r="J1" s="10"/>
      <c r="K1" s="10"/>
      <c r="L1" s="8"/>
      <c r="M1" s="8"/>
      <c r="N1" s="8"/>
      <c r="O1" s="8"/>
      <c r="P1" s="8"/>
      <c r="Q1" s="8"/>
      <c r="R1" s="8"/>
      <c r="S1" s="11" t="s">
        <v>1</v>
      </c>
      <c r="T1" s="12"/>
      <c r="U1" s="11"/>
      <c r="V1" s="13"/>
      <c r="W1" s="14"/>
    </row>
    <row r="2" customFormat="false" ht="72" hidden="false" customHeight="true" outlineLevel="0" collapsed="false">
      <c r="G2" s="15" t="s">
        <v>2</v>
      </c>
      <c r="H2" s="15"/>
      <c r="I2" s="15"/>
      <c r="J2" s="16"/>
      <c r="K2" s="16"/>
      <c r="L2" s="17"/>
      <c r="M2" s="18"/>
      <c r="N2" s="18"/>
      <c r="O2" s="17"/>
      <c r="P2" s="17"/>
      <c r="Q2" s="17"/>
      <c r="R2" s="17"/>
      <c r="S2" s="15" t="s">
        <v>3</v>
      </c>
      <c r="T2" s="15"/>
      <c r="U2" s="15"/>
      <c r="V2" s="19"/>
      <c r="W2" s="20"/>
    </row>
    <row r="3" customFormat="false" ht="38.25" hidden="false" customHeight="true" outlineLevel="0" collapsed="false">
      <c r="H3" s="21" t="s">
        <v>4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  <c r="V3" s="23"/>
      <c r="W3" s="24"/>
      <c r="Y3" s="25" t="s">
        <v>5</v>
      </c>
      <c r="Z3" s="26" t="n">
        <f aca="false">7.63*1.044*0.9897*1.05*1.046*1.2</f>
        <v>10.3903657777886</v>
      </c>
    </row>
    <row r="4" customFormat="false" ht="48" hidden="false" customHeight="true" outlineLevel="0" collapsed="false">
      <c r="H4" s="27" t="s">
        <v>6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23"/>
      <c r="W4" s="24"/>
      <c r="Y4" s="25" t="s">
        <v>7</v>
      </c>
      <c r="Z4" s="26" t="n">
        <f aca="false">15.36*1.044*0.9897*1.05*1.046*1.2</f>
        <v>20.9169093508301</v>
      </c>
    </row>
    <row r="5" customFormat="false" ht="63" hidden="false" customHeight="true" outlineLevel="0" collapsed="false">
      <c r="H5" s="29" t="s">
        <v>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  <c r="V5" s="23"/>
      <c r="W5" s="24"/>
    </row>
    <row r="6" customFormat="false" ht="19.5" hidden="false" customHeight="true" outlineLevel="0" collapsed="false">
      <c r="A6" s="30" t="s">
        <v>9</v>
      </c>
      <c r="B6" s="30" t="s">
        <v>10</v>
      </c>
      <c r="C6" s="30" t="s">
        <v>11</v>
      </c>
      <c r="D6" s="30" t="s">
        <v>12</v>
      </c>
      <c r="E6" s="30" t="s">
        <v>13</v>
      </c>
      <c r="F6" s="31" t="s">
        <v>14</v>
      </c>
      <c r="G6" s="31" t="s">
        <v>15</v>
      </c>
      <c r="H6" s="31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3" t="s">
        <v>21</v>
      </c>
      <c r="N6" s="33"/>
      <c r="O6" s="33"/>
      <c r="P6" s="34" t="s">
        <v>22</v>
      </c>
      <c r="Q6" s="34"/>
      <c r="R6" s="34" t="s">
        <v>23</v>
      </c>
      <c r="S6" s="35" t="s">
        <v>24</v>
      </c>
      <c r="T6" s="35"/>
      <c r="U6" s="35"/>
      <c r="V6" s="36" t="s">
        <v>25</v>
      </c>
      <c r="W6" s="36" t="s">
        <v>26</v>
      </c>
      <c r="X6" s="36" t="s">
        <v>27</v>
      </c>
    </row>
    <row r="7" customFormat="false" ht="29.25" hidden="false" customHeight="true" outlineLevel="0" collapsed="false">
      <c r="A7" s="30"/>
      <c r="B7" s="30"/>
      <c r="C7" s="30"/>
      <c r="D7" s="30"/>
      <c r="E7" s="30"/>
      <c r="F7" s="31"/>
      <c r="G7" s="31"/>
      <c r="H7" s="31"/>
      <c r="I7" s="31"/>
      <c r="J7" s="31"/>
      <c r="K7" s="31"/>
      <c r="L7" s="32"/>
      <c r="M7" s="33"/>
      <c r="N7" s="33"/>
      <c r="O7" s="33"/>
      <c r="P7" s="34"/>
      <c r="Q7" s="34"/>
      <c r="R7" s="34"/>
      <c r="S7" s="35"/>
      <c r="T7" s="35"/>
      <c r="U7" s="35"/>
      <c r="V7" s="36"/>
      <c r="W7" s="36"/>
      <c r="X7" s="36"/>
    </row>
    <row r="8" customFormat="false" ht="41.25" hidden="false" customHeight="true" outlineLevel="0" collapsed="false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  <c r="L8" s="32"/>
      <c r="M8" s="34" t="s">
        <v>28</v>
      </c>
      <c r="N8" s="34" t="s">
        <v>29</v>
      </c>
      <c r="O8" s="35" t="s">
        <v>30</v>
      </c>
      <c r="P8" s="34" t="s">
        <v>31</v>
      </c>
      <c r="Q8" s="34" t="s">
        <v>32</v>
      </c>
      <c r="R8" s="34"/>
      <c r="S8" s="35" t="s">
        <v>33</v>
      </c>
      <c r="T8" s="35"/>
      <c r="U8" s="37" t="s">
        <v>34</v>
      </c>
      <c r="V8" s="36"/>
      <c r="W8" s="36"/>
      <c r="X8" s="36"/>
    </row>
    <row r="9" customFormat="false" ht="49.5" hidden="false" customHeight="true" outlineLevel="0" collapsed="false">
      <c r="A9" s="30"/>
      <c r="B9" s="30"/>
      <c r="C9" s="30"/>
      <c r="D9" s="30"/>
      <c r="E9" s="30"/>
      <c r="F9" s="31"/>
      <c r="G9" s="31"/>
      <c r="H9" s="31"/>
      <c r="I9" s="31"/>
      <c r="J9" s="31"/>
      <c r="K9" s="31"/>
      <c r="L9" s="32"/>
      <c r="M9" s="34"/>
      <c r="N9" s="34"/>
      <c r="O9" s="35"/>
      <c r="P9" s="34"/>
      <c r="Q9" s="34"/>
      <c r="R9" s="34"/>
      <c r="S9" s="35" t="s">
        <v>35</v>
      </c>
      <c r="T9" s="35" t="s">
        <v>36</v>
      </c>
      <c r="U9" s="37"/>
      <c r="V9" s="36"/>
      <c r="W9" s="36"/>
      <c r="X9" s="36"/>
    </row>
    <row r="10" s="4" customFormat="true" ht="19.5" hidden="false" customHeight="true" outlineLevel="0" collapsed="false">
      <c r="A10" s="38"/>
      <c r="B10" s="38"/>
      <c r="C10" s="38"/>
      <c r="D10" s="38"/>
      <c r="E10" s="38"/>
      <c r="F10" s="38" t="n">
        <v>1</v>
      </c>
      <c r="G10" s="31" t="n">
        <v>2</v>
      </c>
      <c r="H10" s="31" t="s">
        <v>37</v>
      </c>
      <c r="I10" s="31" t="s">
        <v>38</v>
      </c>
      <c r="J10" s="39" t="s">
        <v>39</v>
      </c>
      <c r="K10" s="39" t="n">
        <v>6</v>
      </c>
      <c r="L10" s="37" t="n">
        <v>7</v>
      </c>
      <c r="M10" s="36" t="n">
        <v>8</v>
      </c>
      <c r="N10" s="36" t="n">
        <v>9</v>
      </c>
      <c r="O10" s="37" t="n">
        <v>10</v>
      </c>
      <c r="P10" s="36" t="n">
        <v>11</v>
      </c>
      <c r="Q10" s="36" t="n">
        <v>12</v>
      </c>
      <c r="R10" s="36" t="n">
        <v>13</v>
      </c>
      <c r="S10" s="37" t="n">
        <v>14</v>
      </c>
      <c r="T10" s="37" t="n">
        <v>15</v>
      </c>
      <c r="U10" s="37" t="n">
        <v>16</v>
      </c>
      <c r="V10" s="36" t="n">
        <v>17</v>
      </c>
      <c r="W10" s="40" t="n">
        <v>18</v>
      </c>
      <c r="X10" s="40" t="n">
        <v>19</v>
      </c>
      <c r="AMH10" s="41"/>
      <c r="AMI10" s="41"/>
      <c r="AMJ10" s="41"/>
    </row>
    <row r="11" customFormat="false" ht="15.75" hidden="false" customHeight="false" outlineLevel="0" collapsed="false">
      <c r="A11" s="42"/>
      <c r="B11" s="43"/>
      <c r="C11" s="43"/>
      <c r="D11" s="43"/>
      <c r="E11" s="44"/>
      <c r="F11" s="45" t="s">
        <v>40</v>
      </c>
      <c r="G11" s="46"/>
      <c r="H11" s="46"/>
      <c r="I11" s="46"/>
      <c r="J11" s="47"/>
      <c r="K11" s="46"/>
      <c r="L11" s="48"/>
      <c r="M11" s="49"/>
      <c r="N11" s="49"/>
      <c r="O11" s="49"/>
      <c r="P11" s="49" t="n">
        <f aca="false">P12+P56+P88+P96+P123</f>
        <v>117410.670696104</v>
      </c>
      <c r="Q11" s="49"/>
      <c r="R11" s="49" t="n">
        <f aca="false">R12+R56+R88+R96+R123</f>
        <v>79106.1235425809</v>
      </c>
      <c r="S11" s="49" t="n">
        <f aca="false">S12+S56+S88+S96+S123</f>
        <v>11336.9992045911</v>
      </c>
      <c r="T11" s="49" t="n">
        <f aca="false">T12+T56+T88+T96+T123</f>
        <v>117795.5685582</v>
      </c>
      <c r="U11" s="49"/>
      <c r="V11" s="48"/>
      <c r="W11" s="48"/>
      <c r="X11" s="48"/>
      <c r="Z11" s="50" t="n">
        <f aca="false">[1]ВЭС!S11+'[1]Участок №1'!S11+'[1]Участок №3'!S11+[1]Реформа!S11+[1]УЭМ!S11+'[1]Участок №2'!S11+[1]ССС!S11+[1]СетиВиК!S11</f>
        <v>13404.8344053899</v>
      </c>
      <c r="AA11" s="50" t="n">
        <f aca="false">[1]ВЭС!T11+'[1]Участок №1'!T11+'[1]Участок №3'!T11+[1]Реформа!T11+[1]УЭМ!T11+'[1]Участок №2'!T11+[1]ССС!T11+[1]СетиВиК!T11</f>
        <v>139281.132662687</v>
      </c>
    </row>
    <row r="12" customFormat="false" ht="15.75" hidden="false" customHeight="false" outlineLevel="0" collapsed="false">
      <c r="A12" s="51"/>
      <c r="B12" s="52"/>
      <c r="C12" s="52"/>
      <c r="D12" s="52"/>
      <c r="E12" s="53"/>
      <c r="F12" s="54" t="s">
        <v>41</v>
      </c>
      <c r="G12" s="55"/>
      <c r="H12" s="55"/>
      <c r="I12" s="55"/>
      <c r="J12" s="56"/>
      <c r="K12" s="55"/>
      <c r="L12" s="57"/>
      <c r="M12" s="58"/>
      <c r="N12" s="58"/>
      <c r="O12" s="58"/>
      <c r="P12" s="58" t="n">
        <f aca="false">P13</f>
        <v>74929.9566961042</v>
      </c>
      <c r="Q12" s="58"/>
      <c r="R12" s="58" t="n">
        <f aca="false">R13</f>
        <v>57699.8246822204</v>
      </c>
      <c r="S12" s="58" t="n">
        <f aca="false">S13</f>
        <v>4912.35460541471</v>
      </c>
      <c r="T12" s="58" t="n">
        <f aca="false">T13</f>
        <v>51041.1611804634</v>
      </c>
      <c r="U12" s="58"/>
      <c r="V12" s="57"/>
      <c r="W12" s="57"/>
      <c r="X12" s="57"/>
    </row>
    <row r="13" customFormat="false" ht="15.75" hidden="false" customHeight="false" outlineLevel="0" collapsed="false">
      <c r="A13" s="59"/>
      <c r="B13" s="60"/>
      <c r="C13" s="60"/>
      <c r="D13" s="60"/>
      <c r="E13" s="61"/>
      <c r="F13" s="62" t="s">
        <v>42</v>
      </c>
      <c r="G13" s="63"/>
      <c r="H13" s="63"/>
      <c r="I13" s="63"/>
      <c r="J13" s="64"/>
      <c r="K13" s="63"/>
      <c r="L13" s="65"/>
      <c r="M13" s="66"/>
      <c r="N13" s="66"/>
      <c r="O13" s="66"/>
      <c r="P13" s="66" t="n">
        <f aca="false">SUM(P14:P55)</f>
        <v>74929.9566961042</v>
      </c>
      <c r="Q13" s="66"/>
      <c r="R13" s="66" t="n">
        <f aca="false">SUM(R14:R55)</f>
        <v>57699.8246822204</v>
      </c>
      <c r="S13" s="66" t="n">
        <f aca="false">SUM(S14:S55)</f>
        <v>4912.35460541471</v>
      </c>
      <c r="T13" s="66" t="n">
        <f aca="false">SUM(T14:T55)</f>
        <v>51041.1611804634</v>
      </c>
      <c r="U13" s="66"/>
      <c r="V13" s="65"/>
      <c r="W13" s="65"/>
      <c r="X13" s="65"/>
    </row>
    <row r="14" customFormat="false" ht="15.75" hidden="false" customHeight="false" outlineLevel="0" collapsed="false">
      <c r="A14" s="67"/>
      <c r="B14" s="68"/>
      <c r="C14" s="68"/>
      <c r="D14" s="68"/>
      <c r="E14" s="69"/>
      <c r="F14" s="70"/>
      <c r="G14" s="71"/>
      <c r="H14" s="71"/>
      <c r="I14" s="71"/>
      <c r="J14" s="72"/>
      <c r="K14" s="71"/>
      <c r="L14" s="73"/>
      <c r="M14" s="74"/>
      <c r="N14" s="74"/>
      <c r="O14" s="74"/>
      <c r="P14" s="75"/>
      <c r="Q14" s="74"/>
      <c r="R14" s="75"/>
      <c r="S14" s="74"/>
      <c r="T14" s="73"/>
      <c r="U14" s="74"/>
      <c r="V14" s="73"/>
      <c r="W14" s="73"/>
      <c r="X14" s="73"/>
    </row>
    <row r="15" customFormat="false" ht="39.75" hidden="true" customHeight="true" outlineLevel="0" collapsed="false">
      <c r="A15" s="76"/>
      <c r="B15" s="68"/>
      <c r="C15" s="68"/>
      <c r="D15" s="68"/>
      <c r="E15" s="69"/>
      <c r="F15" s="77" t="n">
        <v>1</v>
      </c>
      <c r="G15" s="78" t="s">
        <v>43</v>
      </c>
      <c r="H15" s="78" t="s">
        <v>44</v>
      </c>
      <c r="I15" s="78" t="s">
        <v>45</v>
      </c>
      <c r="J15" s="79" t="s">
        <v>46</v>
      </c>
      <c r="K15" s="78" t="s">
        <v>47</v>
      </c>
      <c r="L15" s="80" t="s">
        <v>48</v>
      </c>
      <c r="M15" s="81" t="n">
        <v>22.47</v>
      </c>
      <c r="N15" s="81" t="n">
        <v>15.89</v>
      </c>
      <c r="O15" s="81" t="n">
        <v>0</v>
      </c>
      <c r="P15" s="82" t="n">
        <v>586.621</v>
      </c>
      <c r="Q15" s="83" t="n">
        <v>15506.91</v>
      </c>
      <c r="R15" s="82" t="n">
        <v>334.03</v>
      </c>
      <c r="S15" s="81" t="n">
        <f aca="false">P15/M15*O15</f>
        <v>0</v>
      </c>
      <c r="T15" s="84" t="n">
        <f aca="false">S15*$Z$3</f>
        <v>0</v>
      </c>
      <c r="U15" s="81" t="n">
        <f aca="false">Q15/P15*S15</f>
        <v>0</v>
      </c>
      <c r="V15" s="80" t="s">
        <v>49</v>
      </c>
      <c r="W15" s="85"/>
      <c r="X15" s="85"/>
    </row>
    <row r="16" customFormat="false" ht="15.75" hidden="false" customHeight="false" outlineLevel="0" collapsed="false">
      <c r="A16" s="67"/>
      <c r="B16" s="68"/>
      <c r="C16" s="68"/>
      <c r="D16" s="68"/>
      <c r="E16" s="69"/>
      <c r="F16" s="86" t="s">
        <v>50</v>
      </c>
      <c r="G16" s="71"/>
      <c r="H16" s="71"/>
      <c r="I16" s="71"/>
      <c r="J16" s="72"/>
      <c r="K16" s="71"/>
      <c r="L16" s="73"/>
      <c r="M16" s="74"/>
      <c r="N16" s="74"/>
      <c r="O16" s="74"/>
      <c r="P16" s="87"/>
      <c r="Q16" s="74"/>
      <c r="R16" s="75"/>
      <c r="S16" s="74"/>
      <c r="T16" s="74"/>
      <c r="U16" s="74"/>
      <c r="V16" s="73"/>
      <c r="W16" s="73"/>
      <c r="X16" s="73"/>
    </row>
    <row r="17" customFormat="false" ht="15.75" hidden="false" customHeight="false" outlineLevel="0" collapsed="false">
      <c r="A17" s="76"/>
      <c r="B17" s="68"/>
      <c r="C17" s="68"/>
      <c r="D17" s="68"/>
      <c r="E17" s="69"/>
      <c r="F17" s="86" t="s">
        <v>51</v>
      </c>
      <c r="G17" s="71"/>
      <c r="H17" s="71"/>
      <c r="I17" s="71"/>
      <c r="J17" s="72"/>
      <c r="K17" s="71"/>
      <c r="L17" s="73"/>
      <c r="M17" s="74"/>
      <c r="N17" s="74"/>
      <c r="O17" s="74"/>
      <c r="P17" s="87"/>
      <c r="Q17" s="74"/>
      <c r="R17" s="75"/>
      <c r="S17" s="74"/>
      <c r="T17" s="74"/>
      <c r="U17" s="74"/>
      <c r="V17" s="73"/>
      <c r="W17" s="73"/>
      <c r="X17" s="73"/>
    </row>
    <row r="18" customFormat="false" ht="144.75" hidden="false" customHeight="true" outlineLevel="0" collapsed="false">
      <c r="A18" s="88" t="s">
        <v>52</v>
      </c>
      <c r="B18" s="89" t="s">
        <v>53</v>
      </c>
      <c r="C18" s="89" t="n">
        <v>44195</v>
      </c>
      <c r="D18" s="89" t="s">
        <v>54</v>
      </c>
      <c r="E18" s="90" t="s">
        <v>55</v>
      </c>
      <c r="F18" s="91" t="n">
        <f aca="false">F15+1</f>
        <v>2</v>
      </c>
      <c r="G18" s="78" t="s">
        <v>56</v>
      </c>
      <c r="H18" s="78" t="s">
        <v>57</v>
      </c>
      <c r="I18" s="78" t="s">
        <v>58</v>
      </c>
      <c r="J18" s="78" t="s">
        <v>59</v>
      </c>
      <c r="K18" s="78" t="s">
        <v>60</v>
      </c>
      <c r="L18" s="80" t="s">
        <v>61</v>
      </c>
      <c r="M18" s="92" t="n">
        <v>15693.1</v>
      </c>
      <c r="N18" s="81" t="n">
        <v>1170</v>
      </c>
      <c r="O18" s="81" t="n">
        <v>210</v>
      </c>
      <c r="P18" s="82" t="n">
        <v>1474.08</v>
      </c>
      <c r="Q18" s="83" t="n">
        <v>11333.68</v>
      </c>
      <c r="R18" s="82" t="n">
        <v>895.7</v>
      </c>
      <c r="S18" s="81" t="n">
        <f aca="false">P18/M18*O18</f>
        <v>19.7256628709433</v>
      </c>
      <c r="T18" s="81" t="n">
        <f aca="false">S18*$Z$3</f>
        <v>204.956852438445</v>
      </c>
      <c r="U18" s="81" t="n">
        <f aca="false">Q18/P18*S18</f>
        <v>151.66364835501</v>
      </c>
      <c r="V18" s="80" t="s">
        <v>49</v>
      </c>
      <c r="W18" s="93"/>
      <c r="X18" s="93" t="s">
        <v>62</v>
      </c>
    </row>
    <row r="19" customFormat="false" ht="141.75" hidden="false" customHeight="false" outlineLevel="0" collapsed="false">
      <c r="A19" s="88" t="s">
        <v>63</v>
      </c>
      <c r="B19" s="89" t="s">
        <v>64</v>
      </c>
      <c r="C19" s="89" t="n">
        <v>44195</v>
      </c>
      <c r="D19" s="89" t="s">
        <v>54</v>
      </c>
      <c r="E19" s="90" t="s">
        <v>55</v>
      </c>
      <c r="F19" s="91" t="n">
        <f aca="false">F18+1</f>
        <v>3</v>
      </c>
      <c r="G19" s="78" t="s">
        <v>65</v>
      </c>
      <c r="H19" s="78" t="s">
        <v>66</v>
      </c>
      <c r="I19" s="78" t="s">
        <v>67</v>
      </c>
      <c r="J19" s="78" t="s">
        <v>68</v>
      </c>
      <c r="K19" s="78" t="s">
        <v>69</v>
      </c>
      <c r="L19" s="80" t="s">
        <v>61</v>
      </c>
      <c r="M19" s="92" t="n">
        <v>15923.1</v>
      </c>
      <c r="N19" s="83" t="n">
        <v>15923.1</v>
      </c>
      <c r="O19" s="81" t="n">
        <v>50</v>
      </c>
      <c r="P19" s="82" t="n">
        <v>8967.36</v>
      </c>
      <c r="Q19" s="83" t="n">
        <v>40332.9</v>
      </c>
      <c r="R19" s="82" t="n">
        <v>8785.56</v>
      </c>
      <c r="S19" s="81" t="n">
        <f aca="false">P19/M19*O19</f>
        <v>28.1583360024116</v>
      </c>
      <c r="T19" s="81" t="n">
        <f aca="false">S19*$Z$3</f>
        <v>292.575410758931</v>
      </c>
      <c r="U19" s="81" t="n">
        <f aca="false">Q19/P19*S19</f>
        <v>126.649019349247</v>
      </c>
      <c r="V19" s="80" t="s">
        <v>49</v>
      </c>
      <c r="W19" s="93" t="s">
        <v>70</v>
      </c>
      <c r="X19" s="93" t="s">
        <v>62</v>
      </c>
    </row>
    <row r="20" customFormat="false" ht="15.75" hidden="false" customHeight="false" outlineLevel="0" collapsed="false">
      <c r="A20" s="76"/>
      <c r="B20" s="68"/>
      <c r="C20" s="68"/>
      <c r="D20" s="68"/>
      <c r="E20" s="69"/>
      <c r="F20" s="86" t="s">
        <v>71</v>
      </c>
      <c r="G20" s="71"/>
      <c r="H20" s="71"/>
      <c r="I20" s="71"/>
      <c r="J20" s="72"/>
      <c r="K20" s="71"/>
      <c r="L20" s="73"/>
      <c r="M20" s="74"/>
      <c r="N20" s="74"/>
      <c r="O20" s="74"/>
      <c r="P20" s="75"/>
      <c r="Q20" s="74"/>
      <c r="R20" s="75"/>
      <c r="S20" s="74"/>
      <c r="T20" s="74"/>
      <c r="U20" s="74"/>
      <c r="V20" s="73"/>
      <c r="W20" s="73"/>
      <c r="X20" s="73"/>
    </row>
    <row r="21" customFormat="false" ht="63" hidden="false" customHeight="false" outlineLevel="0" collapsed="false">
      <c r="A21" s="88" t="s">
        <v>72</v>
      </c>
      <c r="B21" s="89" t="s">
        <v>73</v>
      </c>
      <c r="C21" s="89" t="n">
        <v>44196</v>
      </c>
      <c r="D21" s="89" t="s">
        <v>54</v>
      </c>
      <c r="E21" s="90" t="s">
        <v>55</v>
      </c>
      <c r="F21" s="91" t="n">
        <f aca="false">F19+1</f>
        <v>4</v>
      </c>
      <c r="G21" s="78" t="s">
        <v>74</v>
      </c>
      <c r="H21" s="78" t="s">
        <v>75</v>
      </c>
      <c r="I21" s="78" t="s">
        <v>76</v>
      </c>
      <c r="J21" s="78" t="s">
        <v>77</v>
      </c>
      <c r="K21" s="78" t="s">
        <v>78</v>
      </c>
      <c r="L21" s="80" t="s">
        <v>61</v>
      </c>
      <c r="M21" s="92" t="n">
        <v>18412</v>
      </c>
      <c r="N21" s="94" t="n">
        <v>10625</v>
      </c>
      <c r="O21" s="94" t="n">
        <v>100</v>
      </c>
      <c r="P21" s="95" t="n">
        <v>2721.39</v>
      </c>
      <c r="Q21" s="83" t="n">
        <v>58510.48</v>
      </c>
      <c r="R21" s="82" t="n">
        <v>1091.39</v>
      </c>
      <c r="S21" s="81" t="n">
        <f aca="false">P21/M21*O21</f>
        <v>14.7805235715837</v>
      </c>
      <c r="T21" s="81" t="n">
        <f aca="false">S21*$Z$3</f>
        <v>153.575046295982</v>
      </c>
      <c r="U21" s="81" t="n">
        <f aca="false">Q21/P21*S21</f>
        <v>317.784488377145</v>
      </c>
      <c r="V21" s="80" t="s">
        <v>79</v>
      </c>
      <c r="W21" s="93"/>
      <c r="X21" s="93"/>
    </row>
    <row r="22" customFormat="false" ht="63" hidden="false" customHeight="false" outlineLevel="0" collapsed="false">
      <c r="A22" s="88" t="s">
        <v>80</v>
      </c>
      <c r="B22" s="89" t="s">
        <v>73</v>
      </c>
      <c r="C22" s="89" t="n">
        <v>44196</v>
      </c>
      <c r="D22" s="89" t="s">
        <v>54</v>
      </c>
      <c r="E22" s="90" t="s">
        <v>55</v>
      </c>
      <c r="F22" s="91" t="n">
        <f aca="false">F21+1</f>
        <v>5</v>
      </c>
      <c r="G22" s="78" t="s">
        <v>74</v>
      </c>
      <c r="H22" s="78" t="s">
        <v>75</v>
      </c>
      <c r="I22" s="78" t="s">
        <v>76</v>
      </c>
      <c r="J22" s="78" t="s">
        <v>81</v>
      </c>
      <c r="K22" s="78" t="s">
        <v>82</v>
      </c>
      <c r="L22" s="80" t="s">
        <v>61</v>
      </c>
      <c r="M22" s="92" t="n">
        <v>45737.3</v>
      </c>
      <c r="N22" s="94" t="n">
        <v>27722</v>
      </c>
      <c r="O22" s="94" t="n">
        <v>500</v>
      </c>
      <c r="P22" s="95" t="n">
        <v>7021.73</v>
      </c>
      <c r="Q22" s="92" t="n">
        <v>150741.72</v>
      </c>
      <c r="R22" s="82" t="n">
        <v>2518.57</v>
      </c>
      <c r="S22" s="81" t="n">
        <f aca="false">P22/M22*O22</f>
        <v>76.7615272436283</v>
      </c>
      <c r="T22" s="81" t="n">
        <f aca="false">S22*$Z$3</f>
        <v>797.580345722986</v>
      </c>
      <c r="U22" s="81" t="n">
        <f aca="false">Q22/P22*S22</f>
        <v>1647.90794384452</v>
      </c>
      <c r="V22" s="80" t="s">
        <v>79</v>
      </c>
      <c r="W22" s="93"/>
      <c r="X22" s="93"/>
    </row>
    <row r="23" customFormat="false" ht="15.75" hidden="false" customHeight="false" outlineLevel="0" collapsed="false">
      <c r="A23" s="76"/>
      <c r="B23" s="68"/>
      <c r="C23" s="68"/>
      <c r="D23" s="68"/>
      <c r="E23" s="69"/>
      <c r="F23" s="86" t="s">
        <v>83</v>
      </c>
      <c r="G23" s="71"/>
      <c r="H23" s="71"/>
      <c r="I23" s="71"/>
      <c r="J23" s="72"/>
      <c r="K23" s="71"/>
      <c r="L23" s="73"/>
      <c r="M23" s="74"/>
      <c r="N23" s="74"/>
      <c r="O23" s="74"/>
      <c r="P23" s="75"/>
      <c r="Q23" s="74"/>
      <c r="R23" s="75"/>
      <c r="S23" s="74"/>
      <c r="T23" s="74"/>
      <c r="U23" s="74"/>
      <c r="V23" s="73"/>
      <c r="W23" s="73"/>
      <c r="X23" s="73"/>
    </row>
    <row r="24" customFormat="false" ht="110.25" hidden="false" customHeight="false" outlineLevel="0" collapsed="false">
      <c r="A24" s="88" t="s">
        <v>84</v>
      </c>
      <c r="B24" s="89" t="s">
        <v>85</v>
      </c>
      <c r="C24" s="89" t="n">
        <v>44195</v>
      </c>
      <c r="D24" s="89"/>
      <c r="E24" s="90" t="s">
        <v>55</v>
      </c>
      <c r="F24" s="91" t="n">
        <f aca="false">F22+1</f>
        <v>6</v>
      </c>
      <c r="G24" s="78" t="s">
        <v>86</v>
      </c>
      <c r="H24" s="78" t="s">
        <v>87</v>
      </c>
      <c r="I24" s="78" t="s">
        <v>88</v>
      </c>
      <c r="J24" s="78" t="s">
        <v>89</v>
      </c>
      <c r="K24" s="78" t="s">
        <v>90</v>
      </c>
      <c r="L24" s="80" t="s">
        <v>48</v>
      </c>
      <c r="M24" s="81" t="n">
        <v>3.014</v>
      </c>
      <c r="N24" s="96" t="n">
        <v>3.014</v>
      </c>
      <c r="O24" s="96" t="n">
        <v>0.9</v>
      </c>
      <c r="P24" s="82" t="n">
        <v>89.09</v>
      </c>
      <c r="Q24" s="81" t="n">
        <v>761.69</v>
      </c>
      <c r="R24" s="82" t="n">
        <v>89.09</v>
      </c>
      <c r="S24" s="81" t="n">
        <f aca="false">P24/M24*O24</f>
        <v>26.6028533510285</v>
      </c>
      <c r="T24" s="81" t="n">
        <f aca="false">S24*$Z$3</f>
        <v>276.413377050057</v>
      </c>
      <c r="U24" s="81" t="n">
        <f aca="false">Q24/P24*S24</f>
        <v>227.445587259456</v>
      </c>
      <c r="V24" s="80" t="s">
        <v>91</v>
      </c>
      <c r="W24" s="97" t="s">
        <v>92</v>
      </c>
      <c r="X24" s="93"/>
    </row>
    <row r="25" customFormat="false" ht="94.5" hidden="false" customHeight="false" outlineLevel="0" collapsed="false">
      <c r="A25" s="88" t="s">
        <v>93</v>
      </c>
      <c r="B25" s="89" t="s">
        <v>64</v>
      </c>
      <c r="C25" s="89" t="n">
        <v>44195</v>
      </c>
      <c r="D25" s="89"/>
      <c r="E25" s="90" t="s">
        <v>55</v>
      </c>
      <c r="F25" s="91" t="n">
        <f aca="false">F24+1</f>
        <v>7</v>
      </c>
      <c r="G25" s="98" t="s">
        <v>94</v>
      </c>
      <c r="H25" s="98" t="s">
        <v>95</v>
      </c>
      <c r="I25" s="98" t="s">
        <v>96</v>
      </c>
      <c r="J25" s="98" t="s">
        <v>97</v>
      </c>
      <c r="K25" s="98" t="s">
        <v>98</v>
      </c>
      <c r="L25" s="99" t="s">
        <v>99</v>
      </c>
      <c r="M25" s="96" t="n">
        <v>86.3</v>
      </c>
      <c r="N25" s="96" t="n">
        <v>27.05</v>
      </c>
      <c r="O25" s="96" t="n">
        <v>23.6</v>
      </c>
      <c r="P25" s="95" t="n">
        <v>899.89</v>
      </c>
      <c r="Q25" s="96" t="n">
        <v>6580</v>
      </c>
      <c r="R25" s="95" t="n">
        <v>332.38</v>
      </c>
      <c r="S25" s="96" t="n">
        <f aca="false">P25/M25*O25</f>
        <v>246.088111239861</v>
      </c>
      <c r="T25" s="96" t="n">
        <f aca="false">S25*$Z$3</f>
        <v>2556.9454893473</v>
      </c>
      <c r="U25" s="96" t="n">
        <f aca="false">Q25/P25*S25</f>
        <v>1799.39745075319</v>
      </c>
      <c r="V25" s="99" t="s">
        <v>91</v>
      </c>
      <c r="W25" s="97" t="s">
        <v>100</v>
      </c>
      <c r="X25" s="93"/>
    </row>
    <row r="26" customFormat="false" ht="78.75" hidden="true" customHeight="false" outlineLevel="0" collapsed="false">
      <c r="A26" s="88"/>
      <c r="B26" s="89"/>
      <c r="C26" s="89"/>
      <c r="D26" s="89"/>
      <c r="E26" s="90"/>
      <c r="F26" s="91" t="n">
        <f aca="false">F25+1</f>
        <v>8</v>
      </c>
      <c r="G26" s="78" t="s">
        <v>101</v>
      </c>
      <c r="H26" s="78" t="s">
        <v>102</v>
      </c>
      <c r="I26" s="78" t="s">
        <v>103</v>
      </c>
      <c r="J26" s="78" t="s">
        <v>104</v>
      </c>
      <c r="K26" s="78" t="s">
        <v>105</v>
      </c>
      <c r="L26" s="80" t="s">
        <v>99</v>
      </c>
      <c r="M26" s="81" t="n">
        <v>364.5</v>
      </c>
      <c r="N26" s="81" t="n">
        <v>11.55</v>
      </c>
      <c r="O26" s="81" t="n">
        <v>0</v>
      </c>
      <c r="P26" s="82" t="n">
        <v>966.4</v>
      </c>
      <c r="Q26" s="81"/>
      <c r="R26" s="82" t="n">
        <v>0.0001</v>
      </c>
      <c r="S26" s="81" t="n">
        <f aca="false">P26/M26*O26</f>
        <v>0</v>
      </c>
      <c r="T26" s="81" t="n">
        <f aca="false">S26*$Z$3</f>
        <v>0</v>
      </c>
      <c r="U26" s="81" t="n">
        <f aca="false">Q26/P26*S26</f>
        <v>0</v>
      </c>
      <c r="V26" s="80" t="s">
        <v>91</v>
      </c>
      <c r="W26" s="93"/>
      <c r="X26" s="93"/>
    </row>
    <row r="27" customFormat="false" ht="15.75" hidden="false" customHeight="false" outlineLevel="0" collapsed="false">
      <c r="A27" s="76"/>
      <c r="B27" s="68"/>
      <c r="C27" s="68"/>
      <c r="D27" s="68"/>
      <c r="E27" s="69"/>
      <c r="F27" s="86" t="s">
        <v>106</v>
      </c>
      <c r="G27" s="71"/>
      <c r="H27" s="71"/>
      <c r="I27" s="71"/>
      <c r="J27" s="72"/>
      <c r="K27" s="71"/>
      <c r="L27" s="73"/>
      <c r="M27" s="74"/>
      <c r="N27" s="74"/>
      <c r="O27" s="74"/>
      <c r="P27" s="87"/>
      <c r="Q27" s="74"/>
      <c r="R27" s="75"/>
      <c r="S27" s="74"/>
      <c r="T27" s="75"/>
      <c r="U27" s="74"/>
      <c r="V27" s="73"/>
      <c r="W27" s="73"/>
      <c r="X27" s="73"/>
    </row>
    <row r="28" customFormat="false" ht="78.75" hidden="false" customHeight="false" outlineLevel="0" collapsed="false">
      <c r="A28" s="88" t="s">
        <v>107</v>
      </c>
      <c r="B28" s="89" t="n">
        <v>43922</v>
      </c>
      <c r="C28" s="89" t="n">
        <v>44042</v>
      </c>
      <c r="D28" s="89" t="s">
        <v>108</v>
      </c>
      <c r="E28" s="90" t="s">
        <v>55</v>
      </c>
      <c r="F28" s="91" t="n">
        <f aca="false">F26+1</f>
        <v>9</v>
      </c>
      <c r="G28" s="78" t="s">
        <v>109</v>
      </c>
      <c r="H28" s="78" t="s">
        <v>110</v>
      </c>
      <c r="I28" s="78" t="s">
        <v>111</v>
      </c>
      <c r="J28" s="78" t="s">
        <v>112</v>
      </c>
      <c r="K28" s="78" t="s">
        <v>113</v>
      </c>
      <c r="L28" s="80" t="s">
        <v>48</v>
      </c>
      <c r="M28" s="81" t="n">
        <v>0.44</v>
      </c>
      <c r="N28" s="96" t="n">
        <v>0.44</v>
      </c>
      <c r="O28" s="96" t="n">
        <v>0.44</v>
      </c>
      <c r="P28" s="81" t="n">
        <v>13.74</v>
      </c>
      <c r="Q28" s="81" t="n">
        <v>170</v>
      </c>
      <c r="R28" s="81" t="n">
        <f aca="false">P28</f>
        <v>13.74</v>
      </c>
      <c r="S28" s="81" t="n">
        <f aca="false">P28/M28*O28</f>
        <v>13.74</v>
      </c>
      <c r="T28" s="81" t="n">
        <f aca="false">S28*$Z$3</f>
        <v>142.763625786816</v>
      </c>
      <c r="U28" s="81" t="n">
        <f aca="false">Q28/P28*S28</f>
        <v>170</v>
      </c>
      <c r="V28" s="39" t="s">
        <v>114</v>
      </c>
      <c r="W28" s="93"/>
      <c r="X28" s="93"/>
    </row>
    <row r="29" customFormat="false" ht="78.75" hidden="false" customHeight="false" outlineLevel="0" collapsed="false">
      <c r="A29" s="88" t="s">
        <v>115</v>
      </c>
      <c r="B29" s="89" t="s">
        <v>116</v>
      </c>
      <c r="C29" s="89" t="n">
        <v>44043</v>
      </c>
      <c r="D29" s="89" t="s">
        <v>117</v>
      </c>
      <c r="E29" s="90" t="s">
        <v>55</v>
      </c>
      <c r="F29" s="91" t="n">
        <f aca="false">F28+1</f>
        <v>10</v>
      </c>
      <c r="G29" s="78" t="s">
        <v>118</v>
      </c>
      <c r="H29" s="78" t="s">
        <v>119</v>
      </c>
      <c r="I29" s="78" t="s">
        <v>120</v>
      </c>
      <c r="J29" s="78" t="s">
        <v>121</v>
      </c>
      <c r="K29" s="78" t="s">
        <v>113</v>
      </c>
      <c r="L29" s="80" t="s">
        <v>48</v>
      </c>
      <c r="M29" s="81" t="n">
        <v>0.507</v>
      </c>
      <c r="N29" s="96" t="n">
        <v>0.507</v>
      </c>
      <c r="O29" s="96" t="n">
        <v>0.2</v>
      </c>
      <c r="P29" s="81" t="n">
        <v>24.58</v>
      </c>
      <c r="Q29" s="81" t="n">
        <v>290</v>
      </c>
      <c r="R29" s="81" t="n">
        <f aca="false">P29-0.325</f>
        <v>24.255</v>
      </c>
      <c r="S29" s="81" t="n">
        <f aca="false">P29/M29*O29</f>
        <v>9.69625246548323</v>
      </c>
      <c r="T29" s="81" t="n">
        <f aca="false">S29*$Z$3</f>
        <v>100.747609790156</v>
      </c>
      <c r="U29" s="81" t="n">
        <f aca="false">Q29/P29*S29</f>
        <v>114.39842209073</v>
      </c>
      <c r="V29" s="80" t="s">
        <v>122</v>
      </c>
      <c r="W29" s="93"/>
      <c r="X29" s="93"/>
    </row>
    <row r="30" customFormat="false" ht="78.75" hidden="false" customHeight="false" outlineLevel="0" collapsed="false">
      <c r="A30" s="88" t="s">
        <v>123</v>
      </c>
      <c r="B30" s="89" t="s">
        <v>124</v>
      </c>
      <c r="C30" s="89" t="n">
        <v>44042</v>
      </c>
      <c r="D30" s="89" t="n">
        <v>43404</v>
      </c>
      <c r="E30" s="90" t="s">
        <v>55</v>
      </c>
      <c r="F30" s="91" t="n">
        <f aca="false">F29+1</f>
        <v>11</v>
      </c>
      <c r="G30" s="78" t="s">
        <v>125</v>
      </c>
      <c r="H30" s="78" t="s">
        <v>126</v>
      </c>
      <c r="I30" s="78" t="s">
        <v>127</v>
      </c>
      <c r="J30" s="78" t="s">
        <v>128</v>
      </c>
      <c r="K30" s="78" t="s">
        <v>113</v>
      </c>
      <c r="L30" s="80" t="s">
        <v>48</v>
      </c>
      <c r="M30" s="81" t="n">
        <v>0.71</v>
      </c>
      <c r="N30" s="96" t="n">
        <v>0.71</v>
      </c>
      <c r="O30" s="96" t="n">
        <v>0.56</v>
      </c>
      <c r="P30" s="81" t="n">
        <v>54.5</v>
      </c>
      <c r="Q30" s="81" t="n">
        <v>650</v>
      </c>
      <c r="R30" s="81" t="n">
        <f aca="false">P30-18.415</f>
        <v>36.085</v>
      </c>
      <c r="S30" s="81" t="n">
        <f aca="false">P30/M30*O30</f>
        <v>42.9859154929578</v>
      </c>
      <c r="T30" s="81" t="n">
        <f aca="false">S30*$Z$3</f>
        <v>446.639385264943</v>
      </c>
      <c r="U30" s="81" t="n">
        <f aca="false">Q30/P30*S30</f>
        <v>512.676056338028</v>
      </c>
      <c r="V30" s="80" t="s">
        <v>122</v>
      </c>
      <c r="W30" s="93"/>
      <c r="X30" s="93"/>
    </row>
    <row r="31" customFormat="false" ht="63" hidden="false" customHeight="false" outlineLevel="0" collapsed="false">
      <c r="A31" s="88" t="s">
        <v>129</v>
      </c>
      <c r="B31" s="89" t="s">
        <v>130</v>
      </c>
      <c r="C31" s="89" t="n">
        <v>44073</v>
      </c>
      <c r="D31" s="89" t="n">
        <v>43258</v>
      </c>
      <c r="E31" s="90" t="s">
        <v>55</v>
      </c>
      <c r="F31" s="91" t="e">
        <f aca="false">#REF!+1</f>
        <v>#REF!</v>
      </c>
      <c r="G31" s="78" t="s">
        <v>131</v>
      </c>
      <c r="H31" s="78" t="s">
        <v>132</v>
      </c>
      <c r="I31" s="78" t="s">
        <v>133</v>
      </c>
      <c r="J31" s="78" t="s">
        <v>134</v>
      </c>
      <c r="K31" s="78" t="s">
        <v>113</v>
      </c>
      <c r="L31" s="80" t="s">
        <v>48</v>
      </c>
      <c r="M31" s="81" t="n">
        <v>0.915</v>
      </c>
      <c r="N31" s="96" t="n">
        <v>0.915</v>
      </c>
      <c r="O31" s="96" t="n">
        <v>0.9</v>
      </c>
      <c r="P31" s="81" t="n">
        <v>44.77</v>
      </c>
      <c r="Q31" s="81" t="n">
        <v>470</v>
      </c>
      <c r="R31" s="81" t="n">
        <f aca="false">P31</f>
        <v>44.77</v>
      </c>
      <c r="S31" s="81" t="n">
        <f aca="false">P31/M31*O31</f>
        <v>44.0360655737705</v>
      </c>
      <c r="T31" s="81" t="n">
        <f aca="false">S31*$Z$3</f>
        <v>457.550828726161</v>
      </c>
      <c r="U31" s="81" t="n">
        <f aca="false">Q31/P31*S31</f>
        <v>462.295081967213</v>
      </c>
      <c r="V31" s="80" t="s">
        <v>122</v>
      </c>
      <c r="W31" s="93"/>
      <c r="X31" s="93"/>
    </row>
    <row r="32" customFormat="false" ht="78.75" hidden="false" customHeight="false" outlineLevel="0" collapsed="false">
      <c r="A32" s="88"/>
      <c r="B32" s="89"/>
      <c r="C32" s="89"/>
      <c r="D32" s="89"/>
      <c r="E32" s="90"/>
      <c r="F32" s="91" t="e">
        <f aca="false">#REF!+1</f>
        <v>#REF!</v>
      </c>
      <c r="G32" s="78" t="s">
        <v>135</v>
      </c>
      <c r="H32" s="100" t="s">
        <v>136</v>
      </c>
      <c r="I32" s="78" t="s">
        <v>137</v>
      </c>
      <c r="J32" s="78" t="s">
        <v>138</v>
      </c>
      <c r="K32" s="78" t="s">
        <v>113</v>
      </c>
      <c r="L32" s="80" t="s">
        <v>48</v>
      </c>
      <c r="M32" s="81" t="n">
        <v>2.047</v>
      </c>
      <c r="N32" s="96" t="n">
        <v>2.047</v>
      </c>
      <c r="O32" s="96" t="n">
        <v>1.6</v>
      </c>
      <c r="P32" s="81" t="n">
        <v>38.77</v>
      </c>
      <c r="Q32" s="81" t="n">
        <v>370</v>
      </c>
      <c r="R32" s="81" t="n">
        <f aca="false">P32</f>
        <v>38.77</v>
      </c>
      <c r="S32" s="81" t="n">
        <f aca="false">P32/M32*O32</f>
        <v>30.3038593063019</v>
      </c>
      <c r="T32" s="81" t="n">
        <f aca="false">S32*$Z$3</f>
        <v>314.868182671121</v>
      </c>
      <c r="U32" s="81" t="n">
        <f aca="false">Q32/P32*S32</f>
        <v>289.203712750366</v>
      </c>
      <c r="V32" s="80" t="s">
        <v>122</v>
      </c>
      <c r="W32" s="93"/>
      <c r="X32" s="93"/>
    </row>
    <row r="33" customFormat="false" ht="110.25" hidden="false" customHeight="false" outlineLevel="0" collapsed="false">
      <c r="A33" s="88"/>
      <c r="B33" s="89"/>
      <c r="C33" s="89"/>
      <c r="D33" s="89"/>
      <c r="E33" s="90"/>
      <c r="F33" s="91" t="e">
        <f aca="false">F32+1</f>
        <v>#REF!</v>
      </c>
      <c r="G33" s="78" t="s">
        <v>139</v>
      </c>
      <c r="H33" s="78" t="s">
        <v>140</v>
      </c>
      <c r="I33" s="78" t="s">
        <v>141</v>
      </c>
      <c r="J33" s="78" t="s">
        <v>142</v>
      </c>
      <c r="K33" s="78" t="s">
        <v>143</v>
      </c>
      <c r="L33" s="80" t="s">
        <v>61</v>
      </c>
      <c r="M33" s="92" t="n">
        <v>16012.46</v>
      </c>
      <c r="N33" s="101" t="n">
        <v>15974.99</v>
      </c>
      <c r="O33" s="96" t="n">
        <v>1050</v>
      </c>
      <c r="P33" s="102" t="n">
        <v>30257.92</v>
      </c>
      <c r="Q33" s="92" t="n">
        <v>116330.77</v>
      </c>
      <c r="R33" s="82" t="n">
        <v>30039.89</v>
      </c>
      <c r="S33" s="81" t="n">
        <f aca="false">P33/M33*O33</f>
        <v>1984.13085809426</v>
      </c>
      <c r="T33" s="81" t="n">
        <f aca="false">S33*$Z$3</f>
        <v>20615.845366597</v>
      </c>
      <c r="U33" s="81" t="n">
        <f aca="false">Q33/P33*S33</f>
        <v>7628.2662688931</v>
      </c>
      <c r="V33" s="80" t="s">
        <v>122</v>
      </c>
      <c r="W33" s="93"/>
      <c r="X33" s="93" t="s">
        <v>144</v>
      </c>
    </row>
    <row r="34" customFormat="false" ht="15.75" hidden="false" customHeight="false" outlineLevel="0" collapsed="false">
      <c r="A34" s="76"/>
      <c r="B34" s="68"/>
      <c r="C34" s="68"/>
      <c r="D34" s="68"/>
      <c r="E34" s="69"/>
      <c r="F34" s="103" t="s">
        <v>145</v>
      </c>
      <c r="G34" s="103"/>
      <c r="H34" s="103"/>
      <c r="I34" s="103"/>
      <c r="J34" s="72"/>
      <c r="K34" s="71"/>
      <c r="L34" s="73"/>
      <c r="M34" s="74"/>
      <c r="N34" s="74"/>
      <c r="O34" s="74"/>
      <c r="P34" s="75"/>
      <c r="Q34" s="74"/>
      <c r="R34" s="75"/>
      <c r="S34" s="74"/>
      <c r="T34" s="74"/>
      <c r="U34" s="74"/>
      <c r="V34" s="73"/>
      <c r="W34" s="73"/>
      <c r="X34" s="73"/>
    </row>
    <row r="35" customFormat="false" ht="63" hidden="false" customHeight="false" outlineLevel="0" collapsed="false">
      <c r="A35" s="88"/>
      <c r="B35" s="89"/>
      <c r="C35" s="89"/>
      <c r="D35" s="89"/>
      <c r="E35" s="90"/>
      <c r="F35" s="91" t="e">
        <f aca="false">F33+1</f>
        <v>#REF!</v>
      </c>
      <c r="G35" s="98" t="s">
        <v>146</v>
      </c>
      <c r="H35" s="98" t="s">
        <v>147</v>
      </c>
      <c r="I35" s="98" t="s">
        <v>148</v>
      </c>
      <c r="J35" s="98" t="s">
        <v>149</v>
      </c>
      <c r="K35" s="98" t="s">
        <v>150</v>
      </c>
      <c r="L35" s="99" t="s">
        <v>151</v>
      </c>
      <c r="M35" s="96" t="n">
        <v>120</v>
      </c>
      <c r="N35" s="96" t="n">
        <v>120</v>
      </c>
      <c r="O35" s="96" t="n">
        <v>10</v>
      </c>
      <c r="P35" s="96" t="n">
        <v>365.095696104148</v>
      </c>
      <c r="Q35" s="96" t="n">
        <v>439.94</v>
      </c>
      <c r="R35" s="104" t="n">
        <f aca="false">P35/M35*N35</f>
        <v>365.095696104148</v>
      </c>
      <c r="S35" s="96" t="n">
        <f aca="false">P35/M35*O35</f>
        <v>30.4246413420124</v>
      </c>
      <c r="T35" s="96" t="n">
        <f aca="false">S35*$Z$3</f>
        <v>316.123152201539</v>
      </c>
      <c r="U35" s="96" t="n">
        <f aca="false">Q35/P35*S35</f>
        <v>36.6616666666667</v>
      </c>
      <c r="V35" s="99" t="s">
        <v>122</v>
      </c>
      <c r="W35" s="93"/>
      <c r="X35" s="93"/>
    </row>
    <row r="36" customFormat="false" ht="78.75" hidden="false" customHeight="false" outlineLevel="0" collapsed="false">
      <c r="A36" s="88"/>
      <c r="B36" s="89"/>
      <c r="C36" s="89"/>
      <c r="D36" s="89"/>
      <c r="E36" s="90"/>
      <c r="F36" s="91" t="e">
        <f aca="false">F35+1</f>
        <v>#REF!</v>
      </c>
      <c r="G36" s="98" t="s">
        <v>146</v>
      </c>
      <c r="H36" s="98" t="s">
        <v>147</v>
      </c>
      <c r="I36" s="98" t="s">
        <v>148</v>
      </c>
      <c r="J36" s="98" t="s">
        <v>152</v>
      </c>
      <c r="K36" s="98" t="s">
        <v>153</v>
      </c>
      <c r="L36" s="99" t="s">
        <v>154</v>
      </c>
      <c r="M36" s="94" t="n">
        <v>3248.6</v>
      </c>
      <c r="N36" s="96" t="n">
        <f aca="false">M36-487.8</f>
        <v>2760.8</v>
      </c>
      <c r="O36" s="96" t="n">
        <v>550</v>
      </c>
      <c r="P36" s="95" t="n">
        <v>905.14</v>
      </c>
      <c r="Q36" s="96" t="n">
        <v>7386.32</v>
      </c>
      <c r="R36" s="104" t="n">
        <f aca="false">P36/M36*N36</f>
        <v>769.226901434464</v>
      </c>
      <c r="S36" s="96" t="n">
        <f aca="false">P36/M36*O36</f>
        <v>153.243551068152</v>
      </c>
      <c r="T36" s="96" t="n">
        <f aca="false">S36*$Z$3</f>
        <v>1592.25654868534</v>
      </c>
      <c r="U36" s="96" t="n">
        <f aca="false">Q36/P36*S36</f>
        <v>1250.53130579327</v>
      </c>
      <c r="V36" s="99" t="s">
        <v>122</v>
      </c>
      <c r="W36" s="93"/>
      <c r="X36" s="93"/>
    </row>
    <row r="37" customFormat="false" ht="15.75" hidden="false" customHeight="false" outlineLevel="0" collapsed="false">
      <c r="A37" s="76"/>
      <c r="B37" s="68"/>
      <c r="C37" s="68"/>
      <c r="D37" s="68"/>
      <c r="E37" s="69"/>
      <c r="F37" s="86" t="s">
        <v>155</v>
      </c>
      <c r="G37" s="71"/>
      <c r="H37" s="71"/>
      <c r="I37" s="71"/>
      <c r="J37" s="72"/>
      <c r="K37" s="71"/>
      <c r="L37" s="73"/>
      <c r="M37" s="74"/>
      <c r="N37" s="74"/>
      <c r="O37" s="74"/>
      <c r="P37" s="75"/>
      <c r="Q37" s="74"/>
      <c r="R37" s="75"/>
      <c r="S37" s="74"/>
      <c r="T37" s="74"/>
      <c r="U37" s="74"/>
      <c r="V37" s="73"/>
      <c r="W37" s="73"/>
      <c r="X37" s="73"/>
    </row>
    <row r="38" customFormat="false" ht="47.25" hidden="false" customHeight="false" outlineLevel="0" collapsed="false">
      <c r="A38" s="88"/>
      <c r="B38" s="89"/>
      <c r="C38" s="89"/>
      <c r="D38" s="89"/>
      <c r="E38" s="90"/>
      <c r="F38" s="91" t="e">
        <f aca="false">#REF!+1</f>
        <v>#REF!</v>
      </c>
      <c r="G38" s="78" t="s">
        <v>156</v>
      </c>
      <c r="H38" s="78" t="s">
        <v>157</v>
      </c>
      <c r="I38" s="78" t="s">
        <v>158</v>
      </c>
      <c r="J38" s="105" t="s">
        <v>159</v>
      </c>
      <c r="K38" s="78" t="s">
        <v>160</v>
      </c>
      <c r="L38" s="80" t="s">
        <v>48</v>
      </c>
      <c r="M38" s="106" t="n">
        <v>59.84</v>
      </c>
      <c r="N38" s="107" t="n">
        <v>6.5</v>
      </c>
      <c r="O38" s="107" t="n">
        <v>1</v>
      </c>
      <c r="P38" s="108" t="n">
        <v>3915.83</v>
      </c>
      <c r="Q38" s="106" t="n">
        <v>44480</v>
      </c>
      <c r="R38" s="108" t="n">
        <f aca="false">P38/M38*N38</f>
        <v>425.349181149733</v>
      </c>
      <c r="S38" s="106" t="n">
        <f aca="false">P38/M38*O38</f>
        <v>65.4383355614973</v>
      </c>
      <c r="T38" s="106" t="n">
        <f aca="false">S38*$Z$3</f>
        <v>679.928242373631</v>
      </c>
      <c r="U38" s="106" t="n">
        <f aca="false">Q38/P38*S38</f>
        <v>743.31550802139</v>
      </c>
      <c r="V38" s="80" t="s">
        <v>91</v>
      </c>
      <c r="W38" s="80"/>
      <c r="X38" s="80"/>
    </row>
    <row r="39" customFormat="false" ht="78.75" hidden="false" customHeight="false" outlineLevel="0" collapsed="false">
      <c r="A39" s="88" t="s">
        <v>161</v>
      </c>
      <c r="B39" s="89" t="s">
        <v>73</v>
      </c>
      <c r="C39" s="89" t="n">
        <v>44195</v>
      </c>
      <c r="D39" s="89" t="s">
        <v>162</v>
      </c>
      <c r="E39" s="90" t="s">
        <v>163</v>
      </c>
      <c r="F39" s="91" t="e">
        <f aca="false">F38+1</f>
        <v>#REF!</v>
      </c>
      <c r="G39" s="78" t="s">
        <v>164</v>
      </c>
      <c r="H39" s="78" t="s">
        <v>165</v>
      </c>
      <c r="I39" s="78" t="s">
        <v>166</v>
      </c>
      <c r="J39" s="78" t="s">
        <v>167</v>
      </c>
      <c r="K39" s="78" t="s">
        <v>90</v>
      </c>
      <c r="L39" s="80" t="s">
        <v>48</v>
      </c>
      <c r="M39" s="81" t="n">
        <v>26.61</v>
      </c>
      <c r="N39" s="96" t="n">
        <v>5.87</v>
      </c>
      <c r="O39" s="96" t="n">
        <v>1</v>
      </c>
      <c r="P39" s="82" t="n">
        <v>3973.66</v>
      </c>
      <c r="Q39" s="83" t="n">
        <v>31450</v>
      </c>
      <c r="R39" s="82" t="n">
        <v>863.84</v>
      </c>
      <c r="S39" s="81" t="n">
        <f aca="false">P39/M39*O39</f>
        <v>149.329575347614</v>
      </c>
      <c r="T39" s="81" t="n">
        <f aca="false">S39*$Z$3</f>
        <v>1551.58890930356</v>
      </c>
      <c r="U39" s="81" t="n">
        <f aca="false">Q39/P39*S39</f>
        <v>1181.88650883127</v>
      </c>
      <c r="V39" s="80" t="s">
        <v>91</v>
      </c>
      <c r="W39" s="93"/>
      <c r="X39" s="93"/>
    </row>
    <row r="40" customFormat="false" ht="15.75" hidden="false" customHeight="false" outlineLevel="0" collapsed="false">
      <c r="A40" s="76"/>
      <c r="B40" s="68"/>
      <c r="C40" s="68"/>
      <c r="D40" s="68"/>
      <c r="E40" s="69"/>
      <c r="F40" s="86" t="s">
        <v>168</v>
      </c>
      <c r="G40" s="71"/>
      <c r="H40" s="71"/>
      <c r="I40" s="71"/>
      <c r="J40" s="72"/>
      <c r="K40" s="71"/>
      <c r="L40" s="73"/>
      <c r="M40" s="74"/>
      <c r="N40" s="74"/>
      <c r="O40" s="74"/>
      <c r="P40" s="75"/>
      <c r="Q40" s="74"/>
      <c r="R40" s="75"/>
      <c r="S40" s="74"/>
      <c r="T40" s="74"/>
      <c r="U40" s="74"/>
      <c r="V40" s="73"/>
      <c r="W40" s="73"/>
      <c r="X40" s="73"/>
    </row>
    <row r="41" customFormat="false" ht="63" hidden="false" customHeight="false" outlineLevel="0" collapsed="false">
      <c r="A41" s="88" t="s">
        <v>169</v>
      </c>
      <c r="B41" s="89" t="s">
        <v>64</v>
      </c>
      <c r="C41" s="89" t="n">
        <v>44027</v>
      </c>
      <c r="D41" s="89" t="n">
        <v>43703</v>
      </c>
      <c r="E41" s="90" t="s">
        <v>163</v>
      </c>
      <c r="F41" s="91" t="e">
        <f aca="false">F39+1</f>
        <v>#REF!</v>
      </c>
      <c r="G41" s="78" t="s">
        <v>170</v>
      </c>
      <c r="H41" s="78" t="s">
        <v>171</v>
      </c>
      <c r="I41" s="78" t="s">
        <v>172</v>
      </c>
      <c r="J41" s="78" t="s">
        <v>173</v>
      </c>
      <c r="K41" s="78" t="s">
        <v>174</v>
      </c>
      <c r="L41" s="80" t="s">
        <v>48</v>
      </c>
      <c r="M41" s="81" t="n">
        <v>26.5</v>
      </c>
      <c r="N41" s="81" t="n">
        <v>24.4</v>
      </c>
      <c r="O41" s="81" t="n">
        <v>6.3</v>
      </c>
      <c r="P41" s="82" t="n">
        <v>100.35</v>
      </c>
      <c r="Q41" s="81" t="n">
        <v>3550.96</v>
      </c>
      <c r="R41" s="82" t="n">
        <v>91.94</v>
      </c>
      <c r="S41" s="81" t="n">
        <f aca="false">P41/M41*O41</f>
        <v>23.8567924528302</v>
      </c>
      <c r="T41" s="81" t="n">
        <f aca="false">S41*$Z$3</f>
        <v>247.880799869693</v>
      </c>
      <c r="U41" s="81" t="n">
        <f aca="false">Q41/P41*S41</f>
        <v>844.190490566038</v>
      </c>
      <c r="V41" s="80" t="s">
        <v>91</v>
      </c>
      <c r="W41" s="93" t="s">
        <v>175</v>
      </c>
      <c r="X41" s="93"/>
    </row>
    <row r="42" customFormat="false" ht="47.25" hidden="false" customHeight="false" outlineLevel="0" collapsed="false">
      <c r="A42" s="88"/>
      <c r="B42" s="89"/>
      <c r="C42" s="89"/>
      <c r="D42" s="89"/>
      <c r="E42" s="90"/>
      <c r="F42" s="91" t="e">
        <f aca="false">F41+1</f>
        <v>#REF!</v>
      </c>
      <c r="G42" s="78" t="s">
        <v>176</v>
      </c>
      <c r="H42" s="78" t="s">
        <v>177</v>
      </c>
      <c r="I42" s="78" t="s">
        <v>178</v>
      </c>
      <c r="J42" s="78" t="s">
        <v>179</v>
      </c>
      <c r="K42" s="78" t="s">
        <v>180</v>
      </c>
      <c r="L42" s="80" t="s">
        <v>48</v>
      </c>
      <c r="M42" s="81" t="n">
        <v>0.901</v>
      </c>
      <c r="N42" s="81" t="n">
        <v>0.901</v>
      </c>
      <c r="O42" s="81" t="n">
        <v>0.5</v>
      </c>
      <c r="P42" s="82" t="n">
        <v>251.91</v>
      </c>
      <c r="Q42" s="81" t="n">
        <v>790</v>
      </c>
      <c r="R42" s="82" t="n">
        <v>251.91</v>
      </c>
      <c r="S42" s="81" t="n">
        <f aca="false">P42/M42*O42</f>
        <v>139.794672586016</v>
      </c>
      <c r="T42" s="81" t="n">
        <f aca="false">S42*$Z$3</f>
        <v>1452.5177819549</v>
      </c>
      <c r="U42" s="81" t="n">
        <f aca="false">Q42/P42*S42</f>
        <v>438.401775804662</v>
      </c>
      <c r="V42" s="80" t="s">
        <v>91</v>
      </c>
      <c r="W42" s="93" t="s">
        <v>181</v>
      </c>
      <c r="X42" s="93"/>
    </row>
    <row r="43" customFormat="false" ht="47.25" hidden="false" customHeight="false" outlineLevel="0" collapsed="false">
      <c r="A43" s="88" t="s">
        <v>182</v>
      </c>
      <c r="B43" s="89" t="s">
        <v>130</v>
      </c>
      <c r="C43" s="89" t="n">
        <v>44073</v>
      </c>
      <c r="D43" s="89"/>
      <c r="E43" s="90" t="s">
        <v>163</v>
      </c>
      <c r="F43" s="91" t="e">
        <f aca="false">#REF!+1</f>
        <v>#REF!</v>
      </c>
      <c r="G43" s="78" t="s">
        <v>183</v>
      </c>
      <c r="H43" s="78" t="s">
        <v>184</v>
      </c>
      <c r="I43" s="78" t="s">
        <v>185</v>
      </c>
      <c r="J43" s="78" t="s">
        <v>179</v>
      </c>
      <c r="K43" s="78" t="s">
        <v>180</v>
      </c>
      <c r="L43" s="80" t="s">
        <v>48</v>
      </c>
      <c r="M43" s="81" t="n">
        <v>1.27</v>
      </c>
      <c r="N43" s="81" t="n">
        <v>1.27</v>
      </c>
      <c r="O43" s="81" t="n">
        <v>1.27</v>
      </c>
      <c r="P43" s="82" t="n">
        <v>281.25</v>
      </c>
      <c r="Q43" s="81" t="n">
        <v>640</v>
      </c>
      <c r="R43" s="82" t="n">
        <v>281.25</v>
      </c>
      <c r="S43" s="81" t="n">
        <f aca="false">P43/M43*O43</f>
        <v>281.25</v>
      </c>
      <c r="T43" s="81" t="n">
        <f aca="false">S43*$Z$3</f>
        <v>2922.29037500305</v>
      </c>
      <c r="U43" s="81" t="n">
        <f aca="false">Q43/P43*S43</f>
        <v>640</v>
      </c>
      <c r="V43" s="80" t="s">
        <v>91</v>
      </c>
      <c r="W43" s="93" t="s">
        <v>186</v>
      </c>
      <c r="X43" s="93"/>
    </row>
    <row r="44" customFormat="false" ht="47.25" hidden="false" customHeight="false" outlineLevel="0" collapsed="false">
      <c r="A44" s="88"/>
      <c r="B44" s="89"/>
      <c r="C44" s="89"/>
      <c r="D44" s="89"/>
      <c r="E44" s="90"/>
      <c r="F44" s="91" t="e">
        <f aca="false">F43+1</f>
        <v>#REF!</v>
      </c>
      <c r="G44" s="78" t="s">
        <v>187</v>
      </c>
      <c r="H44" s="78" t="s">
        <v>188</v>
      </c>
      <c r="I44" s="78" t="s">
        <v>189</v>
      </c>
      <c r="J44" s="78" t="s">
        <v>179</v>
      </c>
      <c r="K44" s="78" t="s">
        <v>180</v>
      </c>
      <c r="L44" s="80" t="s">
        <v>48</v>
      </c>
      <c r="M44" s="81" t="n">
        <v>1.236</v>
      </c>
      <c r="N44" s="81" t="n">
        <v>1.236</v>
      </c>
      <c r="O44" s="81" t="n">
        <v>0.1</v>
      </c>
      <c r="P44" s="82" t="n">
        <v>286.59</v>
      </c>
      <c r="Q44" s="81" t="n">
        <v>650</v>
      </c>
      <c r="R44" s="82" t="n">
        <v>286.59</v>
      </c>
      <c r="S44" s="81" t="n">
        <f aca="false">P44/M44*O44</f>
        <v>23.1868932038835</v>
      </c>
      <c r="T44" s="81" t="n">
        <f aca="false">S44*$Z$3</f>
        <v>240.920301638871</v>
      </c>
      <c r="U44" s="81" t="n">
        <f aca="false">Q44/P44*S44</f>
        <v>52.5889967637541</v>
      </c>
      <c r="V44" s="80" t="s">
        <v>91</v>
      </c>
      <c r="W44" s="93" t="s">
        <v>190</v>
      </c>
      <c r="X44" s="93"/>
    </row>
    <row r="45" customFormat="false" ht="157.5" hidden="false" customHeight="false" outlineLevel="0" collapsed="false">
      <c r="A45" s="88" t="s">
        <v>191</v>
      </c>
      <c r="B45" s="89" t="s">
        <v>192</v>
      </c>
      <c r="C45" s="89" t="n">
        <v>44195</v>
      </c>
      <c r="D45" s="89" t="n">
        <v>43703</v>
      </c>
      <c r="E45" s="90" t="s">
        <v>163</v>
      </c>
      <c r="F45" s="91" t="e">
        <f aca="false">#REF!+1</f>
        <v>#REF!</v>
      </c>
      <c r="G45" s="78" t="s">
        <v>170</v>
      </c>
      <c r="H45" s="78" t="s">
        <v>171</v>
      </c>
      <c r="I45" s="78" t="s">
        <v>172</v>
      </c>
      <c r="J45" s="78" t="s">
        <v>193</v>
      </c>
      <c r="K45" s="78" t="s">
        <v>194</v>
      </c>
      <c r="L45" s="80" t="s">
        <v>48</v>
      </c>
      <c r="M45" s="81" t="n">
        <v>222.99</v>
      </c>
      <c r="N45" s="96" t="n">
        <v>202.9</v>
      </c>
      <c r="O45" s="96" t="n">
        <v>20</v>
      </c>
      <c r="P45" s="82" t="n">
        <v>2311.54</v>
      </c>
      <c r="Q45" s="83" t="n">
        <v>66950.95</v>
      </c>
      <c r="R45" s="82" t="n">
        <v>2231.48</v>
      </c>
      <c r="S45" s="81" t="n">
        <f aca="false">P45/M45*O45</f>
        <v>207.322301448495</v>
      </c>
      <c r="T45" s="81" t="n">
        <f aca="false">S45*$Z$3</f>
        <v>2154.15454594283</v>
      </c>
      <c r="U45" s="81" t="n">
        <f aca="false">Q45/P45*S45</f>
        <v>6004.83878200816</v>
      </c>
      <c r="V45" s="80" t="s">
        <v>91</v>
      </c>
      <c r="W45" s="93"/>
      <c r="X45" s="93" t="s">
        <v>195</v>
      </c>
    </row>
    <row r="46" customFormat="false" ht="15.75" hidden="false" customHeight="true" outlineLevel="0" collapsed="false">
      <c r="A46" s="88"/>
      <c r="B46" s="89"/>
      <c r="C46" s="89"/>
      <c r="D46" s="89"/>
      <c r="E46" s="90"/>
      <c r="F46" s="86"/>
      <c r="G46" s="69" t="s">
        <v>196</v>
      </c>
      <c r="H46" s="71"/>
      <c r="I46" s="71"/>
      <c r="J46" s="72"/>
      <c r="K46" s="71"/>
      <c r="L46" s="73"/>
      <c r="M46" s="74"/>
      <c r="N46" s="74"/>
      <c r="O46" s="74"/>
      <c r="P46" s="75"/>
      <c r="Q46" s="74"/>
      <c r="R46" s="75"/>
      <c r="S46" s="74"/>
      <c r="T46" s="74"/>
      <c r="U46" s="74"/>
      <c r="V46" s="73"/>
      <c r="W46" s="73"/>
      <c r="X46" s="73"/>
    </row>
    <row r="47" customFormat="false" ht="31.5" hidden="false" customHeight="false" outlineLevel="0" collapsed="false">
      <c r="A47" s="88"/>
      <c r="B47" s="89"/>
      <c r="C47" s="89"/>
      <c r="D47" s="89"/>
      <c r="E47" s="90"/>
      <c r="F47" s="91" t="e">
        <f aca="false">F45+1</f>
        <v>#REF!</v>
      </c>
      <c r="G47" s="98" t="s">
        <v>197</v>
      </c>
      <c r="H47" s="98" t="s">
        <v>198</v>
      </c>
      <c r="I47" s="98" t="s">
        <v>199</v>
      </c>
      <c r="J47" s="109" t="s">
        <v>196</v>
      </c>
      <c r="K47" s="98" t="s">
        <v>194</v>
      </c>
      <c r="L47" s="110" t="s">
        <v>48</v>
      </c>
      <c r="M47" s="96" t="n">
        <v>73.34</v>
      </c>
      <c r="N47" s="96" t="n">
        <v>73.34</v>
      </c>
      <c r="O47" s="96" t="n">
        <v>10</v>
      </c>
      <c r="P47" s="95" t="n">
        <v>408.19</v>
      </c>
      <c r="Q47" s="94" t="n">
        <v>9128</v>
      </c>
      <c r="R47" s="104" t="n">
        <f aca="false">P47/M47*N47</f>
        <v>408.19</v>
      </c>
      <c r="S47" s="96" t="n">
        <f aca="false">P47/M47*O47</f>
        <v>55.6572129806381</v>
      </c>
      <c r="T47" s="96" t="n">
        <f aca="false">S47*$Z$3</f>
        <v>578.298801041116</v>
      </c>
      <c r="U47" s="96" t="n">
        <f aca="false">Q47/P47*S47</f>
        <v>1244.61412598855</v>
      </c>
      <c r="V47" s="99" t="s">
        <v>91</v>
      </c>
      <c r="W47" s="93"/>
      <c r="X47" s="93"/>
    </row>
    <row r="48" customFormat="false" ht="15.75" hidden="false" customHeight="false" outlineLevel="0" collapsed="false">
      <c r="A48" s="76"/>
      <c r="B48" s="68"/>
      <c r="C48" s="68"/>
      <c r="D48" s="68"/>
      <c r="E48" s="69"/>
      <c r="F48" s="86" t="s">
        <v>200</v>
      </c>
      <c r="G48" s="71"/>
      <c r="H48" s="71"/>
      <c r="I48" s="71"/>
      <c r="J48" s="72"/>
      <c r="K48" s="71"/>
      <c r="L48" s="73"/>
      <c r="M48" s="74"/>
      <c r="N48" s="111"/>
      <c r="O48" s="111"/>
      <c r="P48" s="75"/>
      <c r="Q48" s="74"/>
      <c r="R48" s="75"/>
      <c r="S48" s="74"/>
      <c r="T48" s="74"/>
      <c r="U48" s="74"/>
      <c r="V48" s="73"/>
      <c r="W48" s="73"/>
      <c r="X48" s="73"/>
    </row>
    <row r="49" customFormat="false" ht="63" hidden="false" customHeight="false" outlineLevel="0" collapsed="false">
      <c r="A49" s="88" t="s">
        <v>201</v>
      </c>
      <c r="B49" s="89" t="s">
        <v>202</v>
      </c>
      <c r="C49" s="89" t="n">
        <v>44104</v>
      </c>
      <c r="D49" s="112" t="s">
        <v>203</v>
      </c>
      <c r="E49" s="90" t="s">
        <v>163</v>
      </c>
      <c r="F49" s="91" t="e">
        <f aca="false">#REF!+1</f>
        <v>#REF!</v>
      </c>
      <c r="G49" s="78" t="s">
        <v>204</v>
      </c>
      <c r="H49" s="78" t="s">
        <v>205</v>
      </c>
      <c r="I49" s="78" t="s">
        <v>206</v>
      </c>
      <c r="J49" s="78" t="s">
        <v>207</v>
      </c>
      <c r="K49" s="78" t="s">
        <v>194</v>
      </c>
      <c r="L49" s="80" t="s">
        <v>48</v>
      </c>
      <c r="M49" s="81" t="n">
        <v>474.68</v>
      </c>
      <c r="N49" s="96" t="n">
        <v>449.68</v>
      </c>
      <c r="O49" s="96" t="n">
        <v>4</v>
      </c>
      <c r="P49" s="82" t="n">
        <v>4790.81</v>
      </c>
      <c r="Q49" s="92" t="n">
        <v>135488.63</v>
      </c>
      <c r="R49" s="82" t="n">
        <v>4646.82</v>
      </c>
      <c r="S49" s="81" t="n">
        <f aca="false">P49/M49*O49</f>
        <v>40.3708603690908</v>
      </c>
      <c r="T49" s="81" t="n">
        <f aca="false">S49*$Z$3</f>
        <v>419.468005998884</v>
      </c>
      <c r="U49" s="81" t="n">
        <f aca="false">Q49/P49*S49</f>
        <v>1141.72604702115</v>
      </c>
      <c r="V49" s="80" t="s">
        <v>208</v>
      </c>
      <c r="W49" s="93" t="s">
        <v>209</v>
      </c>
      <c r="X49" s="93"/>
    </row>
    <row r="50" customFormat="false" ht="15.75" hidden="false" customHeight="false" outlineLevel="0" collapsed="false">
      <c r="A50" s="76"/>
      <c r="B50" s="68"/>
      <c r="C50" s="68"/>
      <c r="D50" s="68"/>
      <c r="E50" s="69"/>
      <c r="F50" s="86" t="s">
        <v>210</v>
      </c>
      <c r="G50" s="90"/>
      <c r="H50" s="78"/>
      <c r="I50" s="78"/>
      <c r="J50" s="105"/>
      <c r="K50" s="78"/>
      <c r="L50" s="80"/>
      <c r="M50" s="113"/>
      <c r="N50" s="114"/>
      <c r="O50" s="114"/>
      <c r="P50" s="115"/>
      <c r="Q50" s="113"/>
      <c r="R50" s="115"/>
      <c r="S50" s="113"/>
      <c r="T50" s="113"/>
      <c r="U50" s="113"/>
      <c r="V50" s="80"/>
      <c r="W50" s="73"/>
      <c r="X50" s="73"/>
    </row>
    <row r="51" customFormat="false" ht="63" hidden="false" customHeight="false" outlineLevel="0" collapsed="false">
      <c r="A51" s="88" t="s">
        <v>211</v>
      </c>
      <c r="B51" s="89" t="s">
        <v>212</v>
      </c>
      <c r="C51" s="89" t="n">
        <v>44166</v>
      </c>
      <c r="D51" s="112" t="s">
        <v>213</v>
      </c>
      <c r="E51" s="90" t="s">
        <v>163</v>
      </c>
      <c r="F51" s="91" t="e">
        <f aca="false">#REF!+1</f>
        <v>#REF!</v>
      </c>
      <c r="G51" s="78" t="s">
        <v>214</v>
      </c>
      <c r="H51" s="78" t="s">
        <v>215</v>
      </c>
      <c r="I51" s="78" t="s">
        <v>216</v>
      </c>
      <c r="J51" s="78" t="s">
        <v>217</v>
      </c>
      <c r="K51" s="78" t="s">
        <v>194</v>
      </c>
      <c r="L51" s="80" t="s">
        <v>48</v>
      </c>
      <c r="M51" s="81" t="n">
        <v>115.125</v>
      </c>
      <c r="N51" s="116" t="n">
        <v>95.125</v>
      </c>
      <c r="O51" s="96" t="n">
        <v>3</v>
      </c>
      <c r="P51" s="82" t="n">
        <v>775.5</v>
      </c>
      <c r="Q51" s="83" t="n">
        <v>22477.86</v>
      </c>
      <c r="R51" s="82" t="n">
        <v>724.8</v>
      </c>
      <c r="S51" s="81" t="n">
        <f aca="false">P51/M51*O51</f>
        <v>20.2084690553746</v>
      </c>
      <c r="T51" s="81" t="n">
        <f aca="false">S51*$Z$3</f>
        <v>209.973385294465</v>
      </c>
      <c r="U51" s="81" t="n">
        <f aca="false">Q51/P51*S51</f>
        <v>585.742280130293</v>
      </c>
      <c r="V51" s="80" t="s">
        <v>208</v>
      </c>
      <c r="W51" s="93" t="s">
        <v>218</v>
      </c>
      <c r="X51" s="93"/>
    </row>
    <row r="52" customFormat="false" ht="15.75" hidden="false" customHeight="false" outlineLevel="0" collapsed="false">
      <c r="A52" s="76"/>
      <c r="B52" s="68"/>
      <c r="C52" s="68"/>
      <c r="D52" s="68"/>
      <c r="E52" s="69"/>
      <c r="F52" s="86" t="s">
        <v>219</v>
      </c>
      <c r="G52" s="78"/>
      <c r="H52" s="78"/>
      <c r="I52" s="78"/>
      <c r="J52" s="105"/>
      <c r="K52" s="78"/>
      <c r="L52" s="80"/>
      <c r="M52" s="113"/>
      <c r="N52" s="113"/>
      <c r="O52" s="113"/>
      <c r="P52" s="115"/>
      <c r="Q52" s="113"/>
      <c r="R52" s="115"/>
      <c r="S52" s="80"/>
      <c r="T52" s="113"/>
      <c r="U52" s="113"/>
      <c r="V52" s="80"/>
      <c r="W52" s="73"/>
      <c r="X52" s="73"/>
    </row>
    <row r="53" customFormat="false" ht="78.75" hidden="false" customHeight="false" outlineLevel="0" collapsed="false">
      <c r="A53" s="88" t="s">
        <v>220</v>
      </c>
      <c r="B53" s="89" t="s">
        <v>221</v>
      </c>
      <c r="C53" s="89" t="n">
        <v>44075</v>
      </c>
      <c r="D53" s="112" t="s">
        <v>222</v>
      </c>
      <c r="E53" s="90" t="s">
        <v>163</v>
      </c>
      <c r="F53" s="91" t="e">
        <f aca="false">#REF!+1</f>
        <v>#REF!</v>
      </c>
      <c r="G53" s="78" t="s">
        <v>223</v>
      </c>
      <c r="H53" s="78" t="s">
        <v>224</v>
      </c>
      <c r="I53" s="78" t="s">
        <v>225</v>
      </c>
      <c r="J53" s="78" t="s">
        <v>226</v>
      </c>
      <c r="K53" s="78" t="s">
        <v>227</v>
      </c>
      <c r="L53" s="80" t="s">
        <v>48</v>
      </c>
      <c r="M53" s="81" t="n">
        <v>3.572</v>
      </c>
      <c r="N53" s="81" t="n">
        <v>3.572</v>
      </c>
      <c r="O53" s="81" t="n">
        <v>1.5</v>
      </c>
      <c r="P53" s="82" t="n">
        <v>1251.44</v>
      </c>
      <c r="Q53" s="81" t="n">
        <v>4610</v>
      </c>
      <c r="R53" s="108" t="n">
        <f aca="false">P53/M53*N53</f>
        <v>1251.44</v>
      </c>
      <c r="S53" s="81" t="n">
        <f aca="false">P53/M53*O53</f>
        <v>525.52071668533</v>
      </c>
      <c r="T53" s="81" t="n">
        <f aca="false">S53*$Z$3</f>
        <v>5460.35247016622</v>
      </c>
      <c r="U53" s="81" t="n">
        <f aca="false">Q53/P53*S53</f>
        <v>1935.89025755879</v>
      </c>
      <c r="V53" s="80" t="s">
        <v>208</v>
      </c>
      <c r="W53" s="93"/>
      <c r="X53" s="93"/>
    </row>
    <row r="54" customFormat="false" ht="15.75" hidden="false" customHeight="false" outlineLevel="0" collapsed="false">
      <c r="A54" s="88"/>
      <c r="B54" s="89"/>
      <c r="C54" s="89"/>
      <c r="D54" s="89"/>
      <c r="E54" s="90"/>
      <c r="F54" s="86"/>
      <c r="G54" s="69" t="s">
        <v>228</v>
      </c>
      <c r="H54" s="71"/>
      <c r="I54" s="71"/>
      <c r="J54" s="72"/>
      <c r="K54" s="71"/>
      <c r="L54" s="73"/>
      <c r="M54" s="74"/>
      <c r="N54" s="74"/>
      <c r="O54" s="74"/>
      <c r="P54" s="75"/>
      <c r="Q54" s="74"/>
      <c r="R54" s="75"/>
      <c r="S54" s="74"/>
      <c r="T54" s="74"/>
      <c r="U54" s="74"/>
      <c r="V54" s="73"/>
      <c r="W54" s="73"/>
      <c r="X54" s="73"/>
    </row>
    <row r="55" customFormat="false" ht="47.25" hidden="false" customHeight="false" outlineLevel="0" collapsed="false">
      <c r="A55" s="88"/>
      <c r="B55" s="89"/>
      <c r="C55" s="89"/>
      <c r="D55" s="89"/>
      <c r="E55" s="90"/>
      <c r="F55" s="91" t="e">
        <f aca="false">#REF!+1</f>
        <v>#REF!</v>
      </c>
      <c r="G55" s="78" t="s">
        <v>229</v>
      </c>
      <c r="H55" s="78" t="s">
        <v>230</v>
      </c>
      <c r="I55" s="78" t="s">
        <v>231</v>
      </c>
      <c r="J55" s="78" t="s">
        <v>232</v>
      </c>
      <c r="K55" s="78" t="s">
        <v>233</v>
      </c>
      <c r="L55" s="80" t="s">
        <v>48</v>
      </c>
      <c r="M55" s="81" t="n">
        <v>163.08</v>
      </c>
      <c r="N55" s="81" t="n">
        <v>65</v>
      </c>
      <c r="O55" s="81" t="n">
        <v>50</v>
      </c>
      <c r="P55" s="82" t="n">
        <v>2151.81</v>
      </c>
      <c r="Q55" s="81" t="n">
        <v>9990</v>
      </c>
      <c r="R55" s="82" t="n">
        <f aca="false">P55/M55*N55</f>
        <v>857.662803532009</v>
      </c>
      <c r="S55" s="81" t="n">
        <f aca="false">P55/M55*O55</f>
        <v>659.740618101545</v>
      </c>
      <c r="T55" s="81" t="n">
        <f aca="false">S55*$Z$3</f>
        <v>6854.94634053942</v>
      </c>
      <c r="U55" s="81" t="n">
        <f aca="false">Q55/P55*S55</f>
        <v>3062.91390728477</v>
      </c>
      <c r="V55" s="80" t="s">
        <v>91</v>
      </c>
      <c r="W55" s="93"/>
      <c r="X55" s="93"/>
    </row>
    <row r="56" s="125" customFormat="true" ht="15.75" hidden="false" customHeight="false" outlineLevel="0" collapsed="false">
      <c r="A56" s="117"/>
      <c r="B56" s="118"/>
      <c r="C56" s="118"/>
      <c r="D56" s="118"/>
      <c r="E56" s="119"/>
      <c r="F56" s="120" t="s">
        <v>234</v>
      </c>
      <c r="G56" s="121"/>
      <c r="H56" s="121"/>
      <c r="I56" s="121"/>
      <c r="J56" s="122"/>
      <c r="K56" s="121"/>
      <c r="L56" s="123"/>
      <c r="M56" s="124"/>
      <c r="N56" s="124"/>
      <c r="O56" s="124"/>
      <c r="P56" s="124" t="n">
        <f aca="false">P57+P73+P77</f>
        <v>21233.237</v>
      </c>
      <c r="Q56" s="124"/>
      <c r="R56" s="124" t="n">
        <f aca="false">R57+R73+R77</f>
        <v>12919.7908603605</v>
      </c>
      <c r="S56" s="124" t="n">
        <f aca="false">S57+S73+S77</f>
        <v>4045.38661961515</v>
      </c>
      <c r="T56" s="124" t="n">
        <f aca="false">T57+T73+T77</f>
        <v>42033.0466903734</v>
      </c>
      <c r="U56" s="124"/>
      <c r="V56" s="123"/>
      <c r="W56" s="123"/>
      <c r="X56" s="123"/>
      <c r="AMH56" s="126"/>
      <c r="AMI56" s="126"/>
      <c r="AMJ56" s="126"/>
    </row>
    <row r="57" customFormat="false" ht="15.75" hidden="false" customHeight="false" outlineLevel="0" collapsed="false">
      <c r="A57" s="59"/>
      <c r="B57" s="60"/>
      <c r="C57" s="60"/>
      <c r="D57" s="60"/>
      <c r="E57" s="61"/>
      <c r="F57" s="62" t="s">
        <v>235</v>
      </c>
      <c r="G57" s="63"/>
      <c r="H57" s="63"/>
      <c r="I57" s="63"/>
      <c r="J57" s="64"/>
      <c r="K57" s="63"/>
      <c r="L57" s="65"/>
      <c r="M57" s="66"/>
      <c r="N57" s="66"/>
      <c r="O57" s="66"/>
      <c r="P57" s="127" t="n">
        <f aca="false">SUM(P58:P72)</f>
        <v>18731.607</v>
      </c>
      <c r="Q57" s="66"/>
      <c r="R57" s="127" t="n">
        <f aca="false">SUM(R58:R72)</f>
        <v>11286.0787354445</v>
      </c>
      <c r="S57" s="127" t="n">
        <f aca="false">SUM(S58:S72)</f>
        <v>3147.82923012383</v>
      </c>
      <c r="T57" s="127" t="n">
        <f aca="false">SUM(T58:T72)</f>
        <v>32707.0971070014</v>
      </c>
      <c r="U57" s="66"/>
      <c r="V57" s="65"/>
      <c r="W57" s="65"/>
      <c r="X57" s="65"/>
    </row>
    <row r="58" customFormat="false" ht="15.75" hidden="false" customHeight="false" outlineLevel="0" collapsed="false">
      <c r="A58" s="76"/>
      <c r="B58" s="68"/>
      <c r="C58" s="68"/>
      <c r="D58" s="68"/>
      <c r="E58" s="69"/>
      <c r="F58" s="86" t="s">
        <v>236</v>
      </c>
      <c r="G58" s="71"/>
      <c r="H58" s="71"/>
      <c r="I58" s="71"/>
      <c r="J58" s="72"/>
      <c r="K58" s="71"/>
      <c r="L58" s="73"/>
      <c r="M58" s="74"/>
      <c r="N58" s="74"/>
      <c r="O58" s="74"/>
      <c r="P58" s="75"/>
      <c r="Q58" s="74"/>
      <c r="R58" s="75"/>
      <c r="S58" s="75"/>
      <c r="T58" s="75"/>
      <c r="U58" s="74"/>
      <c r="V58" s="73"/>
      <c r="W58" s="73"/>
      <c r="X58" s="73"/>
    </row>
    <row r="59" customFormat="false" ht="78.75" hidden="false" customHeight="false" outlineLevel="0" collapsed="false">
      <c r="A59" s="88"/>
      <c r="B59" s="89"/>
      <c r="C59" s="89"/>
      <c r="D59" s="89"/>
      <c r="E59" s="90"/>
      <c r="F59" s="128"/>
      <c r="G59" s="78" t="s">
        <v>237</v>
      </c>
      <c r="H59" s="78" t="s">
        <v>238</v>
      </c>
      <c r="I59" s="78" t="s">
        <v>239</v>
      </c>
      <c r="J59" s="105" t="s">
        <v>240</v>
      </c>
      <c r="K59" s="78" t="s">
        <v>233</v>
      </c>
      <c r="L59" s="80" t="s">
        <v>48</v>
      </c>
      <c r="M59" s="81" t="n">
        <v>87.018</v>
      </c>
      <c r="N59" s="81" t="n">
        <v>87.018</v>
      </c>
      <c r="O59" s="81" t="n">
        <v>67</v>
      </c>
      <c r="P59" s="82" t="n">
        <v>757.37</v>
      </c>
      <c r="Q59" s="81" t="n">
        <v>1710</v>
      </c>
      <c r="R59" s="82" t="n">
        <f aca="false">P59/M59*N59</f>
        <v>757.37</v>
      </c>
      <c r="S59" s="81" t="n">
        <f aca="false">P59/M59*O59</f>
        <v>583.141304098003</v>
      </c>
      <c r="T59" s="81" t="n">
        <f aca="false">S59*$Z$3</f>
        <v>6059.05144971493</v>
      </c>
      <c r="U59" s="81" t="n">
        <f aca="false">Q59/P59*S59</f>
        <v>1316.62414672826</v>
      </c>
      <c r="V59" s="80" t="s">
        <v>91</v>
      </c>
      <c r="W59" s="80"/>
      <c r="X59" s="80"/>
    </row>
    <row r="60" customFormat="false" ht="47.25" hidden="false" customHeight="false" outlineLevel="0" collapsed="false">
      <c r="A60" s="88"/>
      <c r="B60" s="89"/>
      <c r="C60" s="89"/>
      <c r="D60" s="89"/>
      <c r="E60" s="90"/>
      <c r="F60" s="91" t="e">
        <f aca="false">F55+1</f>
        <v>#REF!</v>
      </c>
      <c r="G60" s="78" t="s">
        <v>241</v>
      </c>
      <c r="H60" s="78" t="s">
        <v>242</v>
      </c>
      <c r="I60" s="78" t="s">
        <v>243</v>
      </c>
      <c r="J60" s="105" t="s">
        <v>244</v>
      </c>
      <c r="K60" s="78" t="s">
        <v>233</v>
      </c>
      <c r="L60" s="80" t="s">
        <v>48</v>
      </c>
      <c r="M60" s="106" t="n">
        <v>22.61</v>
      </c>
      <c r="N60" s="107" t="n">
        <v>20</v>
      </c>
      <c r="O60" s="107" t="n">
        <v>2</v>
      </c>
      <c r="P60" s="108" t="n">
        <v>334.2</v>
      </c>
      <c r="Q60" s="106" t="n">
        <v>1070</v>
      </c>
      <c r="R60" s="108" t="n">
        <f aca="false">P60/M60*N60</f>
        <v>295.62140645732</v>
      </c>
      <c r="S60" s="106" t="n">
        <f aca="false">P60/M60*O60</f>
        <v>29.562140645732</v>
      </c>
      <c r="T60" s="106" t="n">
        <f aca="false">S60*$Z$3</f>
        <v>307.161454483588</v>
      </c>
      <c r="U60" s="106" t="n">
        <f aca="false">Q60/P60*S60</f>
        <v>94.6483856700575</v>
      </c>
      <c r="V60" s="80" t="s">
        <v>49</v>
      </c>
      <c r="W60" s="80"/>
      <c r="X60" s="80"/>
    </row>
    <row r="61" customFormat="false" ht="31.5" hidden="false" customHeight="false" outlineLevel="0" collapsed="false">
      <c r="A61" s="88"/>
      <c r="B61" s="89"/>
      <c r="C61" s="89"/>
      <c r="D61" s="89"/>
      <c r="E61" s="90"/>
      <c r="F61" s="91" t="e">
        <f aca="false">F60+1</f>
        <v>#REF!</v>
      </c>
      <c r="G61" s="78" t="s">
        <v>245</v>
      </c>
      <c r="H61" s="78" t="s">
        <v>246</v>
      </c>
      <c r="I61" s="78" t="s">
        <v>247</v>
      </c>
      <c r="J61" s="105" t="s">
        <v>46</v>
      </c>
      <c r="K61" s="78" t="s">
        <v>47</v>
      </c>
      <c r="L61" s="80" t="s">
        <v>48</v>
      </c>
      <c r="M61" s="81" t="n">
        <v>1.5</v>
      </c>
      <c r="N61" s="96" t="n">
        <v>0.8</v>
      </c>
      <c r="O61" s="96" t="n">
        <v>0.3</v>
      </c>
      <c r="P61" s="82" t="n">
        <v>33.697</v>
      </c>
      <c r="Q61" s="81" t="n">
        <v>186.25</v>
      </c>
      <c r="R61" s="82" t="n">
        <f aca="false">P61/M61*N61</f>
        <v>17.9717333333333</v>
      </c>
      <c r="S61" s="81" t="n">
        <f aca="false">P61/M61*O61</f>
        <v>6.7394</v>
      </c>
      <c r="T61" s="81" t="n">
        <f aca="false">S61*$Z$3</f>
        <v>70.0248311228288</v>
      </c>
      <c r="U61" s="81" t="n">
        <f aca="false">Q61/P61*S61</f>
        <v>37.25</v>
      </c>
      <c r="V61" s="80" t="s">
        <v>49</v>
      </c>
      <c r="W61" s="80"/>
      <c r="X61" s="80"/>
    </row>
    <row r="62" customFormat="false" ht="15.75" hidden="false" customHeight="false" outlineLevel="0" collapsed="false">
      <c r="A62" s="76"/>
      <c r="B62" s="68"/>
      <c r="C62" s="68"/>
      <c r="D62" s="68"/>
      <c r="E62" s="69"/>
      <c r="F62" s="86" t="s">
        <v>71</v>
      </c>
      <c r="G62" s="71"/>
      <c r="H62" s="71"/>
      <c r="I62" s="71"/>
      <c r="J62" s="72"/>
      <c r="K62" s="71"/>
      <c r="L62" s="73"/>
      <c r="M62" s="74"/>
      <c r="N62" s="129"/>
      <c r="O62" s="129"/>
      <c r="P62" s="75"/>
      <c r="Q62" s="74"/>
      <c r="R62" s="75"/>
      <c r="S62" s="74"/>
      <c r="T62" s="74"/>
      <c r="U62" s="74"/>
      <c r="V62" s="73"/>
      <c r="W62" s="73"/>
      <c r="X62" s="73"/>
    </row>
    <row r="63" customFormat="false" ht="63" hidden="false" customHeight="false" outlineLevel="0" collapsed="false">
      <c r="A63" s="88" t="s">
        <v>248</v>
      </c>
      <c r="B63" s="89" t="s">
        <v>130</v>
      </c>
      <c r="C63" s="89" t="n">
        <v>44196</v>
      </c>
      <c r="D63" s="112" t="s">
        <v>249</v>
      </c>
      <c r="E63" s="90" t="s">
        <v>55</v>
      </c>
      <c r="F63" s="91" t="e">
        <f aca="false">F61+1</f>
        <v>#REF!</v>
      </c>
      <c r="G63" s="78" t="s">
        <v>250</v>
      </c>
      <c r="H63" s="78" t="s">
        <v>251</v>
      </c>
      <c r="I63" s="78" t="s">
        <v>252</v>
      </c>
      <c r="J63" s="78" t="s">
        <v>253</v>
      </c>
      <c r="K63" s="78" t="s">
        <v>78</v>
      </c>
      <c r="L63" s="80" t="s">
        <v>61</v>
      </c>
      <c r="M63" s="83" t="n">
        <v>5873.3</v>
      </c>
      <c r="N63" s="96" t="n">
        <v>2849.3</v>
      </c>
      <c r="O63" s="94" t="n">
        <v>800</v>
      </c>
      <c r="P63" s="95" t="n">
        <v>1060.3</v>
      </c>
      <c r="Q63" s="83" t="n">
        <v>25300.85</v>
      </c>
      <c r="R63" s="82" t="n">
        <f aca="false">P63/M63*N63</f>
        <v>514.38080636099</v>
      </c>
      <c r="S63" s="81" t="n">
        <f aca="false">P63/M63*O63</f>
        <v>144.423067100267</v>
      </c>
      <c r="T63" s="81" t="n">
        <f aca="false">S63*$Z$3</f>
        <v>1500.60849392189</v>
      </c>
      <c r="U63" s="81" t="n">
        <f aca="false">Q63/P63*S63</f>
        <v>3446.21933155126</v>
      </c>
      <c r="V63" s="80" t="s">
        <v>79</v>
      </c>
      <c r="W63" s="93"/>
      <c r="X63" s="93"/>
    </row>
    <row r="64" customFormat="false" ht="63" hidden="false" customHeight="false" outlineLevel="0" collapsed="false">
      <c r="A64" s="88" t="s">
        <v>254</v>
      </c>
      <c r="B64" s="89" t="s">
        <v>130</v>
      </c>
      <c r="C64" s="89" t="n">
        <v>44134</v>
      </c>
      <c r="D64" s="112" t="s">
        <v>249</v>
      </c>
      <c r="E64" s="90" t="s">
        <v>55</v>
      </c>
      <c r="F64" s="91" t="e">
        <f aca="false">F63+1</f>
        <v>#REF!</v>
      </c>
      <c r="G64" s="78" t="s">
        <v>250</v>
      </c>
      <c r="H64" s="78" t="s">
        <v>251</v>
      </c>
      <c r="I64" s="78" t="s">
        <v>252</v>
      </c>
      <c r="J64" s="78" t="s">
        <v>255</v>
      </c>
      <c r="K64" s="78" t="s">
        <v>82</v>
      </c>
      <c r="L64" s="80" t="s">
        <v>61</v>
      </c>
      <c r="M64" s="92" t="n">
        <v>20293.3</v>
      </c>
      <c r="N64" s="94" t="n">
        <v>10531.5</v>
      </c>
      <c r="O64" s="94" t="n">
        <v>1500</v>
      </c>
      <c r="P64" s="95" t="n">
        <v>2895.6</v>
      </c>
      <c r="Q64" s="83" t="n">
        <v>63558.64</v>
      </c>
      <c r="R64" s="82" t="n">
        <f aca="false">P64/M64*N64</f>
        <v>1502.71327975243</v>
      </c>
      <c r="S64" s="81" t="n">
        <f aca="false">P64/M64*O64</f>
        <v>214.03123198297</v>
      </c>
      <c r="T64" s="81" t="n">
        <f aca="false">S64*$Z$3</f>
        <v>2223.86278817379</v>
      </c>
      <c r="U64" s="81" t="n">
        <f aca="false">Q64/P64*S64</f>
        <v>4698.00180355093</v>
      </c>
      <c r="V64" s="80" t="s">
        <v>79</v>
      </c>
      <c r="W64" s="93"/>
      <c r="X64" s="93"/>
    </row>
    <row r="65" customFormat="false" ht="15.75" hidden="false" customHeight="false" outlineLevel="0" collapsed="false">
      <c r="A65" s="76"/>
      <c r="B65" s="68"/>
      <c r="C65" s="68"/>
      <c r="D65" s="68"/>
      <c r="E65" s="69"/>
      <c r="F65" s="86" t="s">
        <v>256</v>
      </c>
      <c r="G65" s="71"/>
      <c r="H65" s="71"/>
      <c r="I65" s="71"/>
      <c r="J65" s="72"/>
      <c r="K65" s="71"/>
      <c r="L65" s="73"/>
      <c r="M65" s="74"/>
      <c r="N65" s="74"/>
      <c r="O65" s="74"/>
      <c r="P65" s="75"/>
      <c r="Q65" s="74"/>
      <c r="R65" s="75"/>
      <c r="S65" s="74"/>
      <c r="T65" s="74"/>
      <c r="U65" s="74"/>
      <c r="V65" s="73"/>
      <c r="W65" s="73"/>
      <c r="X65" s="73"/>
    </row>
    <row r="66" customFormat="false" ht="47.25" hidden="false" customHeight="false" outlineLevel="0" collapsed="false">
      <c r="A66" s="88"/>
      <c r="B66" s="89"/>
      <c r="C66" s="89"/>
      <c r="D66" s="89"/>
      <c r="E66" s="90"/>
      <c r="F66" s="91" t="e">
        <f aca="false">F64+1</f>
        <v>#REF!</v>
      </c>
      <c r="G66" s="78" t="s">
        <v>257</v>
      </c>
      <c r="H66" s="78" t="s">
        <v>258</v>
      </c>
      <c r="I66" s="78" t="s">
        <v>259</v>
      </c>
      <c r="J66" s="78" t="s">
        <v>260</v>
      </c>
      <c r="K66" s="78" t="s">
        <v>261</v>
      </c>
      <c r="L66" s="80" t="s">
        <v>154</v>
      </c>
      <c r="M66" s="83" t="n">
        <f aca="false">1435+847.4</f>
        <v>2282.4</v>
      </c>
      <c r="N66" s="81" t="n">
        <v>500</v>
      </c>
      <c r="O66" s="81" t="n">
        <v>300</v>
      </c>
      <c r="P66" s="82" t="n">
        <v>666.93</v>
      </c>
      <c r="Q66" s="106" t="n">
        <v>2550</v>
      </c>
      <c r="R66" s="82" t="n">
        <f aca="false">P66/M66*N66</f>
        <v>146.102786540484</v>
      </c>
      <c r="S66" s="81" t="n">
        <f aca="false">P66/M66*O66</f>
        <v>87.6616719242902</v>
      </c>
      <c r="T66" s="81" t="n">
        <f aca="false">S66*$Z$3</f>
        <v>910.83683598588</v>
      </c>
      <c r="U66" s="81" t="n">
        <f aca="false">Q66/P66*S66</f>
        <v>335.173501577287</v>
      </c>
      <c r="V66" s="80" t="s">
        <v>91</v>
      </c>
      <c r="W66" s="80"/>
      <c r="X66" s="80"/>
    </row>
    <row r="67" customFormat="false" ht="15.75" hidden="false" customHeight="false" outlineLevel="0" collapsed="false">
      <c r="A67" s="76"/>
      <c r="B67" s="68"/>
      <c r="C67" s="68"/>
      <c r="D67" s="68"/>
      <c r="E67" s="69"/>
      <c r="F67" s="86" t="s">
        <v>155</v>
      </c>
      <c r="G67" s="71"/>
      <c r="H67" s="71"/>
      <c r="I67" s="71"/>
      <c r="J67" s="72"/>
      <c r="K67" s="71"/>
      <c r="L67" s="73"/>
      <c r="M67" s="74"/>
      <c r="N67" s="74"/>
      <c r="O67" s="74"/>
      <c r="P67" s="87"/>
      <c r="Q67" s="74"/>
      <c r="R67" s="75"/>
      <c r="S67" s="74"/>
      <c r="T67" s="74"/>
      <c r="U67" s="74"/>
      <c r="V67" s="73"/>
      <c r="W67" s="73"/>
      <c r="X67" s="73"/>
    </row>
    <row r="68" customFormat="false" ht="94.5" hidden="false" customHeight="false" outlineLevel="0" collapsed="false">
      <c r="A68" s="88" t="s">
        <v>262</v>
      </c>
      <c r="B68" s="89" t="s">
        <v>263</v>
      </c>
      <c r="C68" s="89" t="n">
        <v>44104</v>
      </c>
      <c r="D68" s="89" t="s">
        <v>264</v>
      </c>
      <c r="E68" s="90" t="s">
        <v>163</v>
      </c>
      <c r="F68" s="91" t="e">
        <f aca="false">F66+1</f>
        <v>#REF!</v>
      </c>
      <c r="G68" s="78" t="s">
        <v>265</v>
      </c>
      <c r="H68" s="78" t="s">
        <v>266</v>
      </c>
      <c r="I68" s="78" t="s">
        <v>267</v>
      </c>
      <c r="J68" s="78" t="s">
        <v>268</v>
      </c>
      <c r="K68" s="78" t="s">
        <v>180</v>
      </c>
      <c r="L68" s="80" t="s">
        <v>48</v>
      </c>
      <c r="M68" s="81" t="n">
        <v>18.31</v>
      </c>
      <c r="N68" s="96" t="n">
        <v>13.81</v>
      </c>
      <c r="O68" s="96" t="n">
        <v>4</v>
      </c>
      <c r="P68" s="82" t="n">
        <v>579.84</v>
      </c>
      <c r="Q68" s="81" t="n">
        <v>6629.77</v>
      </c>
      <c r="R68" s="82" t="n">
        <f aca="false">P68/M68*N68</f>
        <v>437.334265428728</v>
      </c>
      <c r="S68" s="81" t="n">
        <f aca="false">P68/M68*O68</f>
        <v>126.671764063353</v>
      </c>
      <c r="T68" s="81" t="n">
        <f aca="false">S68*$Z$3</f>
        <v>1316.16596233598</v>
      </c>
      <c r="U68" s="81" t="n">
        <f aca="false">Q68/P68*S68</f>
        <v>1448.3386127799</v>
      </c>
      <c r="V68" s="80" t="s">
        <v>208</v>
      </c>
      <c r="W68" s="93"/>
      <c r="X68" s="93"/>
    </row>
    <row r="69" customFormat="false" ht="94.5" hidden="false" customHeight="false" outlineLevel="0" collapsed="false">
      <c r="A69" s="88" t="s">
        <v>269</v>
      </c>
      <c r="B69" s="89" t="s">
        <v>53</v>
      </c>
      <c r="C69" s="89" t="n">
        <v>44196</v>
      </c>
      <c r="D69" s="89" t="s">
        <v>270</v>
      </c>
      <c r="E69" s="90" t="s">
        <v>163</v>
      </c>
      <c r="F69" s="91" t="e">
        <f aca="false">F68+1</f>
        <v>#REF!</v>
      </c>
      <c r="G69" s="78" t="s">
        <v>271</v>
      </c>
      <c r="H69" s="78" t="s">
        <v>272</v>
      </c>
      <c r="I69" s="78" t="s">
        <v>273</v>
      </c>
      <c r="J69" s="78" t="s">
        <v>274</v>
      </c>
      <c r="K69" s="78" t="s">
        <v>90</v>
      </c>
      <c r="L69" s="80" t="s">
        <v>48</v>
      </c>
      <c r="M69" s="81" t="n">
        <v>53.94</v>
      </c>
      <c r="N69" s="96" t="n">
        <v>22</v>
      </c>
      <c r="O69" s="96" t="n">
        <v>7</v>
      </c>
      <c r="P69" s="82" t="n">
        <v>7113.8</v>
      </c>
      <c r="Q69" s="83" t="n">
        <v>56008.8</v>
      </c>
      <c r="R69" s="82" t="n">
        <f aca="false">P69/M69*N69</f>
        <v>2901.43863552095</v>
      </c>
      <c r="S69" s="81" t="n">
        <f aca="false">P69/M69*O69</f>
        <v>923.185020393029</v>
      </c>
      <c r="T69" s="81" t="n">
        <f aca="false">S69*$Z$3</f>
        <v>9592.23004245884</v>
      </c>
      <c r="U69" s="81" t="n">
        <f aca="false">Q69/P69*S69</f>
        <v>7268.47608453838</v>
      </c>
      <c r="V69" s="80" t="s">
        <v>208</v>
      </c>
      <c r="W69" s="93"/>
      <c r="X69" s="93"/>
    </row>
    <row r="70" customFormat="false" ht="94.5" hidden="false" customHeight="false" outlineLevel="0" collapsed="false">
      <c r="A70" s="88" t="s">
        <v>275</v>
      </c>
      <c r="B70" s="89" t="s">
        <v>124</v>
      </c>
      <c r="C70" s="89" t="n">
        <v>44195</v>
      </c>
      <c r="D70" s="89" t="s">
        <v>276</v>
      </c>
      <c r="E70" s="90" t="s">
        <v>163</v>
      </c>
      <c r="F70" s="91" t="e">
        <f aca="false">F69+1</f>
        <v>#REF!</v>
      </c>
      <c r="G70" s="78" t="s">
        <v>277</v>
      </c>
      <c r="H70" s="78" t="s">
        <v>278</v>
      </c>
      <c r="I70" s="78" t="s">
        <v>279</v>
      </c>
      <c r="J70" s="78" t="s">
        <v>280</v>
      </c>
      <c r="K70" s="78" t="s">
        <v>180</v>
      </c>
      <c r="L70" s="80" t="s">
        <v>48</v>
      </c>
      <c r="M70" s="81" t="n">
        <v>77.55</v>
      </c>
      <c r="N70" s="96" t="n">
        <v>68.55</v>
      </c>
      <c r="O70" s="96" t="n">
        <v>15</v>
      </c>
      <c r="P70" s="82" t="n">
        <v>4969.44</v>
      </c>
      <c r="Q70" s="83" t="n">
        <v>57431.54</v>
      </c>
      <c r="R70" s="82" t="n">
        <f aca="false">P70/M70*N70</f>
        <v>4392.71582205029</v>
      </c>
      <c r="S70" s="81" t="n">
        <f aca="false">P70/M70*O70</f>
        <v>961.206963249516</v>
      </c>
      <c r="T70" s="81" t="n">
        <f aca="false">S70*$Z$3</f>
        <v>9987.29193631992</v>
      </c>
      <c r="U70" s="81" t="n">
        <f aca="false">Q70/P70*S70</f>
        <v>11108.6150870406</v>
      </c>
      <c r="V70" s="80" t="s">
        <v>208</v>
      </c>
      <c r="W70" s="93"/>
      <c r="X70" s="93"/>
    </row>
    <row r="71" customFormat="false" ht="15.75" hidden="false" customHeight="false" outlineLevel="0" collapsed="false">
      <c r="A71" s="76"/>
      <c r="B71" s="68"/>
      <c r="C71" s="68"/>
      <c r="D71" s="68"/>
      <c r="E71" s="69"/>
      <c r="F71" s="86" t="s">
        <v>281</v>
      </c>
      <c r="G71" s="71"/>
      <c r="H71" s="71"/>
      <c r="I71" s="71"/>
      <c r="J71" s="72"/>
      <c r="K71" s="71"/>
      <c r="L71" s="73"/>
      <c r="M71" s="74"/>
      <c r="N71" s="74"/>
      <c r="O71" s="74"/>
      <c r="P71" s="75"/>
      <c r="Q71" s="74"/>
      <c r="R71" s="75"/>
      <c r="S71" s="74"/>
      <c r="T71" s="74"/>
      <c r="U71" s="74"/>
      <c r="V71" s="73"/>
      <c r="W71" s="73"/>
      <c r="X71" s="73"/>
    </row>
    <row r="72" customFormat="false" ht="94.5" hidden="false" customHeight="false" outlineLevel="0" collapsed="false">
      <c r="A72" s="88" t="s">
        <v>282</v>
      </c>
      <c r="B72" s="89" t="s">
        <v>283</v>
      </c>
      <c r="C72" s="89" t="n">
        <v>44134</v>
      </c>
      <c r="D72" s="89"/>
      <c r="E72" s="90" t="s">
        <v>163</v>
      </c>
      <c r="F72" s="91" t="e">
        <f aca="false">F70+1</f>
        <v>#REF!</v>
      </c>
      <c r="G72" s="78" t="s">
        <v>284</v>
      </c>
      <c r="H72" s="78" t="s">
        <v>285</v>
      </c>
      <c r="I72" s="78" t="s">
        <v>286</v>
      </c>
      <c r="J72" s="78" t="s">
        <v>287</v>
      </c>
      <c r="K72" s="78" t="s">
        <v>288</v>
      </c>
      <c r="L72" s="80" t="s">
        <v>151</v>
      </c>
      <c r="M72" s="81" t="n">
        <v>9</v>
      </c>
      <c r="N72" s="81" t="n">
        <v>9</v>
      </c>
      <c r="O72" s="81" t="n">
        <v>2</v>
      </c>
      <c r="P72" s="82" t="n">
        <v>320.43</v>
      </c>
      <c r="Q72" s="81" t="n">
        <v>8940</v>
      </c>
      <c r="R72" s="82" t="n">
        <f aca="false">P72/M72*N72</f>
        <v>320.43</v>
      </c>
      <c r="S72" s="81" t="n">
        <f aca="false">P72/M72*O72</f>
        <v>71.2066666666667</v>
      </c>
      <c r="T72" s="81" t="n">
        <f aca="false">S72*$Z$3</f>
        <v>739.863312483736</v>
      </c>
      <c r="U72" s="81" t="n">
        <f aca="false">Q72/P72*S72</f>
        <v>1986.66666666667</v>
      </c>
      <c r="V72" s="80" t="s">
        <v>208</v>
      </c>
      <c r="W72" s="93"/>
      <c r="X72" s="93"/>
    </row>
    <row r="73" customFormat="false" ht="15.75" hidden="false" customHeight="false" outlineLevel="0" collapsed="false">
      <c r="A73" s="59"/>
      <c r="B73" s="60"/>
      <c r="C73" s="60"/>
      <c r="D73" s="60"/>
      <c r="E73" s="61"/>
      <c r="F73" s="62" t="s">
        <v>289</v>
      </c>
      <c r="G73" s="63"/>
      <c r="H73" s="63"/>
      <c r="I73" s="63"/>
      <c r="J73" s="64"/>
      <c r="K73" s="63"/>
      <c r="L73" s="65"/>
      <c r="M73" s="66"/>
      <c r="N73" s="66"/>
      <c r="O73" s="66"/>
      <c r="P73" s="66" t="n">
        <f aca="false">P76</f>
        <v>364.64</v>
      </c>
      <c r="Q73" s="66"/>
      <c r="R73" s="66" t="n">
        <f aca="false">R76</f>
        <v>297.327050092764</v>
      </c>
      <c r="S73" s="66" t="n">
        <f aca="false">S76</f>
        <v>182.32</v>
      </c>
      <c r="T73" s="66" t="n">
        <f aca="false">T76</f>
        <v>1894.37148860642</v>
      </c>
      <c r="U73" s="66"/>
      <c r="V73" s="65"/>
      <c r="W73" s="65"/>
      <c r="X73" s="65"/>
    </row>
    <row r="74" customFormat="false" ht="15.75" hidden="false" customHeight="false" outlineLevel="0" collapsed="false">
      <c r="A74" s="76"/>
      <c r="B74" s="68"/>
      <c r="C74" s="68"/>
      <c r="D74" s="68"/>
      <c r="E74" s="69"/>
      <c r="F74" s="86" t="s">
        <v>290</v>
      </c>
      <c r="G74" s="71"/>
      <c r="H74" s="71"/>
      <c r="I74" s="71"/>
      <c r="J74" s="72"/>
      <c r="K74" s="71"/>
      <c r="L74" s="73"/>
      <c r="M74" s="74"/>
      <c r="N74" s="74"/>
      <c r="O74" s="74"/>
      <c r="P74" s="75"/>
      <c r="Q74" s="74"/>
      <c r="R74" s="75"/>
      <c r="S74" s="74"/>
      <c r="T74" s="74"/>
      <c r="U74" s="74"/>
      <c r="V74" s="73"/>
      <c r="W74" s="73"/>
      <c r="X74" s="73"/>
    </row>
    <row r="75" customFormat="false" ht="15.75" hidden="false" customHeight="false" outlineLevel="0" collapsed="false">
      <c r="A75" s="76"/>
      <c r="B75" s="68"/>
      <c r="C75" s="68"/>
      <c r="D75" s="68"/>
      <c r="E75" s="69"/>
      <c r="F75" s="86" t="s">
        <v>236</v>
      </c>
      <c r="G75" s="71"/>
      <c r="H75" s="71"/>
      <c r="I75" s="71"/>
      <c r="J75" s="72"/>
      <c r="K75" s="71"/>
      <c r="L75" s="73"/>
      <c r="M75" s="74"/>
      <c r="N75" s="74"/>
      <c r="O75" s="74"/>
      <c r="P75" s="75"/>
      <c r="Q75" s="74"/>
      <c r="R75" s="75"/>
      <c r="S75" s="74"/>
      <c r="T75" s="74"/>
      <c r="U75" s="74"/>
      <c r="V75" s="73"/>
      <c r="W75" s="73"/>
      <c r="X75" s="73"/>
    </row>
    <row r="76" customFormat="false" ht="94.5" hidden="false" customHeight="false" outlineLevel="0" collapsed="false">
      <c r="A76" s="88" t="s">
        <v>291</v>
      </c>
      <c r="B76" s="89" t="s">
        <v>292</v>
      </c>
      <c r="C76" s="89" t="n">
        <v>44104</v>
      </c>
      <c r="D76" s="112" t="s">
        <v>293</v>
      </c>
      <c r="E76" s="90" t="s">
        <v>55</v>
      </c>
      <c r="F76" s="91" t="e">
        <f aca="false">#REF!+1</f>
        <v>#REF!</v>
      </c>
      <c r="G76" s="78" t="s">
        <v>294</v>
      </c>
      <c r="H76" s="78" t="s">
        <v>295</v>
      </c>
      <c r="I76" s="78" t="s">
        <v>296</v>
      </c>
      <c r="J76" s="78" t="s">
        <v>297</v>
      </c>
      <c r="K76" s="78" t="s">
        <v>105</v>
      </c>
      <c r="L76" s="80" t="s">
        <v>99</v>
      </c>
      <c r="M76" s="81" t="n">
        <v>215.6</v>
      </c>
      <c r="N76" s="96" t="n">
        <v>175.8</v>
      </c>
      <c r="O76" s="96" t="n">
        <v>107.8</v>
      </c>
      <c r="P76" s="95" t="n">
        <v>364.64</v>
      </c>
      <c r="Q76" s="96" t="n">
        <v>1355.19</v>
      </c>
      <c r="R76" s="82" t="n">
        <f aca="false">P76/M76*N76</f>
        <v>297.327050092764</v>
      </c>
      <c r="S76" s="81" t="n">
        <f aca="false">P76/M76*O76</f>
        <v>182.32</v>
      </c>
      <c r="T76" s="96" t="n">
        <f aca="false">S76*$Z$3</f>
        <v>1894.37148860642</v>
      </c>
      <c r="U76" s="81" t="n">
        <f aca="false">Q76/P76*S76</f>
        <v>677.595</v>
      </c>
      <c r="V76" s="80" t="s">
        <v>49</v>
      </c>
      <c r="W76" s="93"/>
      <c r="X76" s="93"/>
    </row>
    <row r="77" customFormat="false" ht="15.75" hidden="false" customHeight="false" outlineLevel="0" collapsed="false">
      <c r="A77" s="59"/>
      <c r="B77" s="60"/>
      <c r="C77" s="60"/>
      <c r="D77" s="60"/>
      <c r="E77" s="61"/>
      <c r="F77" s="62" t="s">
        <v>298</v>
      </c>
      <c r="G77" s="63"/>
      <c r="H77" s="63"/>
      <c r="I77" s="63"/>
      <c r="J77" s="64"/>
      <c r="K77" s="63"/>
      <c r="L77" s="65"/>
      <c r="M77" s="66"/>
      <c r="N77" s="66"/>
      <c r="O77" s="66"/>
      <c r="P77" s="66" t="n">
        <f aca="false">SUM(P78:P87)</f>
        <v>2136.99</v>
      </c>
      <c r="Q77" s="66"/>
      <c r="R77" s="66" t="n">
        <f aca="false">SUM(R78:R87)</f>
        <v>1336.38507482321</v>
      </c>
      <c r="S77" s="66" t="n">
        <f aca="false">SUM(S78:S87)</f>
        <v>715.237389491327</v>
      </c>
      <c r="T77" s="66" t="n">
        <f aca="false">SUM(T78:T87)</f>
        <v>7431.57809476557</v>
      </c>
      <c r="U77" s="66"/>
      <c r="V77" s="65"/>
      <c r="W77" s="65"/>
      <c r="X77" s="65"/>
    </row>
    <row r="78" customFormat="false" ht="15.75" hidden="false" customHeight="false" outlineLevel="0" collapsed="false">
      <c r="A78" s="76"/>
      <c r="B78" s="68"/>
      <c r="C78" s="68"/>
      <c r="D78" s="68"/>
      <c r="E78" s="69"/>
      <c r="F78" s="86" t="s">
        <v>299</v>
      </c>
      <c r="G78" s="71"/>
      <c r="H78" s="71"/>
      <c r="I78" s="71"/>
      <c r="J78" s="72"/>
      <c r="K78" s="71"/>
      <c r="L78" s="73"/>
      <c r="M78" s="74"/>
      <c r="N78" s="74"/>
      <c r="O78" s="74"/>
      <c r="P78" s="75"/>
      <c r="Q78" s="74"/>
      <c r="R78" s="75"/>
      <c r="S78" s="75"/>
      <c r="T78" s="75"/>
      <c r="U78" s="74"/>
      <c r="V78" s="73"/>
      <c r="W78" s="73"/>
      <c r="X78" s="73"/>
    </row>
    <row r="79" customFormat="false" ht="63" hidden="true" customHeight="false" outlineLevel="0" collapsed="false">
      <c r="A79" s="88" t="s">
        <v>300</v>
      </c>
      <c r="B79" s="89" t="s">
        <v>130</v>
      </c>
      <c r="C79" s="89" t="n">
        <v>44072</v>
      </c>
      <c r="D79" s="89" t="n">
        <v>43725</v>
      </c>
      <c r="E79" s="90" t="s">
        <v>55</v>
      </c>
      <c r="F79" s="91" t="e">
        <f aca="false">F76+1</f>
        <v>#REF!</v>
      </c>
      <c r="G79" s="78" t="s">
        <v>301</v>
      </c>
      <c r="H79" s="78" t="s">
        <v>302</v>
      </c>
      <c r="I79" s="78" t="s">
        <v>303</v>
      </c>
      <c r="J79" s="78" t="s">
        <v>304</v>
      </c>
      <c r="K79" s="78" t="s">
        <v>305</v>
      </c>
      <c r="L79" s="80" t="s">
        <v>99</v>
      </c>
      <c r="M79" s="81" t="n">
        <v>78.5</v>
      </c>
      <c r="N79" s="96" t="n">
        <v>46</v>
      </c>
      <c r="O79" s="81" t="n">
        <v>0</v>
      </c>
      <c r="P79" s="82" t="n">
        <v>134.25</v>
      </c>
      <c r="Q79" s="81" t="n">
        <v>748.03</v>
      </c>
      <c r="R79" s="82" t="n">
        <v>134.25</v>
      </c>
      <c r="S79" s="81" t="n">
        <f aca="false">P79/M79*O79</f>
        <v>0</v>
      </c>
      <c r="T79" s="81" t="n">
        <f aca="false">S79*$Z$3</f>
        <v>0</v>
      </c>
      <c r="U79" s="81" t="n">
        <f aca="false">Q79/P79*S79</f>
        <v>0</v>
      </c>
      <c r="V79" s="80" t="s">
        <v>306</v>
      </c>
      <c r="W79" s="93"/>
      <c r="X79" s="93"/>
    </row>
    <row r="80" customFormat="false" ht="15.75" hidden="false" customHeight="false" outlineLevel="0" collapsed="false">
      <c r="A80" s="76"/>
      <c r="B80" s="68"/>
      <c r="C80" s="68"/>
      <c r="D80" s="68"/>
      <c r="E80" s="69"/>
      <c r="F80" s="86" t="s">
        <v>307</v>
      </c>
      <c r="G80" s="71"/>
      <c r="H80" s="71"/>
      <c r="I80" s="71"/>
      <c r="J80" s="72"/>
      <c r="K80" s="71"/>
      <c r="L80" s="73"/>
      <c r="M80" s="74"/>
      <c r="N80" s="74"/>
      <c r="O80" s="74"/>
      <c r="P80" s="75"/>
      <c r="Q80" s="74"/>
      <c r="R80" s="75"/>
      <c r="S80" s="75"/>
      <c r="T80" s="75"/>
      <c r="U80" s="74"/>
      <c r="V80" s="73"/>
      <c r="W80" s="73"/>
      <c r="X80" s="73"/>
    </row>
    <row r="81" customFormat="false" ht="94.5" hidden="false" customHeight="false" outlineLevel="0" collapsed="false">
      <c r="A81" s="88" t="s">
        <v>308</v>
      </c>
      <c r="B81" s="89" t="s">
        <v>85</v>
      </c>
      <c r="C81" s="89" t="n">
        <v>44042</v>
      </c>
      <c r="D81" s="89" t="s">
        <v>309</v>
      </c>
      <c r="E81" s="90" t="s">
        <v>55</v>
      </c>
      <c r="F81" s="91" t="e">
        <f aca="false">F79+1</f>
        <v>#REF!</v>
      </c>
      <c r="G81" s="78" t="s">
        <v>310</v>
      </c>
      <c r="H81" s="78" t="s">
        <v>311</v>
      </c>
      <c r="I81" s="78" t="s">
        <v>312</v>
      </c>
      <c r="J81" s="78" t="s">
        <v>313</v>
      </c>
      <c r="K81" s="78" t="s">
        <v>314</v>
      </c>
      <c r="L81" s="80" t="s">
        <v>61</v>
      </c>
      <c r="M81" s="83" t="n">
        <v>1466</v>
      </c>
      <c r="N81" s="81" t="n">
        <v>1166</v>
      </c>
      <c r="O81" s="81" t="n">
        <v>800</v>
      </c>
      <c r="P81" s="82" t="n">
        <v>143.22</v>
      </c>
      <c r="Q81" s="81" t="n">
        <v>3197.5</v>
      </c>
      <c r="R81" s="82" t="n">
        <f aca="false">P81/M81*N81</f>
        <v>113.911678035471</v>
      </c>
      <c r="S81" s="81" t="n">
        <f aca="false">P81/M81*O81</f>
        <v>78.1555252387449</v>
      </c>
      <c r="T81" s="81" t="n">
        <f aca="false">S81*$Z$3</f>
        <v>812.064494785751</v>
      </c>
      <c r="U81" s="81" t="n">
        <f aca="false">Q81/P81*S81</f>
        <v>1744.88403819918</v>
      </c>
      <c r="V81" s="80" t="s">
        <v>306</v>
      </c>
      <c r="W81" s="93"/>
      <c r="X81" s="93"/>
    </row>
    <row r="82" customFormat="false" ht="78.75" hidden="false" customHeight="false" outlineLevel="0" collapsed="false">
      <c r="A82" s="88" t="s">
        <v>315</v>
      </c>
      <c r="B82" s="89" t="s">
        <v>85</v>
      </c>
      <c r="C82" s="89" t="n">
        <v>44042</v>
      </c>
      <c r="D82" s="89" t="s">
        <v>309</v>
      </c>
      <c r="E82" s="90" t="s">
        <v>55</v>
      </c>
      <c r="F82" s="91" t="e">
        <f aca="false">F81+1</f>
        <v>#REF!</v>
      </c>
      <c r="G82" s="78" t="s">
        <v>310</v>
      </c>
      <c r="H82" s="78" t="s">
        <v>311</v>
      </c>
      <c r="I82" s="78" t="s">
        <v>312</v>
      </c>
      <c r="J82" s="78" t="s">
        <v>316</v>
      </c>
      <c r="K82" s="78" t="s">
        <v>317</v>
      </c>
      <c r="L82" s="80" t="s">
        <v>61</v>
      </c>
      <c r="M82" s="83" t="n">
        <v>1466</v>
      </c>
      <c r="N82" s="81" t="n">
        <v>1166</v>
      </c>
      <c r="O82" s="81" t="n">
        <v>800</v>
      </c>
      <c r="P82" s="82" t="n">
        <v>551.66</v>
      </c>
      <c r="Q82" s="81" t="n">
        <v>822.35</v>
      </c>
      <c r="R82" s="82" t="n">
        <f aca="false">P82/M82*N82</f>
        <v>438.769140518417</v>
      </c>
      <c r="S82" s="81" t="n">
        <f aca="false">P82/M82*O82</f>
        <v>301.042291950887</v>
      </c>
      <c r="T82" s="81" t="n">
        <f aca="false">S82*$Z$3</f>
        <v>3127.93952795355</v>
      </c>
      <c r="U82" s="81" t="n">
        <f aca="false">Q82/P82*S82</f>
        <v>448.758526603001</v>
      </c>
      <c r="V82" s="80" t="s">
        <v>306</v>
      </c>
      <c r="W82" s="93"/>
      <c r="X82" s="93"/>
    </row>
    <row r="83" customFormat="false" ht="94.5" hidden="false" customHeight="false" outlineLevel="0" collapsed="false">
      <c r="A83" s="88" t="s">
        <v>318</v>
      </c>
      <c r="B83" s="89" t="s">
        <v>85</v>
      </c>
      <c r="C83" s="89" t="n">
        <v>44042</v>
      </c>
      <c r="D83" s="89" t="s">
        <v>309</v>
      </c>
      <c r="E83" s="90" t="s">
        <v>55</v>
      </c>
      <c r="F83" s="91" t="e">
        <f aca="false">F82+1</f>
        <v>#REF!</v>
      </c>
      <c r="G83" s="78" t="s">
        <v>310</v>
      </c>
      <c r="H83" s="78" t="s">
        <v>311</v>
      </c>
      <c r="I83" s="78" t="s">
        <v>312</v>
      </c>
      <c r="J83" s="78" t="s">
        <v>319</v>
      </c>
      <c r="K83" s="78" t="s">
        <v>320</v>
      </c>
      <c r="L83" s="80" t="s">
        <v>48</v>
      </c>
      <c r="M83" s="81" t="n">
        <v>29.11</v>
      </c>
      <c r="N83" s="81" t="n">
        <v>8</v>
      </c>
      <c r="O83" s="81" t="n">
        <v>8</v>
      </c>
      <c r="P83" s="82" t="n">
        <v>907.92</v>
      </c>
      <c r="Q83" s="81" t="n">
        <v>6572.97</v>
      </c>
      <c r="R83" s="82" t="n">
        <f aca="false">P83/M83*N83</f>
        <v>249.514256269323</v>
      </c>
      <c r="S83" s="81" t="n">
        <f aca="false">P83/M83*O83</f>
        <v>249.514256269323</v>
      </c>
      <c r="T83" s="81" t="n">
        <f aca="false">S83*$Z$3</f>
        <v>2592.54438941116</v>
      </c>
      <c r="U83" s="81" t="n">
        <f aca="false">Q83/P83*S83</f>
        <v>1806.38131226383</v>
      </c>
      <c r="V83" s="80" t="s">
        <v>306</v>
      </c>
      <c r="W83" s="93"/>
      <c r="X83" s="93"/>
    </row>
    <row r="84" customFormat="false" ht="15.75" hidden="false" customHeight="false" outlineLevel="0" collapsed="false">
      <c r="A84" s="76"/>
      <c r="B84" s="68"/>
      <c r="C84" s="68"/>
      <c r="D84" s="68"/>
      <c r="E84" s="69"/>
      <c r="F84" s="86" t="s">
        <v>321</v>
      </c>
      <c r="G84" s="71"/>
      <c r="H84" s="71"/>
      <c r="I84" s="71"/>
      <c r="J84" s="72"/>
      <c r="K84" s="71"/>
      <c r="L84" s="73"/>
      <c r="M84" s="74"/>
      <c r="N84" s="74"/>
      <c r="O84" s="74"/>
      <c r="P84" s="75"/>
      <c r="Q84" s="74"/>
      <c r="R84" s="75"/>
      <c r="S84" s="75"/>
      <c r="T84" s="75"/>
      <c r="U84" s="74"/>
      <c r="V84" s="73"/>
      <c r="W84" s="73"/>
      <c r="X84" s="73"/>
    </row>
    <row r="85" customFormat="false" ht="94.5" hidden="true" customHeight="false" outlineLevel="0" collapsed="false">
      <c r="A85" s="88" t="s">
        <v>322</v>
      </c>
      <c r="B85" s="89" t="s">
        <v>263</v>
      </c>
      <c r="C85" s="89" t="n">
        <v>44043</v>
      </c>
      <c r="D85" s="89" t="s">
        <v>323</v>
      </c>
      <c r="E85" s="90" t="s">
        <v>55</v>
      </c>
      <c r="F85" s="91" t="e">
        <f aca="false">F83+1</f>
        <v>#REF!</v>
      </c>
      <c r="G85" s="78" t="s">
        <v>324</v>
      </c>
      <c r="H85" s="78" t="s">
        <v>325</v>
      </c>
      <c r="I85" s="78" t="s">
        <v>326</v>
      </c>
      <c r="J85" s="78" t="s">
        <v>327</v>
      </c>
      <c r="K85" s="78" t="s">
        <v>305</v>
      </c>
      <c r="L85" s="80" t="s">
        <v>99</v>
      </c>
      <c r="M85" s="81" t="n">
        <v>32</v>
      </c>
      <c r="N85" s="81" t="n">
        <v>32</v>
      </c>
      <c r="O85" s="81" t="n">
        <v>0</v>
      </c>
      <c r="P85" s="82" t="n">
        <v>76.53</v>
      </c>
      <c r="Q85" s="81" t="n">
        <v>586.33</v>
      </c>
      <c r="R85" s="82" t="n">
        <v>76.53</v>
      </c>
      <c r="S85" s="81" t="n">
        <f aca="false">P85/M85*O85</f>
        <v>0</v>
      </c>
      <c r="T85" s="81" t="n">
        <f aca="false">S85*$Z$3</f>
        <v>0</v>
      </c>
      <c r="U85" s="81" t="n">
        <f aca="false">Q85/P85*S85</f>
        <v>0</v>
      </c>
      <c r="V85" s="80" t="s">
        <v>306</v>
      </c>
      <c r="W85" s="93"/>
      <c r="X85" s="93"/>
    </row>
    <row r="86" customFormat="false" ht="15.75" hidden="false" customHeight="false" outlineLevel="0" collapsed="false">
      <c r="A86" s="76"/>
      <c r="B86" s="68"/>
      <c r="C86" s="68"/>
      <c r="D86" s="68"/>
      <c r="E86" s="69"/>
      <c r="F86" s="86" t="s">
        <v>328</v>
      </c>
      <c r="G86" s="71"/>
      <c r="H86" s="71"/>
      <c r="I86" s="71"/>
      <c r="J86" s="72"/>
      <c r="K86" s="71"/>
      <c r="L86" s="73"/>
      <c r="M86" s="74"/>
      <c r="N86" s="74"/>
      <c r="O86" s="74"/>
      <c r="P86" s="75"/>
      <c r="Q86" s="74"/>
      <c r="R86" s="75"/>
      <c r="S86" s="75"/>
      <c r="T86" s="75"/>
      <c r="U86" s="74"/>
      <c r="V86" s="73"/>
      <c r="W86" s="73"/>
      <c r="X86" s="73"/>
    </row>
    <row r="87" customFormat="false" ht="94.5" hidden="false" customHeight="false" outlineLevel="0" collapsed="false">
      <c r="A87" s="88" t="s">
        <v>329</v>
      </c>
      <c r="B87" s="89" t="s">
        <v>292</v>
      </c>
      <c r="C87" s="89" t="n">
        <v>44195</v>
      </c>
      <c r="D87" s="89" t="s">
        <v>330</v>
      </c>
      <c r="E87" s="90" t="s">
        <v>55</v>
      </c>
      <c r="F87" s="91" t="e">
        <f aca="false">F85+1</f>
        <v>#REF!</v>
      </c>
      <c r="G87" s="78" t="s">
        <v>331</v>
      </c>
      <c r="H87" s="78" t="s">
        <v>332</v>
      </c>
      <c r="I87" s="78" t="s">
        <v>333</v>
      </c>
      <c r="J87" s="78" t="s">
        <v>334</v>
      </c>
      <c r="K87" s="78" t="s">
        <v>335</v>
      </c>
      <c r="L87" s="80" t="s">
        <v>61</v>
      </c>
      <c r="M87" s="81" t="n">
        <v>149.51</v>
      </c>
      <c r="N87" s="81" t="n">
        <v>149.51</v>
      </c>
      <c r="O87" s="96" t="n">
        <v>40</v>
      </c>
      <c r="P87" s="95" t="n">
        <v>323.41</v>
      </c>
      <c r="Q87" s="96" t="n">
        <v>474.15</v>
      </c>
      <c r="R87" s="95" t="n">
        <v>323.41</v>
      </c>
      <c r="S87" s="96" t="n">
        <f aca="false">P87/M87*O87</f>
        <v>86.5253160323724</v>
      </c>
      <c r="T87" s="81" t="n">
        <f aca="false">S87*$Z$3</f>
        <v>899.029682615109</v>
      </c>
      <c r="U87" s="81" t="n">
        <f aca="false">Q87/P87*S87</f>
        <v>126.854391010635</v>
      </c>
      <c r="V87" s="80" t="s">
        <v>306</v>
      </c>
      <c r="W87" s="93"/>
      <c r="X87" s="93"/>
    </row>
    <row r="88" customFormat="false" ht="15.75" hidden="false" customHeight="false" outlineLevel="0" collapsed="false">
      <c r="A88" s="51"/>
      <c r="B88" s="52"/>
      <c r="C88" s="52"/>
      <c r="D88" s="52"/>
      <c r="E88" s="53"/>
      <c r="F88" s="54" t="s">
        <v>336</v>
      </c>
      <c r="G88" s="55"/>
      <c r="H88" s="55"/>
      <c r="I88" s="55"/>
      <c r="J88" s="56"/>
      <c r="K88" s="55"/>
      <c r="L88" s="57"/>
      <c r="M88" s="58"/>
      <c r="N88" s="58"/>
      <c r="O88" s="58"/>
      <c r="P88" s="58" t="n">
        <f aca="false">+P89</f>
        <v>12488.73</v>
      </c>
      <c r="Q88" s="58"/>
      <c r="R88" s="58" t="n">
        <f aca="false">+R89</f>
        <v>3533.62</v>
      </c>
      <c r="S88" s="58" t="n">
        <f aca="false">+S89</f>
        <v>1402.6209665538</v>
      </c>
      <c r="T88" s="58" t="n">
        <f aca="false">+T89</f>
        <v>14573.7448900895</v>
      </c>
      <c r="U88" s="58"/>
      <c r="V88" s="57"/>
      <c r="W88" s="57"/>
      <c r="X88" s="57"/>
    </row>
    <row r="89" customFormat="false" ht="15.75" hidden="false" customHeight="false" outlineLevel="0" collapsed="false">
      <c r="A89" s="59"/>
      <c r="B89" s="60"/>
      <c r="C89" s="60"/>
      <c r="D89" s="60"/>
      <c r="E89" s="61"/>
      <c r="F89" s="62" t="s">
        <v>337</v>
      </c>
      <c r="G89" s="63"/>
      <c r="H89" s="63"/>
      <c r="I89" s="63"/>
      <c r="J89" s="64"/>
      <c r="K89" s="63"/>
      <c r="L89" s="65"/>
      <c r="M89" s="66"/>
      <c r="N89" s="66"/>
      <c r="O89" s="66"/>
      <c r="P89" s="66" t="n">
        <f aca="false">P91+P93+P95</f>
        <v>12488.73</v>
      </c>
      <c r="Q89" s="66"/>
      <c r="R89" s="66" t="n">
        <f aca="false">R91+R93+R95</f>
        <v>3533.62</v>
      </c>
      <c r="S89" s="66" t="n">
        <f aca="false">SUM(S90:S95)</f>
        <v>1402.6209665538</v>
      </c>
      <c r="T89" s="66" t="n">
        <f aca="false">SUM(T90:T95)</f>
        <v>14573.7448900895</v>
      </c>
      <c r="U89" s="66"/>
      <c r="V89" s="65"/>
      <c r="W89" s="65"/>
      <c r="X89" s="65"/>
    </row>
    <row r="90" customFormat="false" ht="15.75" hidden="false" customHeight="false" outlineLevel="0" collapsed="false">
      <c r="A90" s="76"/>
      <c r="B90" s="68"/>
      <c r="C90" s="68"/>
      <c r="D90" s="68"/>
      <c r="E90" s="69"/>
      <c r="F90" s="86" t="s">
        <v>338</v>
      </c>
      <c r="G90" s="71"/>
      <c r="H90" s="71"/>
      <c r="I90" s="71"/>
      <c r="J90" s="72"/>
      <c r="K90" s="71"/>
      <c r="L90" s="73"/>
      <c r="M90" s="74"/>
      <c r="N90" s="74"/>
      <c r="O90" s="74"/>
      <c r="P90" s="75"/>
      <c r="Q90" s="74"/>
      <c r="R90" s="75"/>
      <c r="S90" s="75"/>
      <c r="T90" s="75"/>
      <c r="U90" s="74"/>
      <c r="V90" s="130"/>
      <c r="W90" s="73"/>
      <c r="X90" s="73"/>
    </row>
    <row r="91" customFormat="false" ht="94.5" hidden="false" customHeight="false" outlineLevel="0" collapsed="false">
      <c r="A91" s="88" t="s">
        <v>339</v>
      </c>
      <c r="B91" s="89" t="s">
        <v>340</v>
      </c>
      <c r="C91" s="89" t="n">
        <v>44135</v>
      </c>
      <c r="D91" s="89" t="s">
        <v>341</v>
      </c>
      <c r="E91" s="90" t="s">
        <v>55</v>
      </c>
      <c r="F91" s="91" t="e">
        <f aca="false">F87+1</f>
        <v>#REF!</v>
      </c>
      <c r="G91" s="98" t="s">
        <v>342</v>
      </c>
      <c r="H91" s="98" t="s">
        <v>343</v>
      </c>
      <c r="I91" s="98" t="s">
        <v>344</v>
      </c>
      <c r="J91" s="98" t="s">
        <v>345</v>
      </c>
      <c r="K91" s="98" t="s">
        <v>105</v>
      </c>
      <c r="L91" s="99" t="s">
        <v>99</v>
      </c>
      <c r="M91" s="96" t="n">
        <v>495.5</v>
      </c>
      <c r="N91" s="96" t="n">
        <v>210.99</v>
      </c>
      <c r="O91" s="96" t="n">
        <v>31.2</v>
      </c>
      <c r="P91" s="95" t="n">
        <v>1019.81</v>
      </c>
      <c r="Q91" s="96" t="n">
        <v>6733.97</v>
      </c>
      <c r="R91" s="95" t="n">
        <v>434.18</v>
      </c>
      <c r="S91" s="96" t="n">
        <f aca="false">P91/M91*O91</f>
        <v>64.2140706357215</v>
      </c>
      <c r="T91" s="96" t="n">
        <f aca="false">S91*$Z$3</f>
        <v>667.207681985903</v>
      </c>
      <c r="U91" s="96" t="n">
        <f aca="false">Q91/P91*S91</f>
        <v>424.015870837538</v>
      </c>
      <c r="V91" s="99" t="s">
        <v>346</v>
      </c>
      <c r="W91" s="93"/>
      <c r="X91" s="93"/>
    </row>
    <row r="92" customFormat="false" ht="15.75" hidden="false" customHeight="false" outlineLevel="0" collapsed="false">
      <c r="A92" s="88"/>
      <c r="B92" s="89"/>
      <c r="C92" s="89"/>
      <c r="D92" s="89"/>
      <c r="E92" s="90"/>
      <c r="F92" s="128" t="s">
        <v>347</v>
      </c>
      <c r="G92" s="98"/>
      <c r="H92" s="98"/>
      <c r="I92" s="98"/>
      <c r="J92" s="131"/>
      <c r="K92" s="98"/>
      <c r="L92" s="99"/>
      <c r="M92" s="132"/>
      <c r="N92" s="132"/>
      <c r="O92" s="132"/>
      <c r="P92" s="133"/>
      <c r="Q92" s="132"/>
      <c r="R92" s="134"/>
      <c r="S92" s="134"/>
      <c r="T92" s="134"/>
      <c r="U92" s="132"/>
      <c r="V92" s="99"/>
      <c r="W92" s="80"/>
      <c r="X92" s="80"/>
    </row>
    <row r="93" customFormat="false" ht="126" hidden="false" customHeight="false" outlineLevel="0" collapsed="false">
      <c r="A93" s="88" t="s">
        <v>348</v>
      </c>
      <c r="B93" s="89" t="s">
        <v>64</v>
      </c>
      <c r="C93" s="89" t="n">
        <v>44104</v>
      </c>
      <c r="D93" s="112" t="s">
        <v>349</v>
      </c>
      <c r="E93" s="90" t="s">
        <v>55</v>
      </c>
      <c r="F93" s="91" t="e">
        <f aca="false">F91+1</f>
        <v>#REF!</v>
      </c>
      <c r="G93" s="98" t="s">
        <v>350</v>
      </c>
      <c r="H93" s="98" t="s">
        <v>351</v>
      </c>
      <c r="I93" s="98" t="s">
        <v>352</v>
      </c>
      <c r="J93" s="98" t="s">
        <v>353</v>
      </c>
      <c r="K93" s="98" t="s">
        <v>354</v>
      </c>
      <c r="L93" s="99" t="s">
        <v>151</v>
      </c>
      <c r="M93" s="94" t="n">
        <v>5442</v>
      </c>
      <c r="N93" s="96" t="n">
        <v>1618</v>
      </c>
      <c r="O93" s="96" t="n">
        <v>600</v>
      </c>
      <c r="P93" s="135" t="n">
        <v>11051.55</v>
      </c>
      <c r="Q93" s="94" t="n">
        <v>22779.99</v>
      </c>
      <c r="R93" s="95" t="n">
        <v>2682.07</v>
      </c>
      <c r="S93" s="96" t="n">
        <f aca="false">P93/M93*O93</f>
        <v>1218.47298787211</v>
      </c>
      <c r="T93" s="96" t="n">
        <f aca="false">S93*$Z$3</f>
        <v>12660.3800343462</v>
      </c>
      <c r="U93" s="96" t="n">
        <f aca="false">Q93/P93*S93</f>
        <v>2511.57552370452</v>
      </c>
      <c r="V93" s="99" t="s">
        <v>346</v>
      </c>
      <c r="W93" s="93"/>
      <c r="X93" s="93"/>
    </row>
    <row r="94" customFormat="false" ht="15.75" hidden="false" customHeight="false" outlineLevel="0" collapsed="false">
      <c r="A94" s="88"/>
      <c r="B94" s="89"/>
      <c r="C94" s="89"/>
      <c r="D94" s="89"/>
      <c r="E94" s="90"/>
      <c r="F94" s="128" t="s">
        <v>355</v>
      </c>
      <c r="G94" s="136"/>
      <c r="H94" s="136"/>
      <c r="I94" s="136"/>
      <c r="J94" s="137"/>
      <c r="K94" s="136"/>
      <c r="L94" s="138"/>
      <c r="M94" s="114"/>
      <c r="N94" s="114"/>
      <c r="O94" s="114"/>
      <c r="P94" s="139"/>
      <c r="Q94" s="114"/>
      <c r="R94" s="139"/>
      <c r="S94" s="139"/>
      <c r="T94" s="139"/>
      <c r="U94" s="114"/>
      <c r="V94" s="138"/>
      <c r="W94" s="80"/>
      <c r="X94" s="80"/>
    </row>
    <row r="95" customFormat="false" ht="78.75" hidden="false" customHeight="false" outlineLevel="0" collapsed="false">
      <c r="A95" s="88" t="s">
        <v>356</v>
      </c>
      <c r="B95" s="89" t="n">
        <v>44044</v>
      </c>
      <c r="C95" s="89" t="n">
        <v>44164</v>
      </c>
      <c r="D95" s="89" t="s">
        <v>357</v>
      </c>
      <c r="E95" s="90" t="s">
        <v>358</v>
      </c>
      <c r="F95" s="140"/>
      <c r="G95" s="78" t="s">
        <v>359</v>
      </c>
      <c r="H95" s="78" t="s">
        <v>360</v>
      </c>
      <c r="I95" s="78" t="s">
        <v>361</v>
      </c>
      <c r="J95" s="78" t="s">
        <v>362</v>
      </c>
      <c r="K95" s="78" t="s">
        <v>363</v>
      </c>
      <c r="L95" s="80" t="s">
        <v>154</v>
      </c>
      <c r="M95" s="83" t="n">
        <v>6960</v>
      </c>
      <c r="N95" s="94" t="n">
        <v>6960</v>
      </c>
      <c r="O95" s="83" t="n">
        <v>2000</v>
      </c>
      <c r="P95" s="82" t="n">
        <v>417.37</v>
      </c>
      <c r="Q95" s="81" t="n">
        <v>1664.29</v>
      </c>
      <c r="R95" s="82" t="n">
        <v>417.37</v>
      </c>
      <c r="S95" s="81" t="n">
        <f aca="false">P95/M95*O95</f>
        <v>119.933908045977</v>
      </c>
      <c r="T95" s="81" t="n">
        <f aca="false">S95*$Z$3</f>
        <v>1246.15717375737</v>
      </c>
      <c r="U95" s="81" t="n">
        <v>438.632148932602</v>
      </c>
      <c r="V95" s="80" t="s">
        <v>346</v>
      </c>
      <c r="W95" s="93"/>
      <c r="X95" s="93"/>
    </row>
    <row r="96" customFormat="false" ht="15.75" hidden="false" customHeight="false" outlineLevel="0" collapsed="false">
      <c r="A96" s="51"/>
      <c r="B96" s="52"/>
      <c r="C96" s="52"/>
      <c r="D96" s="52"/>
      <c r="E96" s="53"/>
      <c r="F96" s="54" t="s">
        <v>364</v>
      </c>
      <c r="G96" s="55"/>
      <c r="H96" s="55"/>
      <c r="I96" s="55"/>
      <c r="J96" s="56"/>
      <c r="K96" s="55"/>
      <c r="L96" s="57"/>
      <c r="M96" s="58"/>
      <c r="N96" s="58"/>
      <c r="O96" s="58"/>
      <c r="P96" s="58" t="n">
        <f aca="false">P97+P100+P112+P115+P118</f>
        <v>8758.747</v>
      </c>
      <c r="Q96" s="58"/>
      <c r="R96" s="58" t="n">
        <f aca="false">R97+R100+R112+R115+R118</f>
        <v>4952.888</v>
      </c>
      <c r="S96" s="58" t="n">
        <f aca="false">S97+S100+S112+S115+S118</f>
        <v>976.637013007421</v>
      </c>
      <c r="T96" s="58" t="n">
        <f aca="false">T97+T100+T112+T115+T118</f>
        <v>10147.615797274</v>
      </c>
      <c r="U96" s="58"/>
      <c r="V96" s="57"/>
      <c r="W96" s="57"/>
      <c r="X96" s="57"/>
    </row>
    <row r="97" customFormat="false" ht="15.75" hidden="false" customHeight="false" outlineLevel="0" collapsed="false">
      <c r="A97" s="59"/>
      <c r="B97" s="60"/>
      <c r="C97" s="60"/>
      <c r="D97" s="60"/>
      <c r="E97" s="61"/>
      <c r="F97" s="62" t="s">
        <v>365</v>
      </c>
      <c r="G97" s="63"/>
      <c r="H97" s="63"/>
      <c r="I97" s="63"/>
      <c r="J97" s="64"/>
      <c r="K97" s="63"/>
      <c r="L97" s="65"/>
      <c r="M97" s="66"/>
      <c r="N97" s="66"/>
      <c r="O97" s="66"/>
      <c r="P97" s="66" t="n">
        <f aca="false">SUM(P98:P99)</f>
        <v>94.34</v>
      </c>
      <c r="Q97" s="66"/>
      <c r="R97" s="66" t="n">
        <f aca="false">SUM(R98:R99)</f>
        <v>94.34</v>
      </c>
      <c r="S97" s="66" t="n">
        <f aca="false">SUM(S98:S99)</f>
        <v>42.72</v>
      </c>
      <c r="T97" s="66" t="n">
        <f aca="false">SUM(T98:T99)</f>
        <v>443.876426027131</v>
      </c>
      <c r="U97" s="66"/>
      <c r="V97" s="65"/>
      <c r="W97" s="65"/>
      <c r="X97" s="65"/>
    </row>
    <row r="98" customFormat="false" ht="66.75" hidden="false" customHeight="true" outlineLevel="0" collapsed="false">
      <c r="A98" s="88"/>
      <c r="B98" s="89"/>
      <c r="C98" s="89"/>
      <c r="D98" s="89"/>
      <c r="E98" s="90"/>
      <c r="F98" s="91" t="n">
        <f aca="false">F95+1</f>
        <v>1</v>
      </c>
      <c r="G98" s="78" t="s">
        <v>366</v>
      </c>
      <c r="H98" s="78" t="s">
        <v>367</v>
      </c>
      <c r="I98" s="78" t="s">
        <v>368</v>
      </c>
      <c r="J98" s="78" t="s">
        <v>369</v>
      </c>
      <c r="K98" s="78" t="s">
        <v>370</v>
      </c>
      <c r="L98" s="80" t="s">
        <v>61</v>
      </c>
      <c r="M98" s="81" t="n">
        <v>323</v>
      </c>
      <c r="N98" s="81" t="n">
        <v>323</v>
      </c>
      <c r="O98" s="81" t="n">
        <v>323</v>
      </c>
      <c r="P98" s="82" t="n">
        <v>42.72</v>
      </c>
      <c r="Q98" s="81" t="n">
        <v>601.27</v>
      </c>
      <c r="R98" s="82" t="n">
        <f aca="false">P98/M98*N98</f>
        <v>42.72</v>
      </c>
      <c r="S98" s="81" t="n">
        <f aca="false">P98/M98*O98</f>
        <v>42.72</v>
      </c>
      <c r="T98" s="81" t="n">
        <f aca="false">S98*$Z$3</f>
        <v>443.876426027131</v>
      </c>
      <c r="U98" s="81" t="n">
        <f aca="false">Q98/P98*S98</f>
        <v>601.27</v>
      </c>
      <c r="V98" s="80" t="s">
        <v>79</v>
      </c>
      <c r="W98" s="93"/>
      <c r="X98" s="93"/>
    </row>
    <row r="99" customFormat="false" ht="66.75" hidden="true" customHeight="true" outlineLevel="0" collapsed="false">
      <c r="A99" s="88"/>
      <c r="B99" s="89"/>
      <c r="C99" s="89"/>
      <c r="D99" s="89"/>
      <c r="E99" s="90"/>
      <c r="F99" s="91" t="n">
        <f aca="false">F98+1</f>
        <v>2</v>
      </c>
      <c r="G99" s="78" t="s">
        <v>366</v>
      </c>
      <c r="H99" s="78" t="s">
        <v>367</v>
      </c>
      <c r="I99" s="78" t="s">
        <v>368</v>
      </c>
      <c r="J99" s="78" t="s">
        <v>369</v>
      </c>
      <c r="K99" s="78" t="s">
        <v>371</v>
      </c>
      <c r="L99" s="80" t="s">
        <v>61</v>
      </c>
      <c r="M99" s="81" t="n">
        <v>22.74</v>
      </c>
      <c r="N99" s="81" t="n">
        <v>22.74</v>
      </c>
      <c r="O99" s="81" t="n">
        <v>0</v>
      </c>
      <c r="P99" s="82" t="n">
        <v>51.62</v>
      </c>
      <c r="Q99" s="81" t="n">
        <v>0.0561</v>
      </c>
      <c r="R99" s="141" t="n">
        <f aca="false">P99/M99*N99</f>
        <v>51.62</v>
      </c>
      <c r="S99" s="81" t="n">
        <f aca="false">P99/M99*O99</f>
        <v>0</v>
      </c>
      <c r="T99" s="81" t="n">
        <f aca="false">S99*$Z$3</f>
        <v>0</v>
      </c>
      <c r="U99" s="81" t="n">
        <f aca="false">Q99/P99*S99</f>
        <v>0</v>
      </c>
      <c r="V99" s="80" t="s">
        <v>49</v>
      </c>
      <c r="W99" s="93"/>
      <c r="X99" s="93"/>
    </row>
    <row r="100" customFormat="false" ht="15.75" hidden="false" customHeight="false" outlineLevel="0" collapsed="false">
      <c r="A100" s="59"/>
      <c r="B100" s="60"/>
      <c r="C100" s="60"/>
      <c r="D100" s="60"/>
      <c r="E100" s="61"/>
      <c r="F100" s="62" t="s">
        <v>372</v>
      </c>
      <c r="G100" s="63"/>
      <c r="H100" s="63"/>
      <c r="I100" s="63"/>
      <c r="J100" s="64"/>
      <c r="K100" s="63"/>
      <c r="L100" s="65"/>
      <c r="M100" s="66"/>
      <c r="N100" s="66"/>
      <c r="O100" s="66"/>
      <c r="P100" s="66" t="n">
        <f aca="false">SUM(P101:P111)</f>
        <v>51.289</v>
      </c>
      <c r="Q100" s="66"/>
      <c r="R100" s="66" t="n">
        <f aca="false">SUM(R101:R111)</f>
        <v>51.289</v>
      </c>
      <c r="S100" s="66" t="n">
        <f aca="false">SUM(S101:S111)</f>
        <v>49.209</v>
      </c>
      <c r="T100" s="66" t="n">
        <f aca="false">SUM(T101:T111)</f>
        <v>511.299509559201</v>
      </c>
      <c r="U100" s="66"/>
      <c r="V100" s="65"/>
      <c r="W100" s="65"/>
      <c r="X100" s="65"/>
    </row>
    <row r="101" customFormat="false" ht="15.75" hidden="false" customHeight="false" outlineLevel="0" collapsed="false">
      <c r="A101" s="76"/>
      <c r="B101" s="68"/>
      <c r="C101" s="68"/>
      <c r="D101" s="68"/>
      <c r="E101" s="69"/>
      <c r="F101" s="86" t="s">
        <v>373</v>
      </c>
      <c r="G101" s="71"/>
      <c r="H101" s="71"/>
      <c r="I101" s="71"/>
      <c r="J101" s="72"/>
      <c r="K101" s="71"/>
      <c r="L101" s="73"/>
      <c r="M101" s="74"/>
      <c r="N101" s="74"/>
      <c r="O101" s="74"/>
      <c r="P101" s="75"/>
      <c r="Q101" s="74"/>
      <c r="R101" s="75"/>
      <c r="S101" s="75"/>
      <c r="T101" s="75"/>
      <c r="U101" s="74"/>
      <c r="V101" s="73"/>
      <c r="W101" s="73"/>
      <c r="X101" s="73"/>
    </row>
    <row r="102" customFormat="false" ht="63" hidden="false" customHeight="false" outlineLevel="0" collapsed="false">
      <c r="A102" s="88" t="s">
        <v>374</v>
      </c>
      <c r="B102" s="89" t="s">
        <v>375</v>
      </c>
      <c r="C102" s="89" t="n">
        <v>44104</v>
      </c>
      <c r="D102" s="89" t="s">
        <v>376</v>
      </c>
      <c r="E102" s="90" t="s">
        <v>55</v>
      </c>
      <c r="F102" s="91" t="n">
        <f aca="false">F99+1</f>
        <v>3</v>
      </c>
      <c r="G102" s="78" t="s">
        <v>377</v>
      </c>
      <c r="H102" s="78" t="s">
        <v>378</v>
      </c>
      <c r="I102" s="78" t="s">
        <v>379</v>
      </c>
      <c r="J102" s="78" t="s">
        <v>380</v>
      </c>
      <c r="K102" s="78" t="s">
        <v>69</v>
      </c>
      <c r="L102" s="80" t="s">
        <v>61</v>
      </c>
      <c r="M102" s="81" t="n">
        <v>55.8</v>
      </c>
      <c r="N102" s="81" t="n">
        <v>55.8</v>
      </c>
      <c r="O102" s="81" t="n">
        <v>55.8</v>
      </c>
      <c r="P102" s="82" t="n">
        <v>6.16</v>
      </c>
      <c r="Q102" s="81" t="n">
        <v>44.72</v>
      </c>
      <c r="R102" s="82" t="n">
        <f aca="false">P102/M102*N102</f>
        <v>6.16</v>
      </c>
      <c r="S102" s="81" t="n">
        <f aca="false">P102/M102*O102</f>
        <v>6.16</v>
      </c>
      <c r="T102" s="81" t="n">
        <f aca="false">S102*$Z$3</f>
        <v>64.004653191178</v>
      </c>
      <c r="U102" s="81" t="n">
        <f aca="false">Q102/P102*S102</f>
        <v>44.72</v>
      </c>
      <c r="V102" s="80" t="s">
        <v>49</v>
      </c>
      <c r="W102" s="93"/>
      <c r="X102" s="93"/>
    </row>
    <row r="103" customFormat="false" ht="15.75" hidden="false" customHeight="false" outlineLevel="0" collapsed="false">
      <c r="A103" s="76"/>
      <c r="B103" s="68"/>
      <c r="C103" s="68"/>
      <c r="D103" s="68"/>
      <c r="E103" s="69"/>
      <c r="F103" s="86" t="s">
        <v>381</v>
      </c>
      <c r="G103" s="71"/>
      <c r="H103" s="71"/>
      <c r="I103" s="71"/>
      <c r="J103" s="72"/>
      <c r="K103" s="71"/>
      <c r="L103" s="73"/>
      <c r="M103" s="74"/>
      <c r="N103" s="74"/>
      <c r="O103" s="74"/>
      <c r="P103" s="75"/>
      <c r="Q103" s="74"/>
      <c r="R103" s="75"/>
      <c r="S103" s="75"/>
      <c r="T103" s="75"/>
      <c r="U103" s="74"/>
      <c r="V103" s="73"/>
      <c r="W103" s="73"/>
      <c r="X103" s="73"/>
    </row>
    <row r="104" customFormat="false" ht="63" hidden="true" customHeight="false" outlineLevel="0" collapsed="false">
      <c r="A104" s="88" t="s">
        <v>382</v>
      </c>
      <c r="B104" s="89" t="s">
        <v>375</v>
      </c>
      <c r="C104" s="89" t="n">
        <v>44104</v>
      </c>
      <c r="D104" s="89" t="s">
        <v>376</v>
      </c>
      <c r="E104" s="90" t="s">
        <v>55</v>
      </c>
      <c r="F104" s="91" t="n">
        <f aca="false">F102+1</f>
        <v>4</v>
      </c>
      <c r="G104" s="78" t="s">
        <v>377</v>
      </c>
      <c r="H104" s="78" t="s">
        <v>378</v>
      </c>
      <c r="I104" s="78" t="s">
        <v>379</v>
      </c>
      <c r="J104" s="78" t="s">
        <v>383</v>
      </c>
      <c r="K104" s="78" t="s">
        <v>82</v>
      </c>
      <c r="L104" s="80" t="s">
        <v>61</v>
      </c>
      <c r="M104" s="81" t="n">
        <v>100</v>
      </c>
      <c r="N104" s="81" t="n">
        <v>100</v>
      </c>
      <c r="O104" s="81" t="n">
        <v>0</v>
      </c>
      <c r="P104" s="82" t="n">
        <v>2.08</v>
      </c>
      <c r="Q104" s="81" t="n">
        <v>43.58</v>
      </c>
      <c r="R104" s="142" t="n">
        <f aca="false">P104/M104*N104</f>
        <v>2.08</v>
      </c>
      <c r="S104" s="143" t="n">
        <f aca="false">P104/M104*O104</f>
        <v>0</v>
      </c>
      <c r="T104" s="81" t="n">
        <f aca="false">S104*$Z$3</f>
        <v>0</v>
      </c>
      <c r="U104" s="81" t="n">
        <f aca="false">Q104/P104*S104</f>
        <v>0</v>
      </c>
      <c r="V104" s="80" t="s">
        <v>79</v>
      </c>
      <c r="W104" s="93"/>
      <c r="X104" s="93"/>
    </row>
    <row r="105" customFormat="false" ht="63" hidden="false" customHeight="false" outlineLevel="0" collapsed="false">
      <c r="A105" s="88" t="s">
        <v>384</v>
      </c>
      <c r="B105" s="89" t="s">
        <v>375</v>
      </c>
      <c r="C105" s="89" t="n">
        <v>44104</v>
      </c>
      <c r="D105" s="89" t="s">
        <v>376</v>
      </c>
      <c r="E105" s="90" t="s">
        <v>55</v>
      </c>
      <c r="F105" s="91" t="n">
        <f aca="false">F104+1</f>
        <v>5</v>
      </c>
      <c r="G105" s="78" t="s">
        <v>377</v>
      </c>
      <c r="H105" s="78" t="s">
        <v>378</v>
      </c>
      <c r="I105" s="78" t="s">
        <v>379</v>
      </c>
      <c r="J105" s="78" t="s">
        <v>385</v>
      </c>
      <c r="K105" s="78" t="s">
        <v>78</v>
      </c>
      <c r="L105" s="80" t="s">
        <v>61</v>
      </c>
      <c r="M105" s="81" t="n">
        <v>66.9</v>
      </c>
      <c r="N105" s="81" t="n">
        <v>66.9</v>
      </c>
      <c r="O105" s="81" t="n">
        <v>66.9</v>
      </c>
      <c r="P105" s="82" t="n">
        <v>2.67</v>
      </c>
      <c r="Q105" s="81" t="n">
        <v>73.72</v>
      </c>
      <c r="R105" s="82" t="n">
        <f aca="false">P105/M105*N105</f>
        <v>2.67</v>
      </c>
      <c r="S105" s="81" t="n">
        <f aca="false">P105/M105*O105</f>
        <v>2.67</v>
      </c>
      <c r="T105" s="81" t="n">
        <f aca="false">S105*$Z$3</f>
        <v>27.7422766266957</v>
      </c>
      <c r="U105" s="81" t="n">
        <f aca="false">Q105/P105*S105</f>
        <v>73.72</v>
      </c>
      <c r="V105" s="80" t="s">
        <v>79</v>
      </c>
      <c r="W105" s="93"/>
      <c r="X105" s="93"/>
    </row>
    <row r="106" customFormat="false" ht="15.75" hidden="false" customHeight="false" outlineLevel="0" collapsed="false">
      <c r="A106" s="88"/>
      <c r="B106" s="89"/>
      <c r="C106" s="89"/>
      <c r="D106" s="89"/>
      <c r="E106" s="90"/>
      <c r="F106" s="128" t="s">
        <v>386</v>
      </c>
      <c r="G106" s="78"/>
      <c r="H106" s="78"/>
      <c r="I106" s="78"/>
      <c r="J106" s="105"/>
      <c r="K106" s="78"/>
      <c r="L106" s="80"/>
      <c r="M106" s="113"/>
      <c r="N106" s="113"/>
      <c r="O106" s="113"/>
      <c r="P106" s="115"/>
      <c r="Q106" s="113"/>
      <c r="R106" s="115"/>
      <c r="S106" s="115"/>
      <c r="T106" s="115"/>
      <c r="U106" s="113"/>
      <c r="V106" s="80"/>
      <c r="W106" s="80"/>
      <c r="X106" s="80"/>
    </row>
    <row r="107" customFormat="false" ht="63" hidden="false" customHeight="false" outlineLevel="0" collapsed="false">
      <c r="A107" s="88" t="s">
        <v>387</v>
      </c>
      <c r="B107" s="89" t="n">
        <v>44013</v>
      </c>
      <c r="C107" s="89" t="n">
        <v>44043</v>
      </c>
      <c r="D107" s="89" t="n">
        <v>42318</v>
      </c>
      <c r="E107" s="90" t="s">
        <v>55</v>
      </c>
      <c r="F107" s="91" t="n">
        <f aca="false">F105+1</f>
        <v>6</v>
      </c>
      <c r="G107" s="78" t="s">
        <v>388</v>
      </c>
      <c r="H107" s="78" t="s">
        <v>389</v>
      </c>
      <c r="I107" s="78" t="s">
        <v>390</v>
      </c>
      <c r="J107" s="78" t="s">
        <v>391</v>
      </c>
      <c r="K107" s="78" t="s">
        <v>314</v>
      </c>
      <c r="L107" s="80" t="s">
        <v>61</v>
      </c>
      <c r="M107" s="81" t="n">
        <v>52.7</v>
      </c>
      <c r="N107" s="81" t="n">
        <v>52.7</v>
      </c>
      <c r="O107" s="81" t="n">
        <v>52.7</v>
      </c>
      <c r="P107" s="82" t="n">
        <v>5.73</v>
      </c>
      <c r="Q107" s="81" t="n">
        <v>24.87</v>
      </c>
      <c r="R107" s="82" t="n">
        <f aca="false">P107/M107*N107</f>
        <v>5.73</v>
      </c>
      <c r="S107" s="81" t="n">
        <f aca="false">P107/M107*O107</f>
        <v>5.73</v>
      </c>
      <c r="T107" s="81" t="n">
        <f aca="false">S107*$Z$3</f>
        <v>59.5367959067289</v>
      </c>
      <c r="U107" s="81" t="n">
        <f aca="false">Q107/P107*S107</f>
        <v>24.87</v>
      </c>
      <c r="V107" s="80" t="s">
        <v>79</v>
      </c>
      <c r="W107" s="93"/>
      <c r="X107" s="93"/>
    </row>
    <row r="108" customFormat="false" ht="15.75" hidden="false" customHeight="true" outlineLevel="0" collapsed="false">
      <c r="A108" s="88"/>
      <c r="B108" s="89"/>
      <c r="C108" s="89"/>
      <c r="D108" s="89"/>
      <c r="E108" s="90"/>
      <c r="F108" s="91"/>
      <c r="G108" s="144" t="s">
        <v>392</v>
      </c>
      <c r="H108" s="144"/>
      <c r="I108" s="78"/>
      <c r="J108" s="78"/>
      <c r="K108" s="78"/>
      <c r="L108" s="80"/>
      <c r="M108" s="81"/>
      <c r="N108" s="81"/>
      <c r="O108" s="81"/>
      <c r="P108" s="82"/>
      <c r="Q108" s="81"/>
      <c r="R108" s="82"/>
      <c r="S108" s="81"/>
      <c r="T108" s="81"/>
      <c r="U108" s="81"/>
      <c r="V108" s="80"/>
      <c r="W108" s="93"/>
      <c r="X108" s="93"/>
    </row>
    <row r="109" customFormat="false" ht="63" hidden="false" customHeight="false" outlineLevel="0" collapsed="false">
      <c r="A109" s="88"/>
      <c r="B109" s="89"/>
      <c r="C109" s="89"/>
      <c r="D109" s="89"/>
      <c r="E109" s="90"/>
      <c r="F109" s="91"/>
      <c r="G109" s="78" t="s">
        <v>393</v>
      </c>
      <c r="H109" s="78" t="s">
        <v>394</v>
      </c>
      <c r="I109" s="78" t="s">
        <v>379</v>
      </c>
      <c r="J109" s="78" t="s">
        <v>395</v>
      </c>
      <c r="K109" s="78" t="s">
        <v>396</v>
      </c>
      <c r="L109" s="80" t="s">
        <v>61</v>
      </c>
      <c r="M109" s="81" t="n">
        <v>74.8</v>
      </c>
      <c r="N109" s="81" t="n">
        <v>74.8</v>
      </c>
      <c r="O109" s="81" t="n">
        <v>74.8</v>
      </c>
      <c r="P109" s="82" t="n">
        <v>29.359</v>
      </c>
      <c r="Q109" s="81" t="n">
        <v>112</v>
      </c>
      <c r="R109" s="82" t="n">
        <f aca="false">P109/M109*N109</f>
        <v>29.359</v>
      </c>
      <c r="S109" s="81" t="n">
        <f aca="false">P109/M109*O109</f>
        <v>29.359</v>
      </c>
      <c r="T109" s="81" t="n">
        <f aca="false">S109*$Z$3</f>
        <v>305.050748870097</v>
      </c>
      <c r="U109" s="81" t="n">
        <f aca="false">Q109/P109*S109</f>
        <v>112</v>
      </c>
      <c r="V109" s="80" t="s">
        <v>91</v>
      </c>
      <c r="W109" s="93"/>
      <c r="X109" s="93"/>
    </row>
    <row r="110" customFormat="false" ht="15.75" hidden="false" customHeight="false" outlineLevel="0" collapsed="false">
      <c r="A110" s="88"/>
      <c r="B110" s="89"/>
      <c r="C110" s="89"/>
      <c r="D110" s="89"/>
      <c r="E110" s="90"/>
      <c r="F110" s="128" t="s">
        <v>397</v>
      </c>
      <c r="G110" s="78"/>
      <c r="H110" s="78"/>
      <c r="I110" s="78"/>
      <c r="J110" s="105"/>
      <c r="K110" s="78"/>
      <c r="L110" s="80"/>
      <c r="M110" s="113"/>
      <c r="N110" s="113"/>
      <c r="O110" s="113"/>
      <c r="P110" s="115"/>
      <c r="Q110" s="113"/>
      <c r="R110" s="115"/>
      <c r="S110" s="115"/>
      <c r="T110" s="115"/>
      <c r="U110" s="113"/>
      <c r="V110" s="80"/>
      <c r="W110" s="80"/>
      <c r="X110" s="80"/>
    </row>
    <row r="111" customFormat="false" ht="94.5" hidden="false" customHeight="false" outlineLevel="0" collapsed="false">
      <c r="A111" s="88" t="s">
        <v>398</v>
      </c>
      <c r="B111" s="89" t="s">
        <v>375</v>
      </c>
      <c r="C111" s="89" t="n">
        <v>44104</v>
      </c>
      <c r="D111" s="89" t="n">
        <v>42321</v>
      </c>
      <c r="E111" s="90" t="s">
        <v>163</v>
      </c>
      <c r="F111" s="91" t="n">
        <f aca="false">F107+1</f>
        <v>7</v>
      </c>
      <c r="G111" s="78" t="s">
        <v>399</v>
      </c>
      <c r="H111" s="78" t="s">
        <v>400</v>
      </c>
      <c r="I111" s="78" t="s">
        <v>401</v>
      </c>
      <c r="J111" s="78" t="s">
        <v>402</v>
      </c>
      <c r="K111" s="78" t="s">
        <v>403</v>
      </c>
      <c r="L111" s="80" t="s">
        <v>151</v>
      </c>
      <c r="M111" s="81" t="n">
        <v>5</v>
      </c>
      <c r="N111" s="81" t="n">
        <v>5</v>
      </c>
      <c r="O111" s="81" t="n">
        <v>5</v>
      </c>
      <c r="P111" s="82" t="n">
        <v>5.29</v>
      </c>
      <c r="Q111" s="81" t="n">
        <v>8.3</v>
      </c>
      <c r="R111" s="82" t="n">
        <f aca="false">P111/M111*N111</f>
        <v>5.29</v>
      </c>
      <c r="S111" s="81" t="n">
        <f aca="false">P111/M111*O111</f>
        <v>5.29</v>
      </c>
      <c r="T111" s="81" t="n">
        <f aca="false">S111*$Z$3</f>
        <v>54.9650349645019</v>
      </c>
      <c r="U111" s="81" t="n">
        <f aca="false">Q111/P111*S111</f>
        <v>8.3</v>
      </c>
      <c r="V111" s="80" t="s">
        <v>91</v>
      </c>
      <c r="W111" s="93"/>
      <c r="X111" s="93"/>
    </row>
    <row r="112" customFormat="false" ht="15.75" hidden="false" customHeight="false" outlineLevel="0" collapsed="false">
      <c r="A112" s="59"/>
      <c r="B112" s="60"/>
      <c r="C112" s="60"/>
      <c r="D112" s="60"/>
      <c r="E112" s="61"/>
      <c r="F112" s="62" t="s">
        <v>404</v>
      </c>
      <c r="G112" s="63"/>
      <c r="H112" s="63"/>
      <c r="I112" s="63"/>
      <c r="J112" s="64"/>
      <c r="K112" s="63"/>
      <c r="L112" s="65"/>
      <c r="M112" s="66"/>
      <c r="N112" s="66"/>
      <c r="O112" s="66"/>
      <c r="P112" s="66" t="n">
        <f aca="false">P114</f>
        <v>14.78</v>
      </c>
      <c r="Q112" s="66"/>
      <c r="R112" s="66" t="n">
        <f aca="false">R114</f>
        <v>14.78</v>
      </c>
      <c r="S112" s="66" t="n">
        <f aca="false">S114</f>
        <v>14.78</v>
      </c>
      <c r="T112" s="66" t="n">
        <f aca="false">T114</f>
        <v>153.569606195716</v>
      </c>
      <c r="U112" s="66"/>
      <c r="V112" s="65"/>
      <c r="W112" s="65"/>
      <c r="X112" s="65"/>
    </row>
    <row r="113" customFormat="false" ht="15.75" hidden="false" customHeight="false" outlineLevel="0" collapsed="false">
      <c r="A113" s="76"/>
      <c r="B113" s="68"/>
      <c r="C113" s="68"/>
      <c r="D113" s="68"/>
      <c r="E113" s="69"/>
      <c r="F113" s="86" t="s">
        <v>405</v>
      </c>
      <c r="G113" s="71"/>
      <c r="H113" s="71"/>
      <c r="I113" s="71"/>
      <c r="J113" s="72"/>
      <c r="K113" s="71"/>
      <c r="L113" s="73"/>
      <c r="M113" s="74"/>
      <c r="N113" s="74"/>
      <c r="O113" s="74"/>
      <c r="P113" s="75"/>
      <c r="Q113" s="74"/>
      <c r="R113" s="75"/>
      <c r="S113" s="75"/>
      <c r="T113" s="75"/>
      <c r="U113" s="74"/>
      <c r="V113" s="73"/>
      <c r="W113" s="73"/>
      <c r="X113" s="73"/>
    </row>
    <row r="114" customFormat="false" ht="157.5" hidden="false" customHeight="false" outlineLevel="0" collapsed="false">
      <c r="A114" s="88" t="s">
        <v>406</v>
      </c>
      <c r="B114" s="89" t="s">
        <v>130</v>
      </c>
      <c r="C114" s="89" t="n">
        <v>44042</v>
      </c>
      <c r="D114" s="89" t="s">
        <v>407</v>
      </c>
      <c r="E114" s="90" t="s">
        <v>163</v>
      </c>
      <c r="F114" s="91" t="n">
        <f aca="false">F111+1</f>
        <v>8</v>
      </c>
      <c r="G114" s="78" t="s">
        <v>408</v>
      </c>
      <c r="H114" s="78" t="s">
        <v>409</v>
      </c>
      <c r="I114" s="78" t="s">
        <v>410</v>
      </c>
      <c r="J114" s="78" t="s">
        <v>411</v>
      </c>
      <c r="K114" s="78" t="s">
        <v>412</v>
      </c>
      <c r="L114" s="80" t="s">
        <v>151</v>
      </c>
      <c r="M114" s="81" t="n">
        <v>1</v>
      </c>
      <c r="N114" s="81" t="n">
        <v>1</v>
      </c>
      <c r="O114" s="81" t="n">
        <v>1</v>
      </c>
      <c r="P114" s="82" t="n">
        <v>14.78</v>
      </c>
      <c r="Q114" s="81" t="n">
        <v>532.7</v>
      </c>
      <c r="R114" s="82" t="n">
        <v>14.78</v>
      </c>
      <c r="S114" s="81" t="n">
        <f aca="false">P114/M114*O114</f>
        <v>14.78</v>
      </c>
      <c r="T114" s="81" t="n">
        <f aca="false">S114*$Z$3</f>
        <v>153.569606195716</v>
      </c>
      <c r="U114" s="81" t="n">
        <f aca="false">Q114/P114*S114</f>
        <v>532.7</v>
      </c>
      <c r="V114" s="80" t="s">
        <v>91</v>
      </c>
      <c r="W114" s="93"/>
      <c r="X114" s="93"/>
    </row>
    <row r="115" customFormat="false" ht="15.75" hidden="false" customHeight="false" outlineLevel="0" collapsed="false">
      <c r="A115" s="59"/>
      <c r="B115" s="60"/>
      <c r="C115" s="60"/>
      <c r="D115" s="60"/>
      <c r="E115" s="61"/>
      <c r="F115" s="62" t="s">
        <v>413</v>
      </c>
      <c r="G115" s="63"/>
      <c r="H115" s="63"/>
      <c r="I115" s="63"/>
      <c r="J115" s="64"/>
      <c r="K115" s="63"/>
      <c r="L115" s="65"/>
      <c r="M115" s="66"/>
      <c r="N115" s="66"/>
      <c r="O115" s="66"/>
      <c r="P115" s="66" t="n">
        <f aca="false">P117</f>
        <v>542.274</v>
      </c>
      <c r="Q115" s="66"/>
      <c r="R115" s="66" t="n">
        <f aca="false">R117</f>
        <v>542.274</v>
      </c>
      <c r="S115" s="66" t="n">
        <f aca="false">S117</f>
        <v>242.086607142857</v>
      </c>
      <c r="T115" s="66" t="n">
        <f aca="false">T117</f>
        <v>2515.36839811811</v>
      </c>
      <c r="U115" s="66"/>
      <c r="V115" s="65"/>
      <c r="W115" s="65"/>
      <c r="X115" s="65"/>
    </row>
    <row r="116" customFormat="false" ht="15.75" hidden="false" customHeight="false" outlineLevel="0" collapsed="false">
      <c r="A116" s="76"/>
      <c r="B116" s="68"/>
      <c r="C116" s="68"/>
      <c r="D116" s="68"/>
      <c r="E116" s="69"/>
      <c r="F116" s="86" t="s">
        <v>414</v>
      </c>
      <c r="G116" s="71"/>
      <c r="H116" s="71"/>
      <c r="I116" s="71"/>
      <c r="J116" s="72"/>
      <c r="K116" s="71"/>
      <c r="L116" s="73"/>
      <c r="M116" s="74"/>
      <c r="N116" s="74"/>
      <c r="O116" s="74"/>
      <c r="P116" s="75"/>
      <c r="Q116" s="74"/>
      <c r="R116" s="75"/>
      <c r="S116" s="75"/>
      <c r="T116" s="75"/>
      <c r="U116" s="74"/>
      <c r="V116" s="73"/>
      <c r="W116" s="73"/>
      <c r="X116" s="73"/>
    </row>
    <row r="117" customFormat="false" ht="94.5" hidden="false" customHeight="false" outlineLevel="0" collapsed="false">
      <c r="A117" s="88" t="s">
        <v>415</v>
      </c>
      <c r="B117" s="89" t="s">
        <v>416</v>
      </c>
      <c r="C117" s="89" t="n">
        <v>44134</v>
      </c>
      <c r="D117" s="89" t="s">
        <v>417</v>
      </c>
      <c r="E117" s="90" t="s">
        <v>55</v>
      </c>
      <c r="F117" s="91" t="n">
        <f aca="false">F114+1</f>
        <v>9</v>
      </c>
      <c r="G117" s="98" t="s">
        <v>418</v>
      </c>
      <c r="H117" s="98" t="s">
        <v>419</v>
      </c>
      <c r="I117" s="98" t="s">
        <v>420</v>
      </c>
      <c r="J117" s="98" t="s">
        <v>421</v>
      </c>
      <c r="K117" s="145" t="s">
        <v>422</v>
      </c>
      <c r="L117" s="99" t="s">
        <v>99</v>
      </c>
      <c r="M117" s="96" t="n">
        <v>6720</v>
      </c>
      <c r="N117" s="96" t="n">
        <v>6720</v>
      </c>
      <c r="O117" s="96" t="n">
        <v>3000</v>
      </c>
      <c r="P117" s="95" t="n">
        <v>542.274</v>
      </c>
      <c r="Q117" s="96" t="n">
        <v>8935.72</v>
      </c>
      <c r="R117" s="95" t="n">
        <f aca="false">P117/M117*N117</f>
        <v>542.274</v>
      </c>
      <c r="S117" s="96" t="n">
        <f aca="false">P117/M117*O117</f>
        <v>242.086607142857</v>
      </c>
      <c r="T117" s="96" t="n">
        <f aca="false">S117*$Z$3</f>
        <v>2515.36839811811</v>
      </c>
      <c r="U117" s="96" t="n">
        <f aca="false">Q117/P117*S117</f>
        <v>3989.16071428571</v>
      </c>
      <c r="V117" s="99" t="s">
        <v>49</v>
      </c>
      <c r="W117" s="93"/>
      <c r="X117" s="93"/>
    </row>
    <row r="118" customFormat="false" ht="15.75" hidden="false" customHeight="false" outlineLevel="0" collapsed="false">
      <c r="A118" s="59"/>
      <c r="B118" s="60"/>
      <c r="C118" s="60"/>
      <c r="D118" s="60"/>
      <c r="E118" s="61"/>
      <c r="F118" s="62" t="s">
        <v>423</v>
      </c>
      <c r="G118" s="63"/>
      <c r="H118" s="63"/>
      <c r="I118" s="63"/>
      <c r="J118" s="64"/>
      <c r="K118" s="63"/>
      <c r="L118" s="65"/>
      <c r="M118" s="66"/>
      <c r="N118" s="66"/>
      <c r="O118" s="66"/>
      <c r="P118" s="66" t="n">
        <f aca="false">SUM(P119:P122)</f>
        <v>8056.064</v>
      </c>
      <c r="Q118" s="66"/>
      <c r="R118" s="66" t="n">
        <f aca="false">SUM(R119:R122)</f>
        <v>4250.205</v>
      </c>
      <c r="S118" s="66" t="n">
        <f aca="false">SUM(S119:S122)</f>
        <v>627.841405864564</v>
      </c>
      <c r="T118" s="66" t="n">
        <f aca="false">SUM(T119:T122)</f>
        <v>6523.50185737387</v>
      </c>
      <c r="U118" s="66"/>
      <c r="V118" s="65"/>
      <c r="W118" s="65"/>
      <c r="X118" s="65"/>
    </row>
    <row r="119" customFormat="false" ht="15.75" hidden="false" customHeight="false" outlineLevel="0" collapsed="false">
      <c r="A119" s="76"/>
      <c r="B119" s="68"/>
      <c r="C119" s="68"/>
      <c r="D119" s="68"/>
      <c r="E119" s="69"/>
      <c r="F119" s="86" t="s">
        <v>424</v>
      </c>
      <c r="G119" s="71"/>
      <c r="H119" s="71"/>
      <c r="I119" s="71"/>
      <c r="J119" s="72"/>
      <c r="K119" s="71"/>
      <c r="L119" s="73"/>
      <c r="M119" s="74"/>
      <c r="N119" s="74"/>
      <c r="O119" s="74"/>
      <c r="P119" s="75"/>
      <c r="Q119" s="74"/>
      <c r="R119" s="75"/>
      <c r="S119" s="75"/>
      <c r="T119" s="75"/>
      <c r="U119" s="74"/>
      <c r="V119" s="73"/>
      <c r="W119" s="73"/>
      <c r="X119" s="73"/>
    </row>
    <row r="120" customFormat="false" ht="63" hidden="false" customHeight="false" outlineLevel="0" collapsed="false">
      <c r="A120" s="88"/>
      <c r="B120" s="89"/>
      <c r="C120" s="89"/>
      <c r="D120" s="89"/>
      <c r="E120" s="90"/>
      <c r="F120" s="91" t="n">
        <f aca="false">F117+1</f>
        <v>10</v>
      </c>
      <c r="G120" s="78" t="s">
        <v>425</v>
      </c>
      <c r="H120" s="146" t="s">
        <v>426</v>
      </c>
      <c r="I120" s="146" t="s">
        <v>427</v>
      </c>
      <c r="J120" s="78" t="s">
        <v>428</v>
      </c>
      <c r="K120" s="78" t="s">
        <v>429</v>
      </c>
      <c r="L120" s="80" t="s">
        <v>154</v>
      </c>
      <c r="M120" s="81" t="n">
        <v>180.27</v>
      </c>
      <c r="N120" s="81" t="n">
        <f aca="false">M120</f>
        <v>180.27</v>
      </c>
      <c r="O120" s="81" t="n">
        <v>61.75</v>
      </c>
      <c r="P120" s="82" t="n">
        <v>1350.553</v>
      </c>
      <c r="Q120" s="81" t="n">
        <v>4630.96</v>
      </c>
      <c r="R120" s="82" t="n">
        <f aca="false">P120</f>
        <v>1350.553</v>
      </c>
      <c r="S120" s="81" t="n">
        <f aca="false">P120/M120*O120</f>
        <v>462.620778554391</v>
      </c>
      <c r="T120" s="81" t="n">
        <f aca="false">S120*$Z$3</f>
        <v>4806.79910558548</v>
      </c>
      <c r="U120" s="81" t="n">
        <f aca="false">Q120/P120*S120</f>
        <v>1586.29710989072</v>
      </c>
      <c r="V120" s="80" t="s">
        <v>49</v>
      </c>
      <c r="W120" s="93"/>
      <c r="X120" s="93"/>
    </row>
    <row r="121" customFormat="false" ht="82.5" hidden="false" customHeight="true" outlineLevel="0" collapsed="false">
      <c r="A121" s="88"/>
      <c r="B121" s="89"/>
      <c r="C121" s="89"/>
      <c r="D121" s="89"/>
      <c r="E121" s="90"/>
      <c r="F121" s="91" t="n">
        <f aca="false">F120+1</f>
        <v>11</v>
      </c>
      <c r="G121" s="78" t="s">
        <v>430</v>
      </c>
      <c r="H121" s="146" t="s">
        <v>431</v>
      </c>
      <c r="I121" s="146" t="s">
        <v>432</v>
      </c>
      <c r="J121" s="78" t="s">
        <v>433</v>
      </c>
      <c r="K121" s="78" t="s">
        <v>434</v>
      </c>
      <c r="L121" s="80" t="s">
        <v>154</v>
      </c>
      <c r="M121" s="81" t="n">
        <f aca="false">2058.7+798.77</f>
        <v>2857.47</v>
      </c>
      <c r="N121" s="81" t="n">
        <f aca="false">23.7+798.77</f>
        <v>822.47</v>
      </c>
      <c r="O121" s="81" t="n">
        <v>91.24</v>
      </c>
      <c r="P121" s="82" t="n">
        <f aca="false">2836.422+2450.382-112.396</f>
        <v>5174.408</v>
      </c>
      <c r="Q121" s="81" t="n">
        <f aca="false">17227.87+6132.29-658.56</f>
        <v>22701.6</v>
      </c>
      <c r="R121" s="82" t="n">
        <f aca="false">P121-2321.851-123.274</f>
        <v>2729.283</v>
      </c>
      <c r="S121" s="81" t="n">
        <f aca="false">P121/M121*O121</f>
        <v>165.220627310173</v>
      </c>
      <c r="T121" s="81" t="n">
        <f aca="false">S121*$Z$3</f>
        <v>1716.70275178839</v>
      </c>
      <c r="U121" s="81" t="n">
        <f aca="false">Q121/P121*S121</f>
        <v>724.869896796817</v>
      </c>
      <c r="V121" s="80" t="s">
        <v>49</v>
      </c>
      <c r="W121" s="93"/>
      <c r="X121" s="93"/>
    </row>
    <row r="122" customFormat="false" ht="75.75" hidden="true" customHeight="true" outlineLevel="0" collapsed="false">
      <c r="A122" s="88"/>
      <c r="B122" s="89"/>
      <c r="C122" s="89"/>
      <c r="D122" s="89"/>
      <c r="E122" s="90"/>
      <c r="F122" s="91" t="e">
        <f aca="false">#REF!+1</f>
        <v>#REF!</v>
      </c>
      <c r="G122" s="78" t="s">
        <v>435</v>
      </c>
      <c r="H122" s="78" t="s">
        <v>436</v>
      </c>
      <c r="I122" s="78" t="s">
        <v>437</v>
      </c>
      <c r="J122" s="78" t="s">
        <v>438</v>
      </c>
      <c r="K122" s="78" t="s">
        <v>439</v>
      </c>
      <c r="L122" s="80" t="s">
        <v>154</v>
      </c>
      <c r="M122" s="81" t="n">
        <v>623</v>
      </c>
      <c r="N122" s="81" t="n">
        <f aca="false">63.57+5.6</f>
        <v>69.17</v>
      </c>
      <c r="O122" s="81" t="n">
        <v>0</v>
      </c>
      <c r="P122" s="82" t="n">
        <v>1531.103</v>
      </c>
      <c r="Q122" s="81" t="n">
        <v>10108.3</v>
      </c>
      <c r="R122" s="82" t="n">
        <f aca="false">P122-1360.734</f>
        <v>170.369</v>
      </c>
      <c r="S122" s="81" t="n">
        <f aca="false">P122/M122*O122</f>
        <v>0</v>
      </c>
      <c r="T122" s="81" t="n">
        <f aca="false">S122*$Z$3</f>
        <v>0</v>
      </c>
      <c r="U122" s="81" t="n">
        <f aca="false">Q122/P122*S122</f>
        <v>0</v>
      </c>
      <c r="V122" s="80" t="s">
        <v>49</v>
      </c>
      <c r="W122" s="93"/>
      <c r="X122" s="93"/>
    </row>
    <row r="123" customFormat="false" ht="15.75" hidden="false" customHeight="false" outlineLevel="0" collapsed="false"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8"/>
      <c r="T123" s="148"/>
      <c r="U123" s="80"/>
      <c r="V123" s="80"/>
      <c r="W123" s="93"/>
      <c r="X123" s="93"/>
    </row>
    <row r="124" customFormat="false" ht="15.75" hidden="false" customHeight="false" outlineLevel="0" collapsed="false">
      <c r="F124" s="149"/>
      <c r="G124" s="150"/>
      <c r="H124" s="150"/>
      <c r="I124" s="150"/>
      <c r="J124" s="150"/>
      <c r="K124" s="150"/>
      <c r="L124" s="151"/>
      <c r="M124" s="151"/>
      <c r="N124" s="151"/>
      <c r="O124" s="151"/>
      <c r="P124" s="151"/>
      <c r="Q124" s="151"/>
      <c r="R124" s="151"/>
      <c r="S124" s="152"/>
      <c r="T124" s="153"/>
      <c r="U124" s="151"/>
      <c r="V124" s="151"/>
      <c r="W124" s="150"/>
    </row>
    <row r="125" customFormat="false" ht="15.75" hidden="false" customHeight="false" outlineLevel="0" collapsed="false">
      <c r="F125" s="149"/>
      <c r="G125" s="150"/>
      <c r="H125" s="150"/>
      <c r="I125" s="150"/>
      <c r="J125" s="150"/>
      <c r="K125" s="150"/>
      <c r="L125" s="151"/>
      <c r="M125" s="151"/>
      <c r="N125" s="151"/>
      <c r="O125" s="151"/>
      <c r="P125" s="151"/>
      <c r="Q125" s="151"/>
      <c r="R125" s="151"/>
      <c r="S125" s="152"/>
      <c r="T125" s="153"/>
      <c r="U125" s="151"/>
      <c r="V125" s="151"/>
      <c r="W125" s="150"/>
    </row>
    <row r="126" customFormat="false" ht="20.25" hidden="false" customHeight="false" outlineLevel="0" collapsed="false">
      <c r="G126" s="154" t="s">
        <v>440</v>
      </c>
      <c r="J126" s="155"/>
      <c r="P126" s="156" t="s">
        <v>441</v>
      </c>
      <c r="S126" s="156"/>
      <c r="T126" s="157"/>
      <c r="U126" s="158" t="s">
        <v>442</v>
      </c>
      <c r="V126" s="157"/>
      <c r="W126" s="158"/>
      <c r="X126" s="159"/>
      <c r="Y126" s="157"/>
    </row>
    <row r="127" customFormat="false" ht="20.25" hidden="false" customHeight="false" outlineLevel="0" collapsed="false">
      <c r="G127" s="160"/>
      <c r="J127" s="155"/>
      <c r="P127" s="161" t="s">
        <v>443</v>
      </c>
      <c r="S127" s="161"/>
      <c r="T127" s="161"/>
      <c r="U127" s="162"/>
      <c r="W127" s="162"/>
      <c r="X127" s="159"/>
    </row>
    <row r="128" customFormat="false" ht="20.25" hidden="false" customHeight="false" outlineLevel="0" collapsed="false">
      <c r="G128" s="154" t="s">
        <v>444</v>
      </c>
      <c r="J128" s="155" t="s">
        <v>445</v>
      </c>
      <c r="K128" s="6"/>
      <c r="P128" s="163"/>
      <c r="S128" s="163"/>
      <c r="T128" s="163"/>
      <c r="U128" s="158"/>
      <c r="W128" s="158"/>
      <c r="X128" s="159"/>
    </row>
    <row r="129" customFormat="false" ht="20.25" hidden="false" customHeight="false" outlineLevel="0" collapsed="false">
      <c r="G129" s="154"/>
      <c r="J129" s="155"/>
      <c r="K129" s="6"/>
      <c r="P129" s="163" t="s">
        <v>446</v>
      </c>
      <c r="S129" s="154"/>
      <c r="T129" s="154"/>
      <c r="U129" s="158" t="s">
        <v>447</v>
      </c>
      <c r="W129" s="164"/>
      <c r="X129" s="159"/>
    </row>
    <row r="130" customFormat="false" ht="20.25" hidden="false" customHeight="false" outlineLevel="0" collapsed="false">
      <c r="G130" s="154" t="s">
        <v>448</v>
      </c>
      <c r="J130" s="155" t="s">
        <v>449</v>
      </c>
      <c r="K130" s="6"/>
      <c r="P130" s="154" t="s">
        <v>450</v>
      </c>
      <c r="S130" s="165"/>
      <c r="T130" s="165"/>
      <c r="U130" s="164"/>
      <c r="W130" s="164"/>
      <c r="X130" s="159"/>
    </row>
    <row r="131" customFormat="false" ht="20.25" hidden="false" customHeight="false" outlineLevel="0" collapsed="false">
      <c r="F131" s="41"/>
      <c r="G131" s="154"/>
      <c r="J131" s="155"/>
      <c r="K131" s="6"/>
      <c r="P131" s="154"/>
      <c r="S131" s="154"/>
      <c r="T131" s="154"/>
      <c r="U131" s="165"/>
      <c r="W131" s="165"/>
      <c r="X131" s="159"/>
    </row>
    <row r="132" customFormat="false" ht="20.25" hidden="false" customHeight="false" outlineLevel="0" collapsed="false">
      <c r="F132" s="41"/>
      <c r="G132" s="154" t="s">
        <v>451</v>
      </c>
      <c r="J132" s="155" t="s">
        <v>452</v>
      </c>
      <c r="K132" s="6"/>
      <c r="P132" s="154" t="s">
        <v>453</v>
      </c>
      <c r="S132" s="6"/>
      <c r="T132" s="165"/>
      <c r="U132" s="165" t="s">
        <v>454</v>
      </c>
      <c r="W132" s="6"/>
      <c r="X132" s="159"/>
    </row>
    <row r="133" customFormat="false" ht="15.75" hidden="false" customHeight="false" outlineLevel="0" collapsed="false">
      <c r="F133" s="41"/>
      <c r="S133" s="6"/>
      <c r="T133" s="6"/>
      <c r="W133" s="6"/>
      <c r="X133" s="159"/>
    </row>
    <row r="134" customFormat="false" ht="15.75" hidden="false" customHeight="false" outlineLevel="0" collapsed="false">
      <c r="R134" s="159"/>
      <c r="S134" s="159"/>
      <c r="T134" s="159"/>
      <c r="U134" s="159"/>
      <c r="X134" s="166"/>
    </row>
    <row r="135" customFormat="false" ht="15.75" hidden="false" customHeight="false" outlineLevel="0" collapsed="false">
      <c r="R135" s="159"/>
      <c r="S135" s="159"/>
      <c r="T135" s="159"/>
      <c r="U135" s="159"/>
      <c r="X135" s="166"/>
    </row>
    <row r="136" customFormat="false" ht="15.75" hidden="false" customHeight="false" outlineLevel="0" collapsed="false">
      <c r="R136" s="159"/>
      <c r="S136" s="159"/>
      <c r="T136" s="159"/>
      <c r="U136" s="159"/>
    </row>
    <row r="137" customFormat="false" ht="15.75" hidden="false" customHeight="false" outlineLevel="0" collapsed="false">
      <c r="R137" s="159"/>
      <c r="S137" s="159"/>
      <c r="T137" s="159"/>
      <c r="U137" s="159"/>
    </row>
    <row r="138" customFormat="false" ht="15.75" hidden="false" customHeight="false" outlineLevel="0" collapsed="false">
      <c r="R138" s="159"/>
      <c r="S138" s="159"/>
      <c r="T138" s="159"/>
      <c r="U138" s="159"/>
    </row>
    <row r="139" customFormat="false" ht="15.75" hidden="false" customHeight="false" outlineLevel="0" collapsed="false">
      <c r="R139" s="159"/>
      <c r="S139" s="159"/>
      <c r="T139" s="159"/>
      <c r="U139" s="159"/>
    </row>
    <row r="140" customFormat="false" ht="15.75" hidden="false" customHeight="false" outlineLevel="0" collapsed="false">
      <c r="R140" s="159"/>
      <c r="S140" s="159"/>
      <c r="T140" s="159"/>
      <c r="U140" s="159"/>
    </row>
    <row r="141" customFormat="false" ht="15.75" hidden="false" customHeight="false" outlineLevel="0" collapsed="false">
      <c r="R141" s="159"/>
      <c r="S141" s="159"/>
      <c r="T141" s="159"/>
      <c r="U141" s="159"/>
    </row>
    <row r="142" customFormat="false" ht="15.75" hidden="false" customHeight="false" outlineLevel="0" collapsed="false">
      <c r="R142" s="159"/>
      <c r="S142" s="159"/>
      <c r="T142" s="159"/>
      <c r="U142" s="159"/>
    </row>
    <row r="143" customFormat="false" ht="15.75" hidden="false" customHeight="false" outlineLevel="0" collapsed="false">
      <c r="R143" s="159"/>
      <c r="S143" s="159"/>
      <c r="T143" s="159"/>
      <c r="U143" s="159"/>
    </row>
    <row r="144" customFormat="false" ht="15.75" hidden="false" customHeight="false" outlineLevel="0" collapsed="false">
      <c r="R144" s="159"/>
      <c r="S144" s="159"/>
      <c r="T144" s="159"/>
      <c r="U144" s="159"/>
    </row>
    <row r="145" customFormat="false" ht="15.75" hidden="false" customHeight="false" outlineLevel="0" collapsed="false">
      <c r="R145" s="159"/>
      <c r="S145" s="159"/>
      <c r="T145" s="159"/>
      <c r="U145" s="159"/>
    </row>
    <row r="146" customFormat="false" ht="15.75" hidden="false" customHeight="false" outlineLevel="0" collapsed="false">
      <c r="R146" s="159"/>
      <c r="S146" s="159"/>
      <c r="T146" s="159"/>
      <c r="U146" s="159"/>
    </row>
    <row r="147" customFormat="false" ht="15.75" hidden="false" customHeight="false" outlineLevel="0" collapsed="false">
      <c r="R147" s="159"/>
      <c r="S147" s="159"/>
      <c r="T147" s="159"/>
      <c r="U147" s="159"/>
    </row>
    <row r="148" customFormat="false" ht="15.75" hidden="false" customHeight="false" outlineLevel="0" collapsed="false">
      <c r="R148" s="159"/>
      <c r="S148" s="159"/>
      <c r="T148" s="159"/>
      <c r="U148" s="159"/>
    </row>
    <row r="149" customFormat="false" ht="15.75" hidden="false" customHeight="false" outlineLevel="0" collapsed="false">
      <c r="R149" s="159"/>
      <c r="S149" s="159"/>
      <c r="T149" s="159"/>
      <c r="U149" s="159"/>
    </row>
    <row r="150" customFormat="false" ht="15.75" hidden="false" customHeight="false" outlineLevel="0" collapsed="false">
      <c r="R150" s="159"/>
      <c r="S150" s="159"/>
      <c r="T150" s="159"/>
      <c r="U150" s="159"/>
    </row>
    <row r="151" customFormat="false" ht="15.75" hidden="false" customHeight="false" outlineLevel="0" collapsed="false">
      <c r="R151" s="159"/>
      <c r="S151" s="159"/>
      <c r="T151" s="159"/>
      <c r="U151" s="159"/>
    </row>
    <row r="152" customFormat="false" ht="15.75" hidden="false" customHeight="false" outlineLevel="0" collapsed="false">
      <c r="R152" s="159"/>
      <c r="S152" s="159"/>
      <c r="T152" s="159"/>
      <c r="U152" s="159"/>
    </row>
    <row r="153" customFormat="false" ht="15.75" hidden="false" customHeight="false" outlineLevel="0" collapsed="false">
      <c r="R153" s="159"/>
      <c r="S153" s="159"/>
      <c r="T153" s="159"/>
      <c r="U153" s="159"/>
    </row>
    <row r="154" customFormat="false" ht="15.75" hidden="false" customHeight="false" outlineLevel="0" collapsed="false">
      <c r="R154" s="159"/>
      <c r="S154" s="159"/>
      <c r="T154" s="159"/>
      <c r="U154" s="159"/>
    </row>
    <row r="155" customFormat="false" ht="15.75" hidden="false" customHeight="false" outlineLevel="0" collapsed="false">
      <c r="R155" s="159"/>
      <c r="S155" s="159"/>
      <c r="T155" s="159"/>
      <c r="U155" s="159"/>
    </row>
    <row r="156" customFormat="false" ht="15.75" hidden="false" customHeight="false" outlineLevel="0" collapsed="false">
      <c r="R156" s="159"/>
      <c r="S156" s="159"/>
      <c r="T156" s="159"/>
      <c r="U156" s="159"/>
    </row>
    <row r="157" customFormat="false" ht="15.75" hidden="false" customHeight="false" outlineLevel="0" collapsed="false">
      <c r="R157" s="159"/>
      <c r="S157" s="159"/>
      <c r="T157" s="159"/>
      <c r="U157" s="159"/>
    </row>
    <row r="158" customFormat="false" ht="15.75" hidden="false" customHeight="false" outlineLevel="0" collapsed="false">
      <c r="R158" s="159"/>
      <c r="S158" s="159"/>
      <c r="T158" s="159"/>
      <c r="U158" s="159"/>
    </row>
    <row r="159" customFormat="false" ht="15.75" hidden="false" customHeight="false" outlineLevel="0" collapsed="false">
      <c r="R159" s="159"/>
      <c r="S159" s="159"/>
      <c r="T159" s="159"/>
      <c r="U159" s="159"/>
    </row>
    <row r="160" customFormat="false" ht="15.75" hidden="false" customHeight="false" outlineLevel="0" collapsed="false">
      <c r="R160" s="159"/>
      <c r="S160" s="159"/>
      <c r="T160" s="159"/>
      <c r="U160" s="159"/>
    </row>
    <row r="161" customFormat="false" ht="15.75" hidden="false" customHeight="false" outlineLevel="0" collapsed="false">
      <c r="R161" s="159"/>
      <c r="S161" s="159"/>
      <c r="T161" s="159"/>
      <c r="U161" s="159"/>
    </row>
    <row r="162" customFormat="false" ht="15.75" hidden="false" customHeight="false" outlineLevel="0" collapsed="false">
      <c r="R162" s="159"/>
      <c r="S162" s="159"/>
      <c r="T162" s="159"/>
      <c r="U162" s="159"/>
    </row>
    <row r="163" customFormat="false" ht="15.75" hidden="false" customHeight="false" outlineLevel="0" collapsed="false">
      <c r="R163" s="159"/>
      <c r="S163" s="159"/>
      <c r="T163" s="159"/>
      <c r="U163" s="159"/>
    </row>
    <row r="164" customFormat="false" ht="15.75" hidden="false" customHeight="false" outlineLevel="0" collapsed="false">
      <c r="R164" s="159"/>
      <c r="S164" s="159"/>
      <c r="T164" s="159"/>
      <c r="U164" s="159"/>
    </row>
    <row r="165" customFormat="false" ht="15.75" hidden="false" customHeight="false" outlineLevel="0" collapsed="false">
      <c r="R165" s="159"/>
      <c r="S165" s="159"/>
      <c r="T165" s="159"/>
      <c r="U165" s="159"/>
    </row>
    <row r="166" customFormat="false" ht="15.75" hidden="false" customHeight="false" outlineLevel="0" collapsed="false">
      <c r="R166" s="159"/>
      <c r="S166" s="159"/>
      <c r="T166" s="159"/>
      <c r="U166" s="159"/>
    </row>
    <row r="167" customFormat="false" ht="15.75" hidden="false" customHeight="false" outlineLevel="0" collapsed="false">
      <c r="R167" s="159"/>
      <c r="S167" s="159"/>
      <c r="T167" s="159"/>
      <c r="U167" s="159"/>
    </row>
    <row r="168" customFormat="false" ht="15.75" hidden="false" customHeight="false" outlineLevel="0" collapsed="false">
      <c r="R168" s="159"/>
      <c r="S168" s="159"/>
      <c r="T168" s="159"/>
      <c r="U168" s="159"/>
    </row>
    <row r="169" customFormat="false" ht="15.75" hidden="false" customHeight="false" outlineLevel="0" collapsed="false">
      <c r="R169" s="159"/>
      <c r="S169" s="159"/>
      <c r="T169" s="159"/>
      <c r="U169" s="159"/>
    </row>
    <row r="170" customFormat="false" ht="15.75" hidden="false" customHeight="false" outlineLevel="0" collapsed="false">
      <c r="R170" s="159"/>
      <c r="S170" s="159"/>
      <c r="T170" s="159"/>
      <c r="U170" s="159"/>
    </row>
    <row r="171" customFormat="false" ht="15.75" hidden="false" customHeight="false" outlineLevel="0" collapsed="false">
      <c r="R171" s="159"/>
      <c r="S171" s="159"/>
      <c r="T171" s="159"/>
      <c r="U171" s="159"/>
    </row>
    <row r="172" customFormat="false" ht="15.75" hidden="false" customHeight="false" outlineLevel="0" collapsed="false">
      <c r="R172" s="159"/>
      <c r="S172" s="159"/>
      <c r="T172" s="159"/>
      <c r="U172" s="159"/>
    </row>
    <row r="173" customFormat="false" ht="15.75" hidden="false" customHeight="false" outlineLevel="0" collapsed="false">
      <c r="R173" s="159"/>
      <c r="S173" s="159"/>
      <c r="T173" s="159"/>
      <c r="U173" s="159"/>
    </row>
    <row r="174" customFormat="false" ht="15.75" hidden="false" customHeight="false" outlineLevel="0" collapsed="false">
      <c r="R174" s="159"/>
      <c r="S174" s="159"/>
      <c r="T174" s="159"/>
      <c r="U174" s="159"/>
    </row>
    <row r="175" customFormat="false" ht="15.75" hidden="false" customHeight="false" outlineLevel="0" collapsed="false">
      <c r="R175" s="159"/>
      <c r="S175" s="159"/>
      <c r="T175" s="159"/>
      <c r="U175" s="159"/>
    </row>
    <row r="176" customFormat="false" ht="15.75" hidden="false" customHeight="false" outlineLevel="0" collapsed="false">
      <c r="R176" s="159"/>
      <c r="S176" s="159"/>
      <c r="T176" s="159"/>
      <c r="U176" s="159"/>
    </row>
    <row r="177" customFormat="false" ht="15.75" hidden="false" customHeight="false" outlineLevel="0" collapsed="false">
      <c r="R177" s="159"/>
      <c r="S177" s="159"/>
      <c r="T177" s="159"/>
      <c r="U177" s="159"/>
    </row>
    <row r="178" customFormat="false" ht="15.75" hidden="false" customHeight="false" outlineLevel="0" collapsed="false">
      <c r="R178" s="159"/>
      <c r="S178" s="159"/>
      <c r="T178" s="159"/>
      <c r="U178" s="159"/>
    </row>
    <row r="179" customFormat="false" ht="15.75" hidden="false" customHeight="false" outlineLevel="0" collapsed="false">
      <c r="R179" s="159"/>
      <c r="S179" s="159"/>
      <c r="T179" s="159"/>
      <c r="U179" s="159"/>
    </row>
    <row r="180" customFormat="false" ht="15.75" hidden="false" customHeight="false" outlineLevel="0" collapsed="false">
      <c r="R180" s="159"/>
      <c r="S180" s="159"/>
      <c r="T180" s="159"/>
      <c r="U180" s="159"/>
    </row>
    <row r="181" customFormat="false" ht="15.75" hidden="false" customHeight="false" outlineLevel="0" collapsed="false">
      <c r="R181" s="159"/>
      <c r="S181" s="159"/>
      <c r="T181" s="159"/>
      <c r="U181" s="159"/>
    </row>
    <row r="182" customFormat="false" ht="15.75" hidden="false" customHeight="false" outlineLevel="0" collapsed="false">
      <c r="R182" s="159"/>
      <c r="S182" s="159"/>
      <c r="T182" s="159"/>
      <c r="U182" s="159"/>
    </row>
    <row r="183" customFormat="false" ht="15.75" hidden="false" customHeight="false" outlineLevel="0" collapsed="false">
      <c r="R183" s="159"/>
      <c r="S183" s="159"/>
      <c r="T183" s="159"/>
      <c r="U183" s="159"/>
    </row>
    <row r="184" customFormat="false" ht="15.75" hidden="false" customHeight="false" outlineLevel="0" collapsed="false">
      <c r="R184" s="159"/>
      <c r="S184" s="159"/>
      <c r="T184" s="159"/>
      <c r="U184" s="159"/>
    </row>
    <row r="185" customFormat="false" ht="15.75" hidden="false" customHeight="false" outlineLevel="0" collapsed="false">
      <c r="R185" s="159"/>
      <c r="S185" s="159"/>
      <c r="T185" s="159"/>
      <c r="U185" s="159"/>
    </row>
    <row r="186" customFormat="false" ht="15.75" hidden="false" customHeight="false" outlineLevel="0" collapsed="false">
      <c r="R186" s="159"/>
      <c r="S186" s="159"/>
      <c r="T186" s="159"/>
      <c r="U186" s="159"/>
    </row>
  </sheetData>
  <mergeCells count="35">
    <mergeCell ref="G1:H1"/>
    <mergeCell ref="G2:I2"/>
    <mergeCell ref="S2:U2"/>
    <mergeCell ref="H3:T3"/>
    <mergeCell ref="H4:T4"/>
    <mergeCell ref="H5:T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O7"/>
    <mergeCell ref="P6:Q7"/>
    <mergeCell ref="R6:R9"/>
    <mergeCell ref="S6:U7"/>
    <mergeCell ref="V6:V9"/>
    <mergeCell ref="W6:W9"/>
    <mergeCell ref="X6:X9"/>
    <mergeCell ref="M8:M9"/>
    <mergeCell ref="N8:N9"/>
    <mergeCell ref="O8:O9"/>
    <mergeCell ref="P8:P9"/>
    <mergeCell ref="Q8:Q9"/>
    <mergeCell ref="S8:T8"/>
    <mergeCell ref="U8:U9"/>
    <mergeCell ref="F34:I34"/>
    <mergeCell ref="G108:H108"/>
    <mergeCell ref="F123:R123"/>
  </mergeCells>
  <printOptions headings="false" gridLines="false" gridLinesSet="true" horizontalCentered="false" verticalCentered="false"/>
  <pageMargins left="0" right="0" top="0" bottom="0" header="0.511805555555555" footer="0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2020-10-13T08:03:41Z</dcterms:created>
  <dc:creator>Наташа</dc:creator>
  <dc:description/>
  <dc:language>ru-RU</dc:language>
  <cp:lastModifiedBy/>
  <dcterms:modified xsi:type="dcterms:W3CDTF">2020-11-17T22:32:36Z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