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 кварт" sheetId="1" state="visible" r:id="rId2"/>
    <sheet name="Лист2" sheetId="2" state="visible" r:id="rId3"/>
  </sheets>
  <definedNames>
    <definedName function="false" hidden="false" localSheetId="0" name="_xlnm.Print_Area" vbProcedure="false">'1 кварт'!$F$1:$AS$78</definedName>
    <definedName function="false" hidden="false" localSheetId="0" name="_xlnm.Print_Titles" vbProcedure="false">'1 кварт'!$11:$11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<sst xmlns="http://schemas.openxmlformats.org/spreadsheetml/2006/main" count="564" uniqueCount="198">
  <si>
    <t xml:space="preserve">СОГЛАСОВАНО:</t>
  </si>
  <si>
    <t xml:space="preserve">УТВЕРЖДАЮ:</t>
  </si>
  <si>
    <t xml:space="preserve">Директор                              ООО "УС БАЭС" 
</t>
  </si>
  <si>
    <t xml:space="preserve">Зам.генерального директора АО "СХК" по проекту "Прорыв" - руководитель проекта строительства ОДЭК  
</t>
  </si>
  <si>
    <t xml:space="preserve">_______Н.Г. Пешнина
«    » _______ 2020г.</t>
  </si>
  <si>
    <t xml:space="preserve">__________ А.В. Гусев 
«    » __________ 2020г.</t>
  </si>
  <si>
    <t xml:space="preserve">Тематический план ООО "УС БАЭС" </t>
  </si>
  <si>
    <t xml:space="preserve">на выполнение СМР января 2021 г.</t>
  </si>
  <si>
    <t xml:space="preserve">по договору на сооружение объектов производственного назначения "ОАО «СХК» Строительство модуля фабрикации и пускового комплекса рефабрикации плотного смешанного уранплутониевого топлива для реакторов на быстрых нейтронах"</t>
  </si>
  <si>
    <t xml:space="preserve">№ п/п</t>
  </si>
  <si>
    <t xml:space="preserve">Инв. Чертежа </t>
  </si>
  <si>
    <t xml:space="preserve">Инв. номера объектных и локальных смет</t>
  </si>
  <si>
    <t xml:space="preserve">Локальный номер сметы</t>
  </si>
  <si>
    <t xml:space="preserve">Наименование объектных, локальных смет</t>
  </si>
  <si>
    <t xml:space="preserve">Комментарии
</t>
  </si>
  <si>
    <t xml:space="preserve">Ед. изм. физобъема</t>
  </si>
  <si>
    <t xml:space="preserve">Количество физ. объемов работ</t>
  </si>
  <si>
    <t xml:space="preserve">Сметная стоимость работ в базовых ценах 2000г. (тыс. руб.)</t>
  </si>
  <si>
    <t xml:space="preserve">Принятый план освоения КВЛ по СМР сметной стоимости с 16.12.2020 г. по 15.01.2020 г.</t>
  </si>
  <si>
    <t xml:space="preserve">Трудоёмкость 
(чел-час)</t>
  </si>
  <si>
    <t xml:space="preserve">Исполнитель</t>
  </si>
  <si>
    <t xml:space="preserve">Карточки с замечаниями</t>
  </si>
  <si>
    <t xml:space="preserve">№ заявок</t>
  </si>
  <si>
    <t xml:space="preserve">Постановочные вопросы (ответсвенный за решение вопроса)</t>
  </si>
  <si>
    <t xml:space="preserve">Итого с 16.01.2021 г. по 15.02.2021 г.</t>
  </si>
  <si>
    <t xml:space="preserve">Итого с 16.02.2021 г. по 15.03.2021 г.</t>
  </si>
  <si>
    <t xml:space="preserve">Итого с 16.12.2020 г. по 15.03.2020 г.</t>
  </si>
  <si>
    <t xml:space="preserve">Всего по смете </t>
  </si>
  <si>
    <t xml:space="preserve">Остаток физ.объема на  15.10.2020г.</t>
  </si>
  <si>
    <t xml:space="preserve">Объём по плану с 16.12.2020 г. по 15.01.2021 г.</t>
  </si>
  <si>
    <t xml:space="preserve">Объём по плану с 16.01.2021 г. по 15.02.2021 г.</t>
  </si>
  <si>
    <t xml:space="preserve">Объём по плану с 16.02.2021 г. по 15.03.2021 г.</t>
  </si>
  <si>
    <t xml:space="preserve">Объём по плану на 1-ый квартал 2021 г.</t>
  </si>
  <si>
    <t xml:space="preserve">Всего СМР, тыс. руб.</t>
  </si>
  <si>
    <t xml:space="preserve">Трудоёмкость (чел/час)</t>
  </si>
  <si>
    <t xml:space="preserve">Остаток  на 15.10.2020г. </t>
  </si>
  <si>
    <t xml:space="preserve">СМР, тыс. руб.</t>
  </si>
  <si>
    <t xml:space="preserve">в базовых ценах 2000 г. </t>
  </si>
  <si>
    <t xml:space="preserve">в текущем уровне цен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</si>
  <si>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</si>
  <si>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</si>
  <si>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</si>
  <si>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</si>
  <si>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</si>
  <si>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</si>
  <si>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  ГЛАВА 2. Основные объекты строительства</t>
  </si>
  <si>
    <t xml:space="preserve">    Здание 4 - здание МФР</t>
  </si>
  <si>
    <t xml:space="preserve">17-01495 И3, 17-01495 И3а, 17-01495 И4.</t>
  </si>
  <si>
    <t xml:space="preserve">19-00578, 19-00748, 20-00313</t>
  </si>
  <si>
    <t xml:space="preserve">2-01-0141С-В1, 2-01-0141С-В1-Д1, 2-01-0141С-В1-Д2</t>
  </si>
  <si>
    <r>
      <rPr>
        <sz val="16"/>
        <color rgb="FF000000"/>
        <rFont val="Times New Roman"/>
        <family val="1"/>
        <charset val="204"/>
      </rPr>
      <t xml:space="preserve">Монтажные марки в перекрытии на отм.+4,550 в помещении 20UFB10R021 для крепления боксов газоочистки. </t>
    </r>
    <r>
      <rPr>
        <b val="true"/>
        <sz val="16"/>
        <color rgb="FF000000"/>
        <rFont val="Times New Roman"/>
        <family val="1"/>
        <charset val="204"/>
      </rPr>
      <t xml:space="preserve">Установка закладных деталей из нержавеющей стали, т</t>
    </r>
  </si>
  <si>
    <t xml:space="preserve">1) Облицовка. Согласовать КМД. Откорректировать РД согласно объёмов КМД.                                                                       2) Облицовка помещений на отм. 0,000. Отсутствие лимита.
3) Выдать узлы по монтажу электротехнических гермо-проходок               4) Подтвердить актуальность  РД по накладным деталям под опоры оборудования 
</t>
  </si>
  <si>
    <t xml:space="preserve">т</t>
  </si>
  <si>
    <t xml:space="preserve">Участок №3</t>
  </si>
  <si>
    <t xml:space="preserve">МК</t>
  </si>
  <si>
    <t xml:space="preserve">РД обеспечено, материалы в наличие, трудовые ресурсы в наличие</t>
  </si>
  <si>
    <t xml:space="preserve">19-00519 И2</t>
  </si>
  <si>
    <t xml:space="preserve">19-00520, 19-01247, 19-01296</t>
  </si>
  <si>
    <t xml:space="preserve">2-01-0188С, 2-01-0188С-Д1, 2-01-0188С-Д2</t>
  </si>
  <si>
    <r>
      <rPr>
        <sz val="16"/>
        <color rgb="FF000000"/>
        <rFont val="Times New Roman"/>
        <family val="1"/>
        <charset val="204"/>
      </rPr>
      <t xml:space="preserve">Устройство накладных деталей для монтажа оборудования в помещении 20UFB10R023 на отм.0,000. Конструкции железобетонные.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металлоконструкции облицовок из нержавеющей стали, т</t>
    </r>
  </si>
  <si>
    <t xml:space="preserve">19-00922 И1</t>
  </si>
  <si>
    <t xml:space="preserve">19-00931</t>
  </si>
  <si>
    <t xml:space="preserve">2-01-0186С</t>
  </si>
  <si>
    <r>
      <rPr>
        <sz val="16"/>
        <color rgb="FF000000"/>
        <rFont val="Times New Roman"/>
        <family val="1"/>
        <charset val="204"/>
      </rPr>
      <t xml:space="preserve">Устройство накладных деталей для монтажа оборудования в помещении 20UFB10R024 на отм.0,000.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металлоконструкций из нержавеющей стали, т</t>
    </r>
  </si>
  <si>
    <t xml:space="preserve">19-01148 И2</t>
  </si>
  <si>
    <t xml:space="preserve">19-01149, 20-00135, 20-00316</t>
  </si>
  <si>
    <t xml:space="preserve">2-01-0191С, 2-01-0191С-Д1, 2-01-0191С-Д2</t>
  </si>
  <si>
    <r>
      <rPr>
        <sz val="16"/>
        <color rgb="FF000000"/>
        <rFont val="Times New Roman"/>
        <family val="1"/>
        <charset val="204"/>
      </rPr>
      <t xml:space="preserve">Устройство монтажных деталей для крепления оборудования в помещении 20UFB10R032 на отм.0,000. Конструкции железобетонные.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металлоконструкции облицовок из нержавеющей стали, т</t>
    </r>
  </si>
  <si>
    <t xml:space="preserve">19-00270 И2</t>
  </si>
  <si>
    <t xml:space="preserve">19-00271, 19-00890, 20-00438</t>
  </si>
  <si>
    <t xml:space="preserve">2-01-0167С, 2-01-0167С-Д1, 2-01-0167С-Д2</t>
  </si>
  <si>
    <r>
      <rPr>
        <sz val="16"/>
        <color rgb="FF000000"/>
        <rFont val="Times New Roman"/>
        <family val="1"/>
        <charset val="204"/>
      </rPr>
      <t xml:space="preserve">Установка монтажных деталей для крепления облицовки стен на отм. -0.300.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металлоконструкций из нержавеющей стали, т</t>
    </r>
  </si>
  <si>
    <t xml:space="preserve">18-00250 И7</t>
  </si>
  <si>
    <t xml:space="preserve">19-00268</t>
  </si>
  <si>
    <t xml:space="preserve">2-01-0095С-В3-Д1</t>
  </si>
  <si>
    <r>
      <rPr>
        <sz val="16"/>
        <color rgb="FF000000"/>
        <rFont val="Times New Roman"/>
        <family val="1"/>
        <charset val="204"/>
      </rPr>
      <t xml:space="preserve">Установка монтажных деталей для крепления облицовки стен на отм. +5.150 и + 10.850. Конструкции железобетонные. </t>
    </r>
    <r>
      <rPr>
        <b val="true"/>
        <sz val="16"/>
        <color rgb="FF000000"/>
        <rFont val="Times New Roman"/>
        <family val="1"/>
        <charset val="204"/>
      </rPr>
      <t xml:space="preserve">Установка химических анкеров Хилти, шт</t>
    </r>
  </si>
  <si>
    <t xml:space="preserve">шт</t>
  </si>
  <si>
    <t xml:space="preserve">14-07207 И9,И10</t>
  </si>
  <si>
    <t xml:space="preserve">14-07208, 18-01247, 19-00030</t>
  </si>
  <si>
    <t xml:space="preserve">2-01-0029С, 2-01-0029С-Д4, 2-01-0029С-Д7</t>
  </si>
  <si>
    <r>
      <rPr>
        <sz val="16"/>
        <color rgb="FF000000"/>
        <rFont val="Times New Roman"/>
        <family val="1"/>
        <charset val="204"/>
      </rPr>
      <t xml:space="preserve">Архитектурно - строительные работы. </t>
    </r>
    <r>
      <rPr>
        <b val="true"/>
        <sz val="16"/>
        <color rgb="FF000000"/>
        <rFont val="Times New Roman"/>
        <family val="1"/>
        <charset val="204"/>
      </rPr>
      <t xml:space="preserve">Внутренняя отделка потолков, м2</t>
    </r>
  </si>
  <si>
    <t xml:space="preserve">м2</t>
  </si>
  <si>
    <t xml:space="preserve">Участок №1</t>
  </si>
  <si>
    <t xml:space="preserve">18-01247</t>
  </si>
  <si>
    <t xml:space="preserve">2-01-0029С-Д4</t>
  </si>
  <si>
    <r>
      <rPr>
        <sz val="16"/>
        <color rgb="FF000000"/>
        <rFont val="Times New Roman"/>
        <family val="1"/>
        <charset val="204"/>
      </rPr>
      <t xml:space="preserve">Архитектурно - строительные работы. </t>
    </r>
    <r>
      <rPr>
        <b val="true"/>
        <sz val="16"/>
        <color rgb="FF000000"/>
        <rFont val="Times New Roman"/>
        <family val="1"/>
        <charset val="204"/>
      </rPr>
      <t xml:space="preserve">Устройство проемов( двери + окна), м2</t>
    </r>
  </si>
  <si>
    <t xml:space="preserve">ВЭС</t>
  </si>
  <si>
    <t xml:space="preserve">16-01007 И4,16-01007 И5</t>
  </si>
  <si>
    <t xml:space="preserve">19-00125,19-00108,19-00766</t>
  </si>
  <si>
    <t xml:space="preserve">2-01-0055С-В8,2-01-0055С-В8-Д1,2-01-0055С-В8-Д2</t>
  </si>
  <si>
    <t xml:space="preserve"> Облицовка на отм. +5,250 и +10,900. Конструкции металлические</t>
  </si>
  <si>
    <t xml:space="preserve">уэм</t>
  </si>
  <si>
    <t xml:space="preserve">18-01720 И3+И4а</t>
  </si>
  <si>
    <t xml:space="preserve">18-01721, 20-00115</t>
  </si>
  <si>
    <t xml:space="preserve">2-01-0172С, 2-01-0172С-Д1</t>
  </si>
  <si>
    <r>
      <rPr>
        <sz val="16"/>
        <color rgb="FF000000"/>
        <rFont val="Times New Roman"/>
        <family val="1"/>
        <charset val="204"/>
      </rPr>
      <t xml:space="preserve">Пристройка к зданию 4 в осях 1-3 у ряда А. Архитектурные решения. </t>
    </r>
    <r>
      <rPr>
        <b val="true"/>
        <sz val="16"/>
        <color rgb="FF000000"/>
        <rFont val="Times New Roman"/>
        <family val="1"/>
        <charset val="204"/>
      </rPr>
      <t xml:space="preserve">Устройство черновых полов, м2</t>
    </r>
  </si>
  <si>
    <t xml:space="preserve">А-182619-И5а+И6а+ И7а+И8а,
арх.№В20-18-1-1/5, А-182620-
И5а, 
арх.№В20-18-2
</t>
  </si>
  <si>
    <t xml:space="preserve">20-00927</t>
  </si>
  <si>
    <t xml:space="preserve">02-01-2-1171</t>
  </si>
  <si>
    <r>
      <rPr>
        <sz val="16"/>
        <color rgb="FF000000"/>
        <rFont val="Times New Roman"/>
        <family val="1"/>
        <charset val="204"/>
      </rPr>
      <t xml:space="preserve">Вентиляция. Приточные, вытяжные камеры и фильтровальные установки. </t>
    </r>
    <r>
      <rPr>
        <b val="true"/>
        <sz val="16"/>
        <color rgb="FF000000"/>
        <rFont val="Times New Roman"/>
        <family val="1"/>
        <charset val="204"/>
      </rPr>
      <t xml:space="preserve">Монтаж вентиляции, м2</t>
    </r>
  </si>
  <si>
    <t xml:space="preserve">1) Откорректировать ЛС с учётом выданных РПИ и КЗ-221, 232, 555, 846, 871, 872, 915, 921, 14, 141, 187, 117, 119, 1157, 1178, 1181, 1183, 1195, 1222.
2) Выдать решение по огнезащите воздуховодов и узлов проходок.                   3) Откорректировать комплекты РД по дополнительным проходкам под вентиляцию в соответствии с КЗ-221, -1040, -1041.                                                     
</t>
  </si>
  <si>
    <t xml:space="preserve">Рефора</t>
  </si>
  <si>
    <t xml:space="preserve">18-01119 И1, 15-03738 И6</t>
  </si>
  <si>
    <t xml:space="preserve">20-00969</t>
  </si>
  <si>
    <t xml:space="preserve">02-01-3-490 ТМ</t>
  </si>
  <si>
    <r>
      <rPr>
        <sz val="16"/>
        <color rgb="FF000000"/>
        <rFont val="Times New Roman"/>
        <family val="1"/>
        <charset val="204"/>
      </rPr>
      <t xml:space="preserve">Линия карботермического синтеза. </t>
    </r>
    <r>
      <rPr>
        <b val="true"/>
        <sz val="16"/>
        <color rgb="FF000000"/>
        <rFont val="Times New Roman"/>
        <family val="1"/>
        <charset val="204"/>
      </rPr>
      <t xml:space="preserve">Монтаж технологического оборудования, т</t>
    </r>
  </si>
  <si>
    <t xml:space="preserve">15-03464 И1, 15-03465 И1</t>
  </si>
  <si>
    <t xml:space="preserve">19-00433</t>
  </si>
  <si>
    <t xml:space="preserve">02-01-3-436ТМ</t>
  </si>
  <si>
    <r>
      <rPr>
        <sz val="16"/>
        <color rgb="FF000000"/>
        <rFont val="Times New Roman"/>
        <family val="1"/>
        <charset val="204"/>
      </rPr>
      <t xml:space="preserve">Трубный лоток. </t>
    </r>
    <r>
      <rPr>
        <b val="true"/>
        <sz val="16"/>
        <color rgb="FF000000"/>
        <rFont val="Times New Roman"/>
        <family val="1"/>
        <charset val="204"/>
      </rPr>
      <t xml:space="preserve">Монтаж внутренних из нежавеющей стали трубопроводов низкого давления (технологических), т</t>
    </r>
  </si>
  <si>
    <t xml:space="preserve">1.) Откорректировать РД по ЖБ конструкциям трубного лотка по КЗ-1219, -1022                                                                2) Трубопроводы низкого давления КЗ-2024, -2049,   -662, -367
</t>
  </si>
  <si>
    <t xml:space="preserve">1. Требуется согласование замены материала чистого пола (материалы фирмы INGRI)                                                                                        (отв. Чугай А.И, Балин А.В., Гуков Е.В. срок - 21.12.2020).                                                 </t>
  </si>
  <si>
    <t xml:space="preserve">  ГЛАВА 3. Объекты подсобного и обслуживающего назначения</t>
  </si>
  <si>
    <t xml:space="preserve">    Здания 4А-здание переработки САО и НАО</t>
  </si>
  <si>
    <t xml:space="preserve">16-01617 И4</t>
  </si>
  <si>
    <t xml:space="preserve">19-00528, 19-00830</t>
  </si>
  <si>
    <t xml:space="preserve">3-01-0019С-В9, 3-01-0019С-В9-Д1</t>
  </si>
  <si>
    <r>
      <rPr>
        <sz val="16"/>
        <color rgb="FF000000"/>
        <rFont val="Times New Roman"/>
        <family val="1"/>
        <charset val="204"/>
      </rPr>
      <t xml:space="preserve">Облицовка на отм. 0.000 до + 9.600. Конструкции металлические.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металлоконструкции облицовок из нержавеющей стали, т</t>
    </r>
  </si>
  <si>
    <t xml:space="preserve">ЕОС 18128 -77 О невозможности выполнить монтаж облицовки и лотков с уклоном в помещение 10R125
</t>
  </si>
  <si>
    <t xml:space="preserve">1. Выдать решение по узлу примыкания облицовки и ЗВД (отв. Балин А.В., срок-28.12.2020)</t>
  </si>
  <si>
    <t xml:space="preserve">18-00914 И4</t>
  </si>
  <si>
    <t xml:space="preserve">19-00570, 19-00813</t>
  </si>
  <si>
    <t xml:space="preserve">3-01-0037С-В2, 3-01-0037С-В2-Д1</t>
  </si>
  <si>
    <r>
      <rPr>
        <sz val="16"/>
        <color rgb="FF000000"/>
        <rFont val="Times New Roman"/>
        <family val="1"/>
        <charset val="204"/>
      </rPr>
      <t xml:space="preserve">Установка монтажных деталей для крепления облицовки стен.  Конструкции железобетонные.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металлоконструкций из нержавеющей стали, т</t>
    </r>
  </si>
  <si>
    <t xml:space="preserve">14-08248 И13 </t>
  </si>
  <si>
    <t xml:space="preserve">14-08249,18-00804,19-00325</t>
  </si>
  <si>
    <t xml:space="preserve">1-1145,3-01-0033С-Д3,3-01-0033С-Д4</t>
  </si>
  <si>
    <r>
      <rPr>
        <sz val="16"/>
        <color rgb="FF000000"/>
        <rFont val="Times New Roman"/>
        <family val="1"/>
        <charset val="204"/>
      </rPr>
      <t xml:space="preserve">Архитектурные решения. Здание 4А- здания переработки САО и НАО. </t>
    </r>
    <r>
      <rPr>
        <b val="true"/>
        <sz val="16"/>
        <color rgb="FF000000"/>
        <rFont val="Times New Roman"/>
        <family val="1"/>
        <charset val="204"/>
      </rPr>
      <t xml:space="preserve">Внутренняя отделка потолков, м2</t>
    </r>
  </si>
  <si>
    <r>
      <rPr>
        <sz val="16"/>
        <color rgb="FF000000"/>
        <rFont val="Times New Roman"/>
        <family val="1"/>
        <charset val="204"/>
      </rPr>
      <t xml:space="preserve">Архитектурные решения. Здание 4А- здания переработки САО и НАО. </t>
    </r>
    <r>
      <rPr>
        <b val="true"/>
        <sz val="16"/>
        <color rgb="FF000000"/>
        <rFont val="Times New Roman"/>
        <family val="1"/>
        <charset val="204"/>
      </rPr>
      <t xml:space="preserve">Внутренняя отделка стен, м2</t>
    </r>
  </si>
  <si>
    <t xml:space="preserve">14-08691 И3, 14-08692 И6</t>
  </si>
  <si>
    <t xml:space="preserve">20-00512</t>
  </si>
  <si>
    <t xml:space="preserve">03-01-3-470ТМ</t>
  </si>
  <si>
    <r>
      <rPr>
        <sz val="16"/>
        <color rgb="FF000000"/>
        <rFont val="Times New Roman"/>
        <family val="1"/>
        <charset val="204"/>
      </rPr>
      <t xml:space="preserve"> Технология обращения с РАО. Монтаж технологического оборудования. Выпарная установка между осями 1-9 и А-Г. </t>
    </r>
    <r>
      <rPr>
        <b val="true"/>
        <sz val="16"/>
        <color rgb="FF000000"/>
        <rFont val="Times New Roman"/>
        <family val="1"/>
        <charset val="204"/>
      </rPr>
      <t xml:space="preserve">Монтаж технологического оборудования, шт</t>
    </r>
  </si>
  <si>
    <t xml:space="preserve">1. Выдать решение по подопорным закладным деталям под оборудование в пом. 125                                                                                       (отв. Балин  А.В., срок - 18.12.2020). </t>
  </si>
  <si>
    <r>
      <rPr>
        <sz val="16"/>
        <color rgb="FF000000"/>
        <rFont val="Times New Roman"/>
        <family val="1"/>
        <charset val="204"/>
      </rPr>
      <t xml:space="preserve"> Технология обращения с РАО. Монтаж технологического оборудования. Выпарная установка между осями 1-9 и А-Г. </t>
    </r>
    <r>
      <rPr>
        <b val="true"/>
        <sz val="16"/>
        <color rgb="FF000000"/>
        <rFont val="Times New Roman"/>
        <family val="1"/>
        <charset val="204"/>
      </rPr>
      <t xml:space="preserve">Монтаж грузоподъемных механизмов, шт</t>
    </r>
  </si>
  <si>
    <t xml:space="preserve">14-08695 И2, 14-08696 И10</t>
  </si>
  <si>
    <t xml:space="preserve">19-00743</t>
  </si>
  <si>
    <t xml:space="preserve">03-01-3-442ТМ</t>
  </si>
  <si>
    <r>
      <rPr>
        <sz val="16"/>
        <color rgb="FF000000"/>
        <rFont val="Times New Roman"/>
        <family val="1"/>
        <charset val="204"/>
      </rPr>
      <t xml:space="preserve">Технология обращения с РАО. Участок обращения с нетехнологическими ТРО между осями 2 - 6, Г- М. </t>
    </r>
    <r>
      <rPr>
        <b val="true"/>
        <sz val="16"/>
        <color rgb="FF000000"/>
        <rFont val="Times New Roman"/>
        <family val="1"/>
        <charset val="204"/>
      </rPr>
      <t xml:space="preserve">Монтаж технологического оборудования, т</t>
    </r>
  </si>
  <si>
    <t xml:space="preserve">    Здания 5 - временное хранилище кондиционированных САО, НАО и ОНАО</t>
  </si>
  <si>
    <t xml:space="preserve">14-05560 И1, 14-05561 И1, 14-06501</t>
  </si>
  <si>
    <t xml:space="preserve">20-00141</t>
  </si>
  <si>
    <t xml:space="preserve">03-02-2-1155</t>
  </si>
  <si>
    <r>
      <rPr>
        <sz val="16"/>
        <color rgb="FF000000"/>
        <rFont val="Times New Roman"/>
        <family val="1"/>
        <charset val="204"/>
      </rPr>
      <t xml:space="preserve">Устройство систем вентиляции, отопления и теплоснабжения. </t>
    </r>
    <r>
      <rPr>
        <b val="true"/>
        <sz val="16"/>
        <color rgb="FF000000"/>
        <rFont val="Times New Roman"/>
        <family val="1"/>
        <charset val="204"/>
      </rPr>
      <t xml:space="preserve">Монтаж внутренних металлических трубопроводов (водоснабжения, канализации, отопления), м</t>
    </r>
  </si>
  <si>
    <t xml:space="preserve">м</t>
  </si>
  <si>
    <t xml:space="preserve">    Сооружения 5/4А, 64/22, 22/4 - пешеходно-технологические галереи</t>
  </si>
  <si>
    <t xml:space="preserve">19-00904 И1</t>
  </si>
  <si>
    <t xml:space="preserve">19-00905</t>
  </si>
  <si>
    <t xml:space="preserve">3-05-0009С</t>
  </si>
  <si>
    <r>
      <rPr>
        <sz val="16"/>
        <color rgb="FF000000"/>
        <rFont val="Times New Roman"/>
        <family val="1"/>
        <charset val="204"/>
      </rPr>
      <t xml:space="preserve">Фундаменты под опоры галереи. Пешеходно-технологическая галерея от здания 64 к зданию 22. </t>
    </r>
    <r>
      <rPr>
        <b val="true"/>
        <sz val="16"/>
        <color rgb="FF000000"/>
        <rFont val="Times New Roman"/>
        <family val="1"/>
        <charset val="204"/>
      </rPr>
      <t xml:space="preserve">Устройство гидроизоляции, м2</t>
    </r>
  </si>
  <si>
    <r>
      <rPr>
        <sz val="16"/>
        <color rgb="FF000000"/>
        <rFont val="Times New Roman"/>
        <family val="1"/>
        <charset val="204"/>
      </rPr>
      <t xml:space="preserve">Фундаменты под опоры галереи. Пешеходно-технологическая галерея от здания 22 к зданию 4. </t>
    </r>
    <r>
      <rPr>
        <b val="true"/>
        <sz val="16"/>
        <color rgb="FF000000"/>
        <rFont val="Times New Roman"/>
        <family val="1"/>
        <charset val="204"/>
      </rPr>
      <t xml:space="preserve">Устройство монолитного железобетона, м3</t>
    </r>
  </si>
  <si>
    <t xml:space="preserve">м3</t>
  </si>
  <si>
    <t xml:space="preserve">    Здания 33 - центральный материальный склад и склад химреагентов</t>
  </si>
  <si>
    <t xml:space="preserve">19-00284 И1</t>
  </si>
  <si>
    <t xml:space="preserve">19-00285, 19-00560, 20-00519</t>
  </si>
  <si>
    <t xml:space="preserve">3-07-0005С,3-07-0005С-Д1,3-07-0005С-Д2</t>
  </si>
  <si>
    <r>
      <rPr>
        <sz val="16"/>
        <color rgb="FF000000"/>
        <rFont val="Times New Roman"/>
        <family val="1"/>
        <charset val="204"/>
      </rPr>
      <t xml:space="preserve">Перегородки на отм. +1.200, +1.500, +1.700. </t>
    </r>
    <r>
      <rPr>
        <b val="true"/>
        <sz val="16"/>
        <color rgb="FF000000"/>
        <rFont val="Times New Roman"/>
        <family val="1"/>
        <charset val="204"/>
      </rPr>
      <t xml:space="preserve">Облицовка  поверхности, м2</t>
    </r>
  </si>
  <si>
    <t xml:space="preserve">Устранить несоответствия по  КЗ-1235</t>
  </si>
  <si>
    <t xml:space="preserve">Участок №2</t>
  </si>
  <si>
    <t xml:space="preserve">1. Принять решение по марке утеплителя в перегородках.   (отв. Балин А.В., срок - 21.12.2020)                              
2. Выполнить корректировку сметы на монтаж гипсокортонного листа. (отв. Балин А.В., срок - 15.01.2020)  
</t>
  </si>
  <si>
    <t xml:space="preserve">  ГЛАВА 5. Объекты транспортного хозяйства и связи</t>
  </si>
  <si>
    <t xml:space="preserve">    Охранная зона периметра площадки</t>
  </si>
  <si>
    <t xml:space="preserve">10111дсп</t>
  </si>
  <si>
    <t xml:space="preserve">72486 ДСП</t>
  </si>
  <si>
    <t xml:space="preserve">05-06-4-1534</t>
  </si>
  <si>
    <r>
      <rPr>
        <sz val="16"/>
        <color rgb="FF000000"/>
        <rFont val="Times New Roman"/>
        <family val="1"/>
        <charset val="204"/>
      </rPr>
      <t xml:space="preserve">Периметр площадки ОДЭК. СФЗ. СУДОС. </t>
    </r>
    <r>
      <rPr>
        <b val="true"/>
        <sz val="16"/>
        <color rgb="FF000000"/>
        <rFont val="Times New Roman"/>
        <family val="1"/>
        <charset val="204"/>
      </rPr>
      <t xml:space="preserve">Монтаж кабельных конструкций и прокладка  кабеля, м</t>
    </r>
  </si>
  <si>
    <t xml:space="preserve">Внести в РД изменения по КЗ-1114, -1044, -1052, -1060
</t>
  </si>
  <si>
    <t xml:space="preserve">ССС</t>
  </si>
  <si>
    <t xml:space="preserve">17-00268 И2</t>
  </si>
  <si>
    <t xml:space="preserve">17-00269, 19-00613, 19-00826, 19-01189</t>
  </si>
  <si>
    <t xml:space="preserve">5-06-0003С-В1, 5-06-0003С-В1-Д1, 5-06-0003С-В1-Д2, 5-06-0003С-В1-Д3, 5-06-0003С-В1-Д4</t>
  </si>
  <si>
    <r>
      <rPr>
        <sz val="16"/>
        <color rgb="FF000000"/>
        <rFont val="Times New Roman"/>
        <family val="1"/>
        <charset val="204"/>
      </rPr>
      <t xml:space="preserve"> Строительные конструкции ограждения запретной зоны по периметру площадки ОДЭК. </t>
    </r>
    <r>
      <rPr>
        <b val="true"/>
        <sz val="16"/>
        <color rgb="FF000000"/>
        <rFont val="Times New Roman"/>
        <family val="1"/>
        <charset val="204"/>
      </rPr>
      <t xml:space="preserve">Установка заборных секций из сетки, шт</t>
    </r>
  </si>
  <si>
    <t xml:space="preserve">  ГЛАВА 6. Наружные сети и сооружения водоснабжения, водоотведения, теплоснабжения и газоснабжения</t>
  </si>
  <si>
    <t xml:space="preserve">    Сооружение 29 - Сооружение учета теплоты</t>
  </si>
  <si>
    <t xml:space="preserve">15-01061 И2</t>
  </si>
  <si>
    <t xml:space="preserve">15-02891, 18-00360</t>
  </si>
  <si>
    <t xml:space="preserve">1-973, 6-07-0002С</t>
  </si>
  <si>
    <r>
      <rPr>
        <sz val="16"/>
        <color rgb="FF000000"/>
        <rFont val="Times New Roman"/>
        <family val="1"/>
        <charset val="204"/>
      </rPr>
      <t xml:space="preserve">Архитектурные решения. </t>
    </r>
    <r>
      <rPr>
        <b val="true"/>
        <sz val="16"/>
        <color rgb="FF000000"/>
        <rFont val="Times New Roman"/>
        <family val="1"/>
        <charset val="204"/>
      </rPr>
      <t xml:space="preserve">Устройство кровельных мембранных покрытий, м2</t>
    </r>
  </si>
  <si>
    <t xml:space="preserve">1. Выдать решение по узлу примыкания кровли к стеновой панели.                                                                                         (отв.Балин А.В., срк - 22.12.2020)</t>
  </si>
  <si>
    <t xml:space="preserve">АО "СХК" </t>
  </si>
  <si>
    <t xml:space="preserve">ООО "УС БАЭС" </t>
  </si>
  <si>
    <t xml:space="preserve">И.о. главного инженера  УКС ОДЭК</t>
  </si>
  <si>
    <t xml:space="preserve">Е.В. Гуков</t>
  </si>
  <si>
    <t xml:space="preserve">Управляющий по строительству объектов АО «СХК»</t>
  </si>
  <si>
    <t xml:space="preserve">Управляющий по строительству объектов АО «СХК» г. Северск ООО «УС БАЭС"</t>
  </si>
  <si>
    <t xml:space="preserve">А.И. Чугай</t>
  </si>
  <si>
    <t xml:space="preserve">г. Северск ООО «УС БАЭС"</t>
  </si>
  <si>
    <t xml:space="preserve">Начальник ОСК</t>
  </si>
  <si>
    <t xml:space="preserve">А.В. Соколов</t>
  </si>
  <si>
    <t xml:space="preserve">Заместитель директора по производству </t>
  </si>
  <si>
    <t xml:space="preserve">Начальник ОУП</t>
  </si>
  <si>
    <t xml:space="preserve">И.Г. Тернова</t>
  </si>
  <si>
    <t xml:space="preserve">по объекту АО «СХК» г. Северск</t>
  </si>
  <si>
    <t xml:space="preserve">Ведущий инженер-сметчик</t>
  </si>
  <si>
    <t xml:space="preserve">Заместитель генерального директора АО "Атомпроект" </t>
  </si>
  <si>
    <t xml:space="preserve">А.В. Яшкин</t>
  </si>
  <si>
    <t xml:space="preserve">Менеджер проекта строительства "Опытно-демонстрационный энергет, ОЦКС</t>
  </si>
  <si>
    <t xml:space="preserve">А.Г. Терещенко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</si>
</sst>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#,##0.000"/>
    <numFmt numFmtId="167" formatCode="_-* #,##0.00\ _₽_-;\-* #,##0.00\ _₽_-;_-* \-??\ _₽_-;_-@_-"/>
    <numFmt numFmtId="168" formatCode="@"/>
    <numFmt numFmtId="169" formatCode="_-* #,##0.0\ _₽_-;\-* #,##0.0\ _₽_-;_-* \-??\ _₽_-;_-@_-"/>
    <numFmt numFmtId="170" formatCode="_-* #,##0.00\ _₽_-;\-* #,##0.00\ _₽_-;_-* \-??\ _₽_-;_-@_-"/>
  </numFmts>
  <fonts count="2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 val="true"/>
      <sz val="16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 val="true"/>
      <sz val="16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 val="true"/>
      <sz val="20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16"/>
      <name val="Times New Roman"/>
      <family val="1"/>
      <charset val="204"/>
    </font>
    <font>
      <sz val="16"/>
      <color rgb="FF000000"/>
      <name val="Calibri"/>
      <family val="2"/>
      <charset val="204"/>
    </font>
    <font>
      <b val="true"/>
      <sz val="18"/>
      <color rgb="FF000000"/>
      <name val="Times New Roman"/>
      <family val="1"/>
      <charset val="204"/>
    </font>
    <font>
      <i val="true"/>
      <sz val="11"/>
      <color rgb="FF7F7F7F"/>
      <name val="Calibri"/>
      <family val="2"/>
      <charset val="204"/>
    </font>
    <font>
      <sz val="16"/>
      <color rgb="FF000000"/>
      <name val="Arial Narrow"/>
      <family val="2"/>
      <charset val="204"/>
    </font>
    <font>
      <b val="true"/>
      <sz val="12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b val="true"/>
      <sz val="12"/>
      <name val="Times New Roman"/>
      <family val="1"/>
      <charset val="204"/>
    </font>
    <font>
      <sz val="18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BE5D6"/>
        <bgColor rgb="FFE2F0D9"/>
      </patternFill>
    </fill>
    <fill>
      <patternFill patternType="solid">
        <fgColor rgb="FFDAE3F3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FFFFFF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AE3F3"/>
      </patternFill>
    </fill>
    <fill>
      <patternFill patternType="solid">
        <fgColor rgb="FFC00000"/>
        <bgColor rgb="FF800000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6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distributed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distributed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distributed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distributed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3" fillId="5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3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3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3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6" borderId="16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2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6" fillId="0" borderId="1" xfId="26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15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5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0" xfId="2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6" fillId="0" borderId="20" xfId="26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6" borderId="16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0" fillId="0" borderId="1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3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3" fillId="5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8" fontId="10" fillId="0" borderId="14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4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1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10" fillId="5" borderId="1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0" fillId="0" borderId="21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0" fillId="0" borderId="22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3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6" borderId="2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26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3" fillId="5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5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5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5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5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3" fillId="5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6" borderId="28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14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14" xfId="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5" borderId="14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5" borderId="29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5" borderId="23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16" xfId="3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3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6" fillId="0" borderId="1" xfId="3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6" fillId="0" borderId="1" xfId="38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8" fillId="5" borderId="1" xfId="3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5" borderId="15" xfId="3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8" fillId="5" borderId="2" xfId="3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" fillId="0" borderId="1" xfId="38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10" fillId="8" borderId="1" xfId="38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1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0" fillId="0" borderId="1" xfId="3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16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8" fillId="5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6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1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1" xfId="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5" borderId="1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5" borderId="15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5" borderId="2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5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0" fillId="0" borderId="13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0" fillId="0" borderId="30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13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31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6" fillId="0" borderId="32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1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3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6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5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5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3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3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9" fillId="5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20" fillId="5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distributed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26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26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0" fontId="2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5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12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6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5" borderId="0" xfId="26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1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12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2 2 2" xfId="22"/>
    <cellStyle name="Обычный 2 3" xfId="23"/>
    <cellStyle name="Обычный 2 3 2" xfId="24"/>
    <cellStyle name="Обычный 2 4" xfId="25"/>
    <cellStyle name="Обычный 3" xfId="26"/>
    <cellStyle name="Обычный 3 2" xfId="27"/>
    <cellStyle name="Обычный 3 2 2" xfId="28"/>
    <cellStyle name="Обычный 3 3" xfId="29"/>
    <cellStyle name="Обычный 3 3 2" xfId="30"/>
    <cellStyle name="Обычный 3 4" xfId="31"/>
    <cellStyle name="Обычный 4" xfId="32"/>
    <cellStyle name="Обычный 4 2" xfId="33"/>
    <cellStyle name="Обычный 4 2 2" xfId="34"/>
    <cellStyle name="Обычный 4 3" xfId="35"/>
    <cellStyle name="Обычный 4 3 2" xfId="36"/>
    <cellStyle name="Обычный 4 4" xfId="37"/>
    <cellStyle name="Excel Built-in Explanatory Text" xfId="3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F1:HR231"/>
  <sheetViews>
    <sheetView showFormulas="false" showGridLines="true" showRowColHeaders="true" showZeros="true" rightToLeft="false" tabSelected="false" showOutlineSymbols="true" defaultGridColor="true" view="pageBreakPreview" topLeftCell="A1" colorId="64" zoomScale="40" zoomScaleNormal="70" zoomScalePageLayoutView="40" workbookViewId="0">
      <selection pane="topLeft" activeCell="P1" activeCellId="0" sqref="1:1048576"/>
    </sheetView>
  </sheetViews>
  <sheetFormatPr defaultColWidth="10.2890625" defaultRowHeight="15" zeroHeight="false" outlineLevelRow="0" outlineLevelCol="0"/>
  <cols>
    <col collapsed="false" customWidth="true" hidden="false" outlineLevel="0" max="5" min="1" style="1" width="5.43"/>
    <col collapsed="false" customWidth="true" hidden="false" outlineLevel="0" max="6" min="6" style="2" width="5.43"/>
    <col collapsed="false" customWidth="true" hidden="false" outlineLevel="0" max="7" min="7" style="3" width="17"/>
    <col collapsed="false" customWidth="true" hidden="false" outlineLevel="0" max="8" min="8" style="4" width="16.57"/>
    <col collapsed="false" customWidth="true" hidden="false" outlineLevel="0" max="9" min="9" style="4" width="20.71"/>
    <col collapsed="false" customWidth="true" hidden="false" outlineLevel="0" max="10" min="10" style="4" width="55"/>
    <col collapsed="false" customWidth="true" hidden="false" outlineLevel="0" max="11" min="11" style="4" width="44.71"/>
    <col collapsed="false" customWidth="true" hidden="false" outlineLevel="0" max="12" min="12" style="1" width="7"/>
    <col collapsed="false" customWidth="true" hidden="false" outlineLevel="0" max="13" min="13" style="5" width="18.85"/>
    <col collapsed="false" customWidth="true" hidden="false" outlineLevel="0" max="14" min="14" style="5" width="17.28"/>
    <col collapsed="false" customWidth="true" hidden="false" outlineLevel="0" max="15" min="15" style="5" width="15.85"/>
    <col collapsed="false" customWidth="true" hidden="false" outlineLevel="0" max="16" min="16" style="5" width="12.85"/>
    <col collapsed="false" customWidth="true" hidden="false" outlineLevel="0" max="17" min="17" style="5" width="14.57"/>
    <col collapsed="false" customWidth="true" hidden="false" outlineLevel="0" max="18" min="18" style="5" width="14.28"/>
    <col collapsed="false" customWidth="true" hidden="false" outlineLevel="0" max="19" min="19" style="5" width="18.28"/>
    <col collapsed="false" customWidth="true" hidden="false" outlineLevel="0" max="20" min="20" style="5" width="17.43"/>
    <col collapsed="false" customWidth="true" hidden="false" outlineLevel="0" max="21" min="21" style="5" width="15.71"/>
    <col collapsed="false" customWidth="true" hidden="false" outlineLevel="0" max="22" min="22" style="6" width="16"/>
    <col collapsed="false" customWidth="true" hidden="false" outlineLevel="0" max="23" min="23" style="6" width="18"/>
    <col collapsed="false" customWidth="true" hidden="false" outlineLevel="0" max="24" min="24" style="7" width="15.28"/>
    <col collapsed="false" customWidth="true" hidden="false" outlineLevel="0" max="25" min="25" style="7" width="15.14"/>
    <col collapsed="false" customWidth="true" hidden="false" outlineLevel="0" max="26" min="26" style="8" width="15.14"/>
    <col collapsed="false" customWidth="true" hidden="false" outlineLevel="0" max="27" min="27" style="8" width="15.71"/>
    <col collapsed="false" customWidth="true" hidden="false" outlineLevel="0" max="28" min="28" style="9" width="16.57"/>
    <col collapsed="false" customWidth="true" hidden="false" outlineLevel="0" max="29" min="29" style="10" width="17.85"/>
    <col collapsed="false" customWidth="true" hidden="false" outlineLevel="0" max="30" min="30" style="9" width="16.85"/>
    <col collapsed="false" customWidth="true" hidden="false" outlineLevel="0" max="31" min="31" style="11" width="19.14"/>
    <col collapsed="false" customWidth="true" hidden="false" outlineLevel="0" max="32" min="32" style="11" width="17.14"/>
    <col collapsed="false" customWidth="true" hidden="false" outlineLevel="0" max="35" min="33" style="1" width="17.14"/>
    <col collapsed="false" customWidth="true" hidden="false" outlineLevel="0" max="36" min="36" style="5" width="17.14"/>
    <col collapsed="false" customWidth="true" hidden="false" outlineLevel="0" max="42" min="37" style="1" width="17.14"/>
    <col collapsed="false" customWidth="false" hidden="false" outlineLevel="0" max="43" min="43" style="1" width="10.28"/>
    <col collapsed="false" customWidth="true" hidden="false" outlineLevel="0" max="44" min="44" style="1" width="24.57"/>
    <col collapsed="false" customWidth="true" hidden="false" outlineLevel="0" max="45" min="45" style="1" width="92"/>
    <col collapsed="false" customWidth="false" hidden="false" outlineLevel="0" max="118" min="46" style="5" width="10.28"/>
    <col collapsed="false" customWidth="true" hidden="false" outlineLevel="0" max="119" min="119" style="5" width="17"/>
    <col collapsed="false" customWidth="false" hidden="false" outlineLevel="0" max="226" min="120" style="5" width="10.28"/>
    <col collapsed="false" customWidth="false" hidden="false" outlineLevel="0" max="1024" min="227" style="1" width="10.28"/>
  </cols>
  <sheetData>
    <row r="1" customFormat="false" ht="37.5" hidden="false" customHeight="true" outlineLevel="0" collapsed="false">
      <c r="F1" s="12"/>
      <c r="G1" s="13" t="s">
        <v>0</v>
      </c>
      <c r="H1" s="14"/>
      <c r="I1" s="15"/>
      <c r="J1" s="16"/>
      <c r="K1" s="15"/>
      <c r="L1" s="17"/>
      <c r="M1" s="17"/>
      <c r="N1" s="17"/>
      <c r="O1" s="17"/>
      <c r="P1" s="18"/>
      <c r="Q1" s="18"/>
      <c r="R1" s="18"/>
      <c r="S1" s="17"/>
      <c r="T1" s="17"/>
      <c r="U1" s="14"/>
      <c r="V1" s="13"/>
      <c r="W1" s="17"/>
      <c r="X1" s="18"/>
      <c r="Y1" s="18"/>
      <c r="Z1" s="18"/>
      <c r="AA1" s="18"/>
      <c r="AB1" s="19"/>
      <c r="AC1" s="20"/>
      <c r="AD1" s="13"/>
      <c r="AE1" s="13"/>
      <c r="AF1" s="18"/>
      <c r="AG1" s="18"/>
      <c r="AH1" s="18"/>
      <c r="AI1" s="18"/>
      <c r="AJ1" s="18"/>
      <c r="AK1" s="19" t="s">
        <v>0</v>
      </c>
      <c r="AL1" s="20"/>
      <c r="AM1" s="19"/>
      <c r="AS1" s="14" t="s">
        <v>1</v>
      </c>
    </row>
    <row r="2" customFormat="false" ht="121.5" hidden="false" customHeight="true" outlineLevel="0" collapsed="false">
      <c r="F2" s="21" t="s">
        <v>2</v>
      </c>
      <c r="G2" s="21"/>
      <c r="H2" s="21"/>
      <c r="I2" s="21"/>
      <c r="J2" s="22"/>
      <c r="K2" s="22"/>
      <c r="L2" s="23"/>
      <c r="M2" s="24"/>
      <c r="N2" s="24"/>
      <c r="O2" s="24"/>
      <c r="P2" s="24"/>
      <c r="Q2" s="25"/>
      <c r="R2" s="25"/>
      <c r="S2" s="25"/>
      <c r="T2" s="25"/>
      <c r="U2" s="26"/>
      <c r="V2" s="27"/>
      <c r="W2" s="27"/>
      <c r="X2" s="27"/>
      <c r="Y2" s="27"/>
      <c r="Z2" s="27"/>
      <c r="AA2" s="27"/>
      <c r="AB2" s="27"/>
      <c r="AC2" s="27"/>
      <c r="AD2" s="27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8" t="s">
        <v>3</v>
      </c>
    </row>
    <row r="3" customFormat="false" ht="63" hidden="false" customHeight="true" outlineLevel="0" collapsed="false">
      <c r="F3" s="21" t="s">
        <v>4</v>
      </c>
      <c r="G3" s="21"/>
      <c r="H3" s="21"/>
      <c r="I3" s="29"/>
      <c r="J3" s="22"/>
      <c r="K3" s="22"/>
      <c r="L3" s="23"/>
      <c r="M3" s="24"/>
      <c r="N3" s="24"/>
      <c r="O3" s="24"/>
      <c r="P3" s="24"/>
      <c r="Q3" s="25"/>
      <c r="R3" s="25"/>
      <c r="S3" s="25"/>
      <c r="T3" s="25"/>
      <c r="U3" s="26"/>
      <c r="V3" s="30"/>
      <c r="W3" s="30"/>
      <c r="X3" s="30"/>
      <c r="Y3" s="30"/>
      <c r="Z3" s="30"/>
      <c r="AA3" s="30"/>
      <c r="AB3" s="30"/>
      <c r="AC3" s="30"/>
      <c r="AD3" s="30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8" t="s">
        <v>5</v>
      </c>
    </row>
    <row r="4" customFormat="false" ht="24.45" hidden="false" customHeight="false" outlineLevel="0" collapsed="false">
      <c r="F4" s="12"/>
      <c r="H4" s="31" t="s">
        <v>6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2"/>
      <c r="AJ4" s="1"/>
    </row>
    <row r="5" customFormat="false" ht="20.25" hidden="false" customHeight="true" outlineLevel="0" collapsed="false">
      <c r="F5" s="12"/>
      <c r="H5" s="33" t="s">
        <v>7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2"/>
      <c r="AJ5" s="1"/>
    </row>
    <row r="6" customFormat="false" ht="51.75" hidden="false" customHeight="true" outlineLevel="0" collapsed="false">
      <c r="F6" s="12"/>
      <c r="H6" s="34" t="s">
        <v>8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2"/>
      <c r="AJ6" s="1"/>
      <c r="AV6" s="5" t="n">
        <v>10.9</v>
      </c>
    </row>
    <row r="7" customFormat="false" ht="52.5" hidden="false" customHeight="true" outlineLevel="0" collapsed="false">
      <c r="F7" s="35" t="s">
        <v>9</v>
      </c>
      <c r="G7" s="36" t="s">
        <v>10</v>
      </c>
      <c r="H7" s="36" t="s">
        <v>11</v>
      </c>
      <c r="I7" s="36" t="s">
        <v>12</v>
      </c>
      <c r="J7" s="36" t="s">
        <v>13</v>
      </c>
      <c r="K7" s="36" t="s">
        <v>14</v>
      </c>
      <c r="L7" s="37" t="s">
        <v>15</v>
      </c>
      <c r="M7" s="38" t="s">
        <v>16</v>
      </c>
      <c r="N7" s="38"/>
      <c r="O7" s="38"/>
      <c r="P7" s="38"/>
      <c r="Q7" s="38"/>
      <c r="R7" s="38"/>
      <c r="S7" s="38" t="s">
        <v>17</v>
      </c>
      <c r="T7" s="38"/>
      <c r="U7" s="38"/>
      <c r="V7" s="39" t="s">
        <v>18</v>
      </c>
      <c r="W7" s="39"/>
      <c r="X7" s="40"/>
      <c r="Y7" s="40"/>
      <c r="Z7" s="40"/>
      <c r="AA7" s="40"/>
      <c r="AB7" s="40"/>
      <c r="AC7" s="40"/>
      <c r="AD7" s="41" t="s">
        <v>19</v>
      </c>
      <c r="AE7" s="42" t="s">
        <v>20</v>
      </c>
      <c r="AF7" s="43" t="s">
        <v>21</v>
      </c>
      <c r="AG7" s="44" t="s">
        <v>21</v>
      </c>
      <c r="AH7" s="45" t="s">
        <v>21</v>
      </c>
      <c r="AI7" s="45" t="s">
        <v>21</v>
      </c>
      <c r="AJ7" s="45" t="s">
        <v>21</v>
      </c>
      <c r="AK7" s="45" t="s">
        <v>21</v>
      </c>
      <c r="AL7" s="45" t="s">
        <v>21</v>
      </c>
      <c r="AM7" s="45" t="s">
        <v>21</v>
      </c>
      <c r="AN7" s="45" t="s">
        <v>21</v>
      </c>
      <c r="AO7" s="46" t="s">
        <v>22</v>
      </c>
      <c r="AQ7" s="1" t="n">
        <f aca="false">7.63*1.05*1.044*1.037*0.9897*1.046*1.2*1.3</f>
        <v>14.0072521050369</v>
      </c>
      <c r="AR7" s="47"/>
      <c r="AS7" s="48" t="s">
        <v>23</v>
      </c>
    </row>
    <row r="8" customFormat="false" ht="30.6" hidden="false" customHeight="true" outlineLevel="0" collapsed="false">
      <c r="F8" s="35"/>
      <c r="G8" s="36"/>
      <c r="H8" s="36"/>
      <c r="I8" s="36"/>
      <c r="J8" s="36"/>
      <c r="K8" s="36"/>
      <c r="L8" s="37"/>
      <c r="M8" s="38"/>
      <c r="N8" s="38"/>
      <c r="O8" s="38"/>
      <c r="P8" s="38"/>
      <c r="Q8" s="38"/>
      <c r="R8" s="38"/>
      <c r="S8" s="38"/>
      <c r="T8" s="38"/>
      <c r="U8" s="38"/>
      <c r="V8" s="39"/>
      <c r="W8" s="39"/>
      <c r="X8" s="49" t="s">
        <v>24</v>
      </c>
      <c r="Y8" s="50"/>
      <c r="Z8" s="51" t="s">
        <v>25</v>
      </c>
      <c r="AA8" s="50"/>
      <c r="AB8" s="52" t="s">
        <v>26</v>
      </c>
      <c r="AC8" s="52"/>
      <c r="AD8" s="41"/>
      <c r="AE8" s="42"/>
      <c r="AF8" s="43"/>
      <c r="AG8" s="44"/>
      <c r="AH8" s="45"/>
      <c r="AI8" s="45"/>
      <c r="AJ8" s="45"/>
      <c r="AK8" s="45"/>
      <c r="AL8" s="45"/>
      <c r="AM8" s="45"/>
      <c r="AN8" s="45"/>
      <c r="AO8" s="46"/>
      <c r="AQ8" s="1" t="n">
        <f aca="false">7.63*1.05*1.044*0.9897*1.046*1.2</f>
        <v>10.3903657777886</v>
      </c>
      <c r="AR8" s="47"/>
      <c r="AS8" s="48"/>
    </row>
    <row r="9" customFormat="false" ht="15.75" hidden="false" customHeight="true" outlineLevel="0" collapsed="false">
      <c r="F9" s="35"/>
      <c r="G9" s="36"/>
      <c r="H9" s="36"/>
      <c r="I9" s="36"/>
      <c r="J9" s="36"/>
      <c r="K9" s="36"/>
      <c r="L9" s="37"/>
      <c r="M9" s="53" t="s">
        <v>27</v>
      </c>
      <c r="N9" s="53" t="s">
        <v>28</v>
      </c>
      <c r="O9" s="53" t="s">
        <v>29</v>
      </c>
      <c r="P9" s="53" t="s">
        <v>30</v>
      </c>
      <c r="Q9" s="53" t="s">
        <v>31</v>
      </c>
      <c r="R9" s="53" t="s">
        <v>32</v>
      </c>
      <c r="S9" s="54" t="s">
        <v>33</v>
      </c>
      <c r="T9" s="54" t="s">
        <v>34</v>
      </c>
      <c r="U9" s="54" t="s">
        <v>35</v>
      </c>
      <c r="V9" s="55" t="s">
        <v>36</v>
      </c>
      <c r="W9" s="55"/>
      <c r="X9" s="56" t="s">
        <v>36</v>
      </c>
      <c r="Y9" s="56"/>
      <c r="Z9" s="53" t="s">
        <v>36</v>
      </c>
      <c r="AA9" s="53"/>
      <c r="AB9" s="57" t="s">
        <v>36</v>
      </c>
      <c r="AC9" s="57"/>
      <c r="AD9" s="41"/>
      <c r="AE9" s="42"/>
      <c r="AF9" s="43"/>
      <c r="AG9" s="44"/>
      <c r="AH9" s="45"/>
      <c r="AI9" s="45"/>
      <c r="AJ9" s="45"/>
      <c r="AK9" s="45"/>
      <c r="AL9" s="45"/>
      <c r="AM9" s="45"/>
      <c r="AN9" s="45"/>
      <c r="AO9" s="46"/>
      <c r="AR9" s="47"/>
      <c r="AS9" s="48"/>
    </row>
    <row r="10" customFormat="false" ht="120.75" hidden="false" customHeight="true" outlineLevel="0" collapsed="false">
      <c r="F10" s="35"/>
      <c r="G10" s="36"/>
      <c r="H10" s="36"/>
      <c r="I10" s="36"/>
      <c r="J10" s="36"/>
      <c r="K10" s="36"/>
      <c r="L10" s="37"/>
      <c r="M10" s="53"/>
      <c r="N10" s="53"/>
      <c r="O10" s="53"/>
      <c r="P10" s="53"/>
      <c r="Q10" s="53"/>
      <c r="R10" s="53"/>
      <c r="S10" s="54"/>
      <c r="T10" s="54"/>
      <c r="U10" s="54"/>
      <c r="V10" s="53" t="s">
        <v>37</v>
      </c>
      <c r="W10" s="55" t="s">
        <v>38</v>
      </c>
      <c r="X10" s="56" t="s">
        <v>37</v>
      </c>
      <c r="Y10" s="53" t="s">
        <v>38</v>
      </c>
      <c r="Z10" s="53" t="s">
        <v>37</v>
      </c>
      <c r="AA10" s="53" t="s">
        <v>38</v>
      </c>
      <c r="AB10" s="57" t="s">
        <v>37</v>
      </c>
      <c r="AC10" s="57" t="s">
        <v>38</v>
      </c>
      <c r="AD10" s="41"/>
      <c r="AE10" s="42"/>
      <c r="AF10" s="43"/>
      <c r="AG10" s="44"/>
      <c r="AH10" s="45"/>
      <c r="AI10" s="45"/>
      <c r="AJ10" s="45"/>
      <c r="AK10" s="45"/>
      <c r="AL10" s="45"/>
      <c r="AM10" s="45"/>
      <c r="AN10" s="45"/>
      <c r="AO10" s="46"/>
      <c r="AR10" s="47"/>
      <c r="AS10" s="48"/>
    </row>
    <row r="11" customFormat="false" ht="15" hidden="false" customHeight="false" outlineLevel="0" collapsed="false">
      <c r="F11" s="58" t="n">
        <v>1</v>
      </c>
      <c r="G11" s="59" t="n">
        <v>2</v>
      </c>
      <c r="H11" s="59" t="s">
        <v>39</v>
      </c>
      <c r="I11" s="59" t="s">
        <v>40</v>
      </c>
      <c r="J11" s="59" t="s">
        <v>41</v>
      </c>
      <c r="K11" s="59"/>
      <c r="L11" s="60" t="s">
        <v>42</v>
      </c>
      <c r="M11" s="61" t="s">
        <v>43</v>
      </c>
      <c r="N11" s="61" t="s">
        <v>44</v>
      </c>
      <c r="O11" s="61" t="n">
        <v>9</v>
      </c>
      <c r="P11" s="61" t="n">
        <v>10</v>
      </c>
      <c r="Q11" s="61" t="n">
        <v>11</v>
      </c>
      <c r="R11" s="61" t="n">
        <v>12</v>
      </c>
      <c r="S11" s="61" t="n">
        <v>13</v>
      </c>
      <c r="T11" s="61" t="n">
        <v>14</v>
      </c>
      <c r="U11" s="61" t="n">
        <v>15</v>
      </c>
      <c r="V11" s="61" t="n">
        <v>16</v>
      </c>
      <c r="W11" s="62" t="n">
        <v>17</v>
      </c>
      <c r="X11" s="63" t="n">
        <v>18</v>
      </c>
      <c r="Y11" s="61" t="n">
        <v>19</v>
      </c>
      <c r="Z11" s="61" t="n">
        <v>20</v>
      </c>
      <c r="AA11" s="61" t="n">
        <v>21</v>
      </c>
      <c r="AB11" s="60" t="n">
        <v>22</v>
      </c>
      <c r="AC11" s="60" t="n">
        <v>23</v>
      </c>
      <c r="AD11" s="64" t="n">
        <v>24</v>
      </c>
      <c r="AE11" s="65" t="n">
        <v>25</v>
      </c>
      <c r="AF11" s="32" t="n">
        <v>25</v>
      </c>
      <c r="AG11" s="63" t="n">
        <v>26</v>
      </c>
      <c r="AH11" s="61" t="n">
        <v>27</v>
      </c>
      <c r="AI11" s="61" t="n">
        <v>28</v>
      </c>
      <c r="AJ11" s="61" t="n">
        <v>29</v>
      </c>
      <c r="AK11" s="61" t="n">
        <v>30</v>
      </c>
      <c r="AL11" s="61" t="n">
        <v>31</v>
      </c>
      <c r="AM11" s="61" t="n">
        <v>32</v>
      </c>
      <c r="AN11" s="61" t="n">
        <v>33</v>
      </c>
      <c r="AO11" s="61" t="n">
        <v>34</v>
      </c>
      <c r="AR11" s="66"/>
      <c r="AS11" s="67"/>
    </row>
    <row r="12" customFormat="false" ht="19.7" hidden="false" customHeight="false" outlineLevel="0" collapsed="false">
      <c r="F12" s="68" t="s">
        <v>45</v>
      </c>
      <c r="G12" s="69"/>
      <c r="H12" s="69"/>
      <c r="I12" s="69"/>
      <c r="J12" s="69"/>
      <c r="K12" s="69"/>
      <c r="L12" s="69"/>
      <c r="M12" s="70"/>
      <c r="N12" s="70"/>
      <c r="O12" s="70"/>
      <c r="P12" s="70"/>
      <c r="Q12" s="70"/>
      <c r="R12" s="70"/>
      <c r="S12" s="71"/>
      <c r="T12" s="71"/>
      <c r="U12" s="69"/>
      <c r="V12" s="69"/>
      <c r="W12" s="72"/>
      <c r="X12" s="73"/>
      <c r="Y12" s="69"/>
      <c r="Z12" s="69"/>
      <c r="AA12" s="69"/>
      <c r="AB12" s="74"/>
      <c r="AC12" s="74"/>
      <c r="AD12" s="75"/>
      <c r="AE12" s="76"/>
      <c r="AF12" s="77"/>
      <c r="AR12" s="66"/>
      <c r="AS12" s="67"/>
    </row>
    <row r="13" customFormat="false" ht="19.7" hidden="false" customHeight="false" outlineLevel="0" collapsed="false">
      <c r="F13" s="68" t="s">
        <v>46</v>
      </c>
      <c r="G13" s="78"/>
      <c r="H13" s="78"/>
      <c r="I13" s="78"/>
      <c r="J13" s="78"/>
      <c r="K13" s="78"/>
      <c r="L13" s="78"/>
      <c r="M13" s="79"/>
      <c r="N13" s="79"/>
      <c r="O13" s="79"/>
      <c r="P13" s="79"/>
      <c r="Q13" s="79"/>
      <c r="R13" s="79"/>
      <c r="S13" s="80"/>
      <c r="T13" s="80"/>
      <c r="U13" s="69"/>
      <c r="V13" s="69"/>
      <c r="W13" s="72"/>
      <c r="X13" s="73"/>
      <c r="Y13" s="69"/>
      <c r="Z13" s="69"/>
      <c r="AA13" s="69"/>
      <c r="AB13" s="74"/>
      <c r="AC13" s="74"/>
      <c r="AD13" s="75"/>
      <c r="AE13" s="76"/>
      <c r="AF13" s="77"/>
      <c r="AR13" s="66"/>
      <c r="AS13" s="67"/>
    </row>
    <row r="14" s="81" customFormat="true" ht="109.5" hidden="false" customHeight="true" outlineLevel="0" collapsed="false">
      <c r="F14" s="82" t="n">
        <v>1</v>
      </c>
      <c r="G14" s="83" t="s">
        <v>47</v>
      </c>
      <c r="H14" s="83" t="s">
        <v>48</v>
      </c>
      <c r="I14" s="83" t="s">
        <v>49</v>
      </c>
      <c r="J14" s="83" t="s">
        <v>50</v>
      </c>
      <c r="K14" s="84" t="s">
        <v>51</v>
      </c>
      <c r="L14" s="85" t="s">
        <v>52</v>
      </c>
      <c r="M14" s="86" t="n">
        <f aca="false">0.724-0.105</f>
        <v>0.619</v>
      </c>
      <c r="N14" s="86" t="n">
        <f aca="false">M14</f>
        <v>0.619</v>
      </c>
      <c r="O14" s="86" t="n">
        <v>0.31</v>
      </c>
      <c r="P14" s="86" t="n">
        <v>0</v>
      </c>
      <c r="Q14" s="86" t="n">
        <v>0</v>
      </c>
      <c r="R14" s="86" t="n">
        <f aca="false">N14*0.5</f>
        <v>0.3095</v>
      </c>
      <c r="S14" s="87" t="n">
        <v>220.791</v>
      </c>
      <c r="T14" s="87" t="n">
        <v>652.69</v>
      </c>
      <c r="U14" s="88" t="n">
        <f aca="false">S14</f>
        <v>220.791</v>
      </c>
      <c r="V14" s="89" t="n">
        <f aca="false">S14/M14*O14</f>
        <v>110.573844911147</v>
      </c>
      <c r="W14" s="90" t="n">
        <f aca="false">V14*$AV$6</f>
        <v>1205.2549095315</v>
      </c>
      <c r="X14" s="91" t="n">
        <v>0</v>
      </c>
      <c r="Y14" s="88" t="n">
        <f aca="false">X14*$AQ$7</f>
        <v>0</v>
      </c>
      <c r="Z14" s="89" t="n">
        <f aca="false">S14/M14*Q14</f>
        <v>0</v>
      </c>
      <c r="AA14" s="88" t="n">
        <f aca="false">Z14*$AQ$7</f>
        <v>0</v>
      </c>
      <c r="AB14" s="88" t="n">
        <f aca="false">V14+X14+Z14</f>
        <v>110.573844911147</v>
      </c>
      <c r="AC14" s="88" t="n">
        <f aca="false">AB14*$AQ$7</f>
        <v>1548.83572189368</v>
      </c>
      <c r="AD14" s="90" t="n">
        <f aca="false">T14/S14*AB14</f>
        <v>326.872213247173</v>
      </c>
      <c r="AE14" s="76" t="s">
        <v>53</v>
      </c>
      <c r="AF14" s="77"/>
      <c r="AQ14" s="81" t="s">
        <v>54</v>
      </c>
      <c r="AR14" s="66"/>
      <c r="AS14" s="92" t="s">
        <v>55</v>
      </c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93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</row>
    <row r="15" s="81" customFormat="true" ht="126.75" hidden="false" customHeight="true" outlineLevel="0" collapsed="false">
      <c r="F15" s="82" t="n">
        <f aca="false">F14+1</f>
        <v>2</v>
      </c>
      <c r="G15" s="83" t="s">
        <v>56</v>
      </c>
      <c r="H15" s="83" t="s">
        <v>57</v>
      </c>
      <c r="I15" s="83" t="s">
        <v>58</v>
      </c>
      <c r="J15" s="83" t="s">
        <v>59</v>
      </c>
      <c r="K15" s="84"/>
      <c r="L15" s="85" t="s">
        <v>52</v>
      </c>
      <c r="M15" s="86" t="n">
        <v>1.166</v>
      </c>
      <c r="N15" s="86" t="n">
        <f aca="false">M15/S15*U15</f>
        <v>0.141898085957044</v>
      </c>
      <c r="O15" s="86" t="n">
        <v>0.14</v>
      </c>
      <c r="P15" s="86" t="n">
        <v>0</v>
      </c>
      <c r="Q15" s="86" t="n">
        <v>0</v>
      </c>
      <c r="R15" s="86" t="n">
        <f aca="false">N15</f>
        <v>0.141898085957044</v>
      </c>
      <c r="S15" s="87" t="n">
        <v>225.857</v>
      </c>
      <c r="T15" s="87" t="n">
        <v>699.53</v>
      </c>
      <c r="U15" s="88" t="n">
        <f aca="false">S15-198.371</f>
        <v>27.486</v>
      </c>
      <c r="V15" s="89" t="n">
        <f aca="false">S15/M15*O15</f>
        <v>27.1183361921098</v>
      </c>
      <c r="W15" s="90" t="n">
        <f aca="false">V15*$AV$6</f>
        <v>295.589864493997</v>
      </c>
      <c r="X15" s="91" t="n">
        <f aca="false">S15/M15*P15</f>
        <v>0</v>
      </c>
      <c r="Y15" s="88" t="n">
        <f aca="false">X15*$AQ$7</f>
        <v>0</v>
      </c>
      <c r="Z15" s="89" t="n">
        <f aca="false">S15/M15*Q15</f>
        <v>0</v>
      </c>
      <c r="AA15" s="88" t="n">
        <f aca="false">Z15*$AQ$7</f>
        <v>0</v>
      </c>
      <c r="AB15" s="88" t="n">
        <f aca="false">V15+X15+Z15</f>
        <v>27.1183361921098</v>
      </c>
      <c r="AC15" s="88" t="n">
        <f aca="false">AB15*$AQ$7</f>
        <v>379.853371712027</v>
      </c>
      <c r="AD15" s="90" t="n">
        <f aca="false">T15/S15*AB15</f>
        <v>83.9915951972556</v>
      </c>
      <c r="AE15" s="76" t="s">
        <v>53</v>
      </c>
      <c r="AF15" s="77"/>
      <c r="AR15" s="66"/>
      <c r="AS15" s="92" t="s">
        <v>55</v>
      </c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</row>
    <row r="16" s="81" customFormat="true" ht="110.25" hidden="false" customHeight="true" outlineLevel="0" collapsed="false">
      <c r="F16" s="82" t="n">
        <v>3</v>
      </c>
      <c r="G16" s="83" t="s">
        <v>60</v>
      </c>
      <c r="H16" s="83" t="s">
        <v>61</v>
      </c>
      <c r="I16" s="83" t="s">
        <v>62</v>
      </c>
      <c r="J16" s="83" t="s">
        <v>63</v>
      </c>
      <c r="K16" s="84"/>
      <c r="L16" s="85" t="s">
        <v>52</v>
      </c>
      <c r="M16" s="86" t="n">
        <v>1.268</v>
      </c>
      <c r="N16" s="86" t="n">
        <f aca="false">M16</f>
        <v>1.268</v>
      </c>
      <c r="O16" s="86" t="n">
        <v>0.4</v>
      </c>
      <c r="P16" s="86" t="n">
        <v>0.23</v>
      </c>
      <c r="Q16" s="86"/>
      <c r="R16" s="86" t="n">
        <f aca="false">N16*0.5</f>
        <v>0.634</v>
      </c>
      <c r="S16" s="87" t="n">
        <v>281.586</v>
      </c>
      <c r="T16" s="87" t="n">
        <v>654.36</v>
      </c>
      <c r="U16" s="88" t="n">
        <f aca="false">S16</f>
        <v>281.586</v>
      </c>
      <c r="V16" s="89" t="n">
        <f aca="false">S16/M16*O16</f>
        <v>88.8283911671924</v>
      </c>
      <c r="W16" s="90" t="n">
        <f aca="false">V16*$AV$6</f>
        <v>968.229463722398</v>
      </c>
      <c r="X16" s="91" t="n">
        <v>51.08</v>
      </c>
      <c r="Y16" s="88" t="n">
        <f aca="false">X16*$AQ$7</f>
        <v>715.490437525283</v>
      </c>
      <c r="Z16" s="89" t="n">
        <v>0</v>
      </c>
      <c r="AA16" s="88" t="n">
        <f aca="false">Z16*$AQ$7</f>
        <v>0</v>
      </c>
      <c r="AB16" s="88" t="n">
        <f aca="false">V16+X16+Z16</f>
        <v>139.908391167192</v>
      </c>
      <c r="AC16" s="88" t="n">
        <f aca="false">AB16*$AQ$7</f>
        <v>1959.73210668898</v>
      </c>
      <c r="AD16" s="90" t="n">
        <f aca="false">T16/S16*AB16</f>
        <v>325.124313155356</v>
      </c>
      <c r="AE16" s="76" t="s">
        <v>53</v>
      </c>
      <c r="AF16" s="77"/>
      <c r="AR16" s="66"/>
      <c r="AS16" s="92" t="s">
        <v>55</v>
      </c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</row>
    <row r="17" s="81" customFormat="true" ht="127.5" hidden="false" customHeight="true" outlineLevel="0" collapsed="false">
      <c r="F17" s="82" t="n">
        <f aca="false">F16+1</f>
        <v>4</v>
      </c>
      <c r="G17" s="83" t="s">
        <v>64</v>
      </c>
      <c r="H17" s="83" t="s">
        <v>65</v>
      </c>
      <c r="I17" s="83" t="s">
        <v>66</v>
      </c>
      <c r="J17" s="83" t="s">
        <v>67</v>
      </c>
      <c r="K17" s="84"/>
      <c r="L17" s="85" t="s">
        <v>52</v>
      </c>
      <c r="M17" s="86" t="n">
        <v>2.154</v>
      </c>
      <c r="N17" s="86" t="n">
        <v>0.251</v>
      </c>
      <c r="O17" s="86" t="n">
        <v>0.25</v>
      </c>
      <c r="P17" s="86" t="n">
        <v>0</v>
      </c>
      <c r="Q17" s="86" t="n">
        <v>0</v>
      </c>
      <c r="R17" s="86" t="n">
        <f aca="false">N17</f>
        <v>0.251</v>
      </c>
      <c r="S17" s="87" t="n">
        <v>401.422</v>
      </c>
      <c r="T17" s="87" t="n">
        <v>1108.62</v>
      </c>
      <c r="U17" s="88" t="n">
        <f aca="false">S17-315.409</f>
        <v>86.013</v>
      </c>
      <c r="V17" s="89" t="n">
        <f aca="false">S17/M17*O17</f>
        <v>46.5902971216342</v>
      </c>
      <c r="W17" s="90" t="n">
        <f aca="false">V17*$AV$6</f>
        <v>507.834238625813</v>
      </c>
      <c r="X17" s="91" t="e">
        <f aca="false">S17/P17*#REF!</f>
        <v>#DIV/0!</v>
      </c>
      <c r="Y17" s="88" t="e">
        <f aca="false">X17*$AQ$7</f>
        <v>#DIV/0!</v>
      </c>
      <c r="Z17" s="89" t="n">
        <f aca="false">S17/M17*Q17</f>
        <v>0</v>
      </c>
      <c r="AA17" s="88" t="n">
        <f aca="false">Z17*$AQ$7</f>
        <v>0</v>
      </c>
      <c r="AB17" s="88" t="e">
        <f aca="false">V17+X17+Z17</f>
        <v>#DIV/0!</v>
      </c>
      <c r="AC17" s="88" t="e">
        <f aca="false">AB17*$AQ$7</f>
        <v>#DIV/0!</v>
      </c>
      <c r="AD17" s="90" t="e">
        <f aca="false">T17/S17*AB17</f>
        <v>#DIV/0!</v>
      </c>
      <c r="AE17" s="76" t="s">
        <v>53</v>
      </c>
      <c r="AF17" s="77"/>
      <c r="AR17" s="66"/>
      <c r="AS17" s="92" t="s">
        <v>55</v>
      </c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</row>
    <row r="18" s="8" customFormat="true" ht="87" hidden="false" customHeight="true" outlineLevel="0" collapsed="false">
      <c r="F18" s="82" t="n">
        <v>5</v>
      </c>
      <c r="G18" s="83" t="s">
        <v>68</v>
      </c>
      <c r="H18" s="83" t="s">
        <v>69</v>
      </c>
      <c r="I18" s="83" t="s">
        <v>70</v>
      </c>
      <c r="J18" s="83" t="s">
        <v>71</v>
      </c>
      <c r="K18" s="84"/>
      <c r="L18" s="85" t="s">
        <v>52</v>
      </c>
      <c r="M18" s="86" t="n">
        <f aca="false">25.419</f>
        <v>25.419</v>
      </c>
      <c r="N18" s="86" t="n">
        <v>5.869</v>
      </c>
      <c r="O18" s="86" t="n">
        <v>2.8</v>
      </c>
      <c r="P18" s="86" t="n">
        <v>0.5</v>
      </c>
      <c r="Q18" s="86" t="n">
        <v>0.5</v>
      </c>
      <c r="R18" s="86" t="e">
        <f aca="false">M18/S18*AB18</f>
        <v>#REF!</v>
      </c>
      <c r="S18" s="87" t="n">
        <v>3973.66</v>
      </c>
      <c r="T18" s="87" t="n">
        <v>31441.91</v>
      </c>
      <c r="U18" s="88" t="n">
        <f aca="false">S18-3122.246</f>
        <v>851.414</v>
      </c>
      <c r="V18" s="89" t="n">
        <f aca="false">S18/M18*O18</f>
        <v>437.713836106849</v>
      </c>
      <c r="W18" s="90" t="n">
        <f aca="false">V18*$AV$6</f>
        <v>4771.08081356466</v>
      </c>
      <c r="X18" s="91" t="e">
        <f aca="false">S18/P18*#REF!</f>
        <v>#REF!</v>
      </c>
      <c r="Y18" s="88" t="e">
        <f aca="false">X18*$AQ$7</f>
        <v>#REF!</v>
      </c>
      <c r="Z18" s="89" t="n">
        <f aca="false">S18/M18*Q18</f>
        <v>78.1631850190802</v>
      </c>
      <c r="AA18" s="88" t="n">
        <f aca="false">Z18*$AQ$7</f>
        <v>1094.8514378949</v>
      </c>
      <c r="AB18" s="88" t="e">
        <f aca="false">V18+X18+Z18</f>
        <v>#REF!</v>
      </c>
      <c r="AC18" s="88" t="e">
        <f aca="false">AB18*$AQ$7</f>
        <v>#REF!</v>
      </c>
      <c r="AD18" s="90" t="e">
        <f aca="false">T18/S18*AB18</f>
        <v>#REF!</v>
      </c>
      <c r="AE18" s="76" t="s">
        <v>53</v>
      </c>
      <c r="AF18" s="77"/>
      <c r="AR18" s="66"/>
      <c r="AS18" s="92" t="s">
        <v>55</v>
      </c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</row>
    <row r="19" s="81" customFormat="true" ht="66" hidden="false" customHeight="true" outlineLevel="0" collapsed="false">
      <c r="F19" s="82" t="n">
        <f aca="false">F18+1</f>
        <v>6</v>
      </c>
      <c r="G19" s="83" t="s">
        <v>72</v>
      </c>
      <c r="H19" s="83" t="s">
        <v>73</v>
      </c>
      <c r="I19" s="83" t="s">
        <v>74</v>
      </c>
      <c r="J19" s="83" t="s">
        <v>75</v>
      </c>
      <c r="K19" s="84"/>
      <c r="L19" s="85" t="s">
        <v>76</v>
      </c>
      <c r="M19" s="86" t="n">
        <v>1303</v>
      </c>
      <c r="N19" s="86" t="n">
        <v>1153</v>
      </c>
      <c r="O19" s="86" t="n">
        <v>200</v>
      </c>
      <c r="P19" s="86" t="n">
        <v>296</v>
      </c>
      <c r="Q19" s="86" t="n">
        <v>300</v>
      </c>
      <c r="R19" s="86" t="n">
        <v>696</v>
      </c>
      <c r="S19" s="87" t="n">
        <v>935.791</v>
      </c>
      <c r="T19" s="87" t="n">
        <v>3822.95</v>
      </c>
      <c r="U19" s="88" t="n">
        <f aca="false">827.95</f>
        <v>827.95</v>
      </c>
      <c r="V19" s="89" t="n">
        <f aca="false">S19/M19*O19</f>
        <v>143.636377590177</v>
      </c>
      <c r="W19" s="90" t="n">
        <f aca="false">V19*$AV$6</f>
        <v>1565.63651573292</v>
      </c>
      <c r="X19" s="91" t="e">
        <f aca="false">S19/P19*#REF!</f>
        <v>#REF!</v>
      </c>
      <c r="Y19" s="88" t="e">
        <f aca="false">X19*$AQ$7</f>
        <v>#REF!</v>
      </c>
      <c r="Z19" s="89" t="n">
        <f aca="false">S19/M19*Q19</f>
        <v>215.454566385265</v>
      </c>
      <c r="AA19" s="88" t="n">
        <f aca="false">Z19*$AQ$7</f>
        <v>3017.9264285398</v>
      </c>
      <c r="AB19" s="88" t="e">
        <f aca="false">V19+X19+Z19</f>
        <v>#REF!</v>
      </c>
      <c r="AC19" s="88" t="e">
        <f aca="false">AB19*$AQ$7</f>
        <v>#REF!</v>
      </c>
      <c r="AD19" s="90" t="e">
        <f aca="false">T19/S19*AB19</f>
        <v>#REF!</v>
      </c>
      <c r="AE19" s="76" t="s">
        <v>53</v>
      </c>
      <c r="AF19" s="77"/>
      <c r="AR19" s="66"/>
      <c r="AS19" s="92" t="s">
        <v>55</v>
      </c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</row>
    <row r="20" s="5" customFormat="true" ht="57.75" hidden="false" customHeight="true" outlineLevel="0" collapsed="false">
      <c r="F20" s="82" t="n">
        <v>7</v>
      </c>
      <c r="G20" s="83" t="s">
        <v>77</v>
      </c>
      <c r="H20" s="83" t="s">
        <v>78</v>
      </c>
      <c r="I20" s="83" t="s">
        <v>79</v>
      </c>
      <c r="J20" s="83" t="s">
        <v>80</v>
      </c>
      <c r="K20" s="84"/>
      <c r="L20" s="85" t="s">
        <v>81</v>
      </c>
      <c r="M20" s="86" t="n">
        <v>18412</v>
      </c>
      <c r="N20" s="86" t="n">
        <v>2977</v>
      </c>
      <c r="O20" s="86" t="n">
        <v>200</v>
      </c>
      <c r="P20" s="86" t="n">
        <v>50</v>
      </c>
      <c r="Q20" s="86" t="n">
        <v>100</v>
      </c>
      <c r="R20" s="86" t="e">
        <f aca="false">M20/S20*AB20</f>
        <v>#REF!</v>
      </c>
      <c r="S20" s="87" t="n">
        <v>2721.39</v>
      </c>
      <c r="T20" s="87" t="n">
        <v>2721.39</v>
      </c>
      <c r="U20" s="88" t="n">
        <f aca="false">S20/M20*N20</f>
        <v>440.016186726048</v>
      </c>
      <c r="V20" s="89" t="n">
        <f aca="false">S20/M20*O20</f>
        <v>29.5610471431675</v>
      </c>
      <c r="W20" s="90" t="n">
        <f aca="false">V20*$AV$6</f>
        <v>322.215413860526</v>
      </c>
      <c r="X20" s="91" t="e">
        <f aca="false">S20/P20*#REF!</f>
        <v>#REF!</v>
      </c>
      <c r="Y20" s="88" t="e">
        <f aca="false">X20*$AQ$7</f>
        <v>#REF!</v>
      </c>
      <c r="Z20" s="89" t="n">
        <f aca="false">S20/M20*Q20</f>
        <v>14.7805235715837</v>
      </c>
      <c r="AA20" s="88" t="n">
        <f aca="false">Z20*$AQ$7</f>
        <v>207.034519911613</v>
      </c>
      <c r="AB20" s="88" t="e">
        <f aca="false">V20+X20+Z20</f>
        <v>#REF!</v>
      </c>
      <c r="AC20" s="88" t="e">
        <f aca="false">AB20*$AQ$7</f>
        <v>#REF!</v>
      </c>
      <c r="AD20" s="90" t="e">
        <f aca="false">T20/S20*AB20</f>
        <v>#REF!</v>
      </c>
      <c r="AE20" s="76" t="s">
        <v>82</v>
      </c>
      <c r="AF20" s="77"/>
      <c r="AR20" s="66"/>
      <c r="AS20" s="92" t="s">
        <v>55</v>
      </c>
    </row>
    <row r="21" s="81" customFormat="true" ht="81" hidden="false" customHeight="true" outlineLevel="0" collapsed="false">
      <c r="F21" s="82" t="n">
        <f aca="false">F20+1</f>
        <v>8</v>
      </c>
      <c r="G21" s="94" t="s">
        <v>77</v>
      </c>
      <c r="H21" s="94" t="s">
        <v>83</v>
      </c>
      <c r="I21" s="94" t="s">
        <v>84</v>
      </c>
      <c r="J21" s="94" t="s">
        <v>85</v>
      </c>
      <c r="K21" s="94"/>
      <c r="L21" s="95" t="s">
        <v>81</v>
      </c>
      <c r="M21" s="96" t="n">
        <v>550.37</v>
      </c>
      <c r="N21" s="96" t="n">
        <f aca="false">M21/S21*U21</f>
        <v>536.01421544516</v>
      </c>
      <c r="O21" s="96" t="n">
        <v>40</v>
      </c>
      <c r="P21" s="96" t="n">
        <v>0</v>
      </c>
      <c r="Q21" s="96" t="n">
        <v>51.94</v>
      </c>
      <c r="R21" s="96" t="e">
        <f aca="false">M21/S21*AB21</f>
        <v>#DIV/0!</v>
      </c>
      <c r="S21" s="97" t="n">
        <v>1059.62</v>
      </c>
      <c r="T21" s="97" t="n">
        <v>1317.21</v>
      </c>
      <c r="U21" s="88" t="n">
        <f aca="false">S21-27.639</f>
        <v>1031.981</v>
      </c>
      <c r="V21" s="89" t="n">
        <f aca="false">S21/M21*O21</f>
        <v>77.0114650144448</v>
      </c>
      <c r="W21" s="90" t="n">
        <f aca="false">V21*$AV$6</f>
        <v>839.424968657449</v>
      </c>
      <c r="X21" s="91" t="e">
        <f aca="false">S21/P21*#REF!</f>
        <v>#DIV/0!</v>
      </c>
      <c r="Y21" s="88" t="e">
        <f aca="false">X21*$AQ$7</f>
        <v>#DIV/0!</v>
      </c>
      <c r="Z21" s="89" t="n">
        <f aca="false">S21/M21*Q21/2</f>
        <v>49.9996936606283</v>
      </c>
      <c r="AA21" s="88" t="n">
        <f aca="false">Z21*$AQ$7</f>
        <v>700.358314279034</v>
      </c>
      <c r="AB21" s="88" t="e">
        <f aca="false">V21+X21+Z21</f>
        <v>#DIV/0!</v>
      </c>
      <c r="AC21" s="88" t="e">
        <f aca="false">AB21*$AQ$7</f>
        <v>#DIV/0!</v>
      </c>
      <c r="AD21" s="90" t="e">
        <f aca="false">T21/S21*AB21</f>
        <v>#DIV/0!</v>
      </c>
      <c r="AE21" s="76" t="s">
        <v>86</v>
      </c>
      <c r="AF21" s="77"/>
      <c r="AR21" s="66"/>
      <c r="AS21" s="92" t="s">
        <v>55</v>
      </c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</row>
    <row r="22" s="81" customFormat="true" ht="68.25" hidden="false" customHeight="true" outlineLevel="0" collapsed="false">
      <c r="F22" s="82" t="n">
        <v>9</v>
      </c>
      <c r="G22" s="83" t="s">
        <v>87</v>
      </c>
      <c r="H22" s="83" t="s">
        <v>88</v>
      </c>
      <c r="I22" s="83" t="s">
        <v>89</v>
      </c>
      <c r="J22" s="98" t="s">
        <v>90</v>
      </c>
      <c r="K22" s="83"/>
      <c r="L22" s="85" t="s">
        <v>52</v>
      </c>
      <c r="M22" s="99" t="n">
        <v>96.4</v>
      </c>
      <c r="N22" s="99" t="n">
        <v>7.5</v>
      </c>
      <c r="O22" s="99" t="n">
        <v>1</v>
      </c>
      <c r="P22" s="99" t="n">
        <v>0</v>
      </c>
      <c r="Q22" s="99" t="n">
        <v>4.6</v>
      </c>
      <c r="R22" s="99" t="n">
        <v>4.6</v>
      </c>
      <c r="S22" s="100" t="n">
        <v>5759.52</v>
      </c>
      <c r="T22" s="99" t="n">
        <v>320.29</v>
      </c>
      <c r="U22" s="100" t="n">
        <v>1327.51</v>
      </c>
      <c r="V22" s="89" t="n">
        <f aca="false">S22/M22*O22</f>
        <v>59.7460580912863</v>
      </c>
      <c r="W22" s="90" t="n">
        <f aca="false">V22*$AV$6</f>
        <v>651.232033195021</v>
      </c>
      <c r="X22" s="101"/>
      <c r="Y22" s="102" t="n">
        <f aca="false">X22*$AQ$7</f>
        <v>0</v>
      </c>
      <c r="Z22" s="102" t="n">
        <v>275.52</v>
      </c>
      <c r="AA22" s="102" t="n">
        <f aca="false">Z22*$AQ$7</f>
        <v>3859.27809997976</v>
      </c>
      <c r="AB22" s="88" t="n">
        <f aca="false">V22+X22+Z22</f>
        <v>335.266058091286</v>
      </c>
      <c r="AC22" s="88" t="n">
        <f aca="false">AB22*$AQ$7</f>
        <v>4696.15619794658</v>
      </c>
      <c r="AD22" s="90" t="n">
        <f aca="false">T22/S22*AB22</f>
        <v>18.6443255247066</v>
      </c>
      <c r="AE22" s="103" t="s">
        <v>91</v>
      </c>
      <c r="AF22" s="77"/>
      <c r="AR22" s="66"/>
      <c r="AS22" s="92" t="s">
        <v>55</v>
      </c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</row>
    <row r="23" s="81" customFormat="true" ht="69" hidden="false" customHeight="true" outlineLevel="0" collapsed="false">
      <c r="F23" s="82" t="n">
        <f aca="false">F22+1</f>
        <v>10</v>
      </c>
      <c r="G23" s="83" t="s">
        <v>92</v>
      </c>
      <c r="H23" s="83" t="s">
        <v>93</v>
      </c>
      <c r="I23" s="83" t="s">
        <v>94</v>
      </c>
      <c r="J23" s="83" t="s">
        <v>95</v>
      </c>
      <c r="K23" s="83"/>
      <c r="L23" s="85" t="s">
        <v>81</v>
      </c>
      <c r="M23" s="86" t="n">
        <f aca="false">277.9+3.9+722.1+87+2.8+24.3+14+20+62.4+2.5+35.7</f>
        <v>1252.6</v>
      </c>
      <c r="N23" s="86" t="n">
        <f aca="false">M23</f>
        <v>1252.6</v>
      </c>
      <c r="O23" s="86" t="n">
        <v>400</v>
      </c>
      <c r="P23" s="86" t="n">
        <v>59.03</v>
      </c>
      <c r="Q23" s="86" t="n">
        <v>150</v>
      </c>
      <c r="R23" s="86" t="n">
        <v>209.03</v>
      </c>
      <c r="S23" s="87" t="n">
        <v>173.645</v>
      </c>
      <c r="T23" s="87" t="n">
        <v>2190.69</v>
      </c>
      <c r="U23" s="88" t="n">
        <f aca="false">S23</f>
        <v>173.645</v>
      </c>
      <c r="V23" s="89" t="n">
        <f aca="false">S23/M23*O23</f>
        <v>55.4510617914737</v>
      </c>
      <c r="W23" s="90" t="n">
        <f aca="false">V23*$AV$6</f>
        <v>604.416573527064</v>
      </c>
      <c r="X23" s="91" t="e">
        <f aca="false">S23/#REF!*#REF!</f>
        <v>#REF!</v>
      </c>
      <c r="Y23" s="88" t="e">
        <f aca="false">X23*$AQ$7</f>
        <v>#REF!</v>
      </c>
      <c r="Z23" s="89" t="e">
        <f aca="false">S23/P23*#REF!</f>
        <v>#REF!</v>
      </c>
      <c r="AA23" s="88" t="e">
        <f aca="false">Z23*$AQ$7</f>
        <v>#REF!</v>
      </c>
      <c r="AB23" s="88" t="e">
        <f aca="false">V23+X23+Z23</f>
        <v>#REF!</v>
      </c>
      <c r="AC23" s="88" t="e">
        <f aca="false">AB23*$AQ$7</f>
        <v>#REF!</v>
      </c>
      <c r="AD23" s="90" t="e">
        <f aca="false">T23/S23*AB23</f>
        <v>#REF!</v>
      </c>
      <c r="AE23" s="76" t="s">
        <v>86</v>
      </c>
      <c r="AF23" s="77"/>
      <c r="AR23" s="66"/>
      <c r="AS23" s="92" t="s">
        <v>55</v>
      </c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</row>
    <row r="24" s="81" customFormat="true" ht="84" hidden="false" customHeight="true" outlineLevel="0" collapsed="false">
      <c r="F24" s="82" t="n">
        <v>11</v>
      </c>
      <c r="G24" s="83" t="s">
        <v>96</v>
      </c>
      <c r="H24" s="83" t="s">
        <v>97</v>
      </c>
      <c r="I24" s="83" t="s">
        <v>98</v>
      </c>
      <c r="J24" s="83" t="s">
        <v>99</v>
      </c>
      <c r="K24" s="83" t="s">
        <v>100</v>
      </c>
      <c r="L24" s="85" t="s">
        <v>81</v>
      </c>
      <c r="M24" s="86" t="n">
        <v>16012.46</v>
      </c>
      <c r="N24" s="86" t="n">
        <f aca="false">M24/S24*U24</f>
        <v>14687.1301730083</v>
      </c>
      <c r="O24" s="104" t="n">
        <v>86.8</v>
      </c>
      <c r="P24" s="104" t="n">
        <v>200</v>
      </c>
      <c r="Q24" s="104" t="n">
        <v>200</v>
      </c>
      <c r="R24" s="104" t="e">
        <f aca="false">M24/S24*AB24</f>
        <v>#REF!</v>
      </c>
      <c r="S24" s="87" t="n">
        <v>32925.12</v>
      </c>
      <c r="T24" s="87" t="n">
        <v>116330.77</v>
      </c>
      <c r="U24" s="88" t="n">
        <f aca="false">S24-2725.168</f>
        <v>30199.952</v>
      </c>
      <c r="V24" s="89" t="n">
        <f aca="false">S24/M24*O24</f>
        <v>178.479784867534</v>
      </c>
      <c r="W24" s="90" t="n">
        <f aca="false">V24*$AV$6</f>
        <v>1945.42965505613</v>
      </c>
      <c r="X24" s="91" t="e">
        <f aca="false">S24/#REF!*#REF!</f>
        <v>#REF!</v>
      </c>
      <c r="Y24" s="88" t="e">
        <f aca="false">X24*$AQ$7</f>
        <v>#REF!</v>
      </c>
      <c r="Z24" s="89" t="e">
        <f aca="false">S24/P24*#REF!</f>
        <v>#REF!</v>
      </c>
      <c r="AA24" s="88" t="e">
        <f aca="false">Z24*$AQ$7</f>
        <v>#REF!</v>
      </c>
      <c r="AB24" s="88" t="e">
        <f aca="false">V24+X24+Z24</f>
        <v>#REF!</v>
      </c>
      <c r="AC24" s="88" t="e">
        <f aca="false">AB24*$AQ$7</f>
        <v>#REF!</v>
      </c>
      <c r="AD24" s="90" t="e">
        <f aca="false">T24/S24*AB24</f>
        <v>#REF!</v>
      </c>
      <c r="AE24" s="105" t="s">
        <v>101</v>
      </c>
      <c r="AF24" s="77"/>
      <c r="AR24" s="66"/>
      <c r="AS24" s="92" t="s">
        <v>55</v>
      </c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</row>
    <row r="25" s="81" customFormat="true" ht="72" hidden="false" customHeight="true" outlineLevel="0" collapsed="false">
      <c r="F25" s="82" t="n">
        <f aca="false">F24+1</f>
        <v>12</v>
      </c>
      <c r="G25" s="106" t="s">
        <v>102</v>
      </c>
      <c r="H25" s="83" t="s">
        <v>103</v>
      </c>
      <c r="I25" s="83" t="s">
        <v>104</v>
      </c>
      <c r="J25" s="106" t="s">
        <v>105</v>
      </c>
      <c r="K25" s="106"/>
      <c r="L25" s="85" t="s">
        <v>52</v>
      </c>
      <c r="M25" s="86" t="n">
        <v>245.247</v>
      </c>
      <c r="N25" s="86" t="n">
        <f aca="false">M25-47.46</f>
        <v>197.787</v>
      </c>
      <c r="O25" s="86" t="n">
        <v>8</v>
      </c>
      <c r="P25" s="86" t="n">
        <v>17</v>
      </c>
      <c r="Q25" s="86" t="n">
        <v>17.44</v>
      </c>
      <c r="R25" s="86" t="e">
        <f aca="false">M25/S25*AB25</f>
        <v>#REF!</v>
      </c>
      <c r="S25" s="87" t="n">
        <v>2311.54</v>
      </c>
      <c r="T25" s="87" t="n">
        <v>67128.16</v>
      </c>
      <c r="U25" s="88" t="n">
        <v>1929.68</v>
      </c>
      <c r="V25" s="89" t="n">
        <f aca="false">S25/M25*O25</f>
        <v>75.4028387707087</v>
      </c>
      <c r="W25" s="90" t="n">
        <f aca="false">V25*$AV$6</f>
        <v>821.890942600725</v>
      </c>
      <c r="X25" s="91" t="e">
        <f aca="false">S25/#REF!*#REF!</f>
        <v>#REF!</v>
      </c>
      <c r="Y25" s="88" t="e">
        <f aca="false">X25*$AQ$7</f>
        <v>#REF!</v>
      </c>
      <c r="Z25" s="89" t="e">
        <f aca="false">S25/P25*#REF!</f>
        <v>#REF!</v>
      </c>
      <c r="AA25" s="88" t="e">
        <f aca="false">Z25*$AQ$7</f>
        <v>#REF!</v>
      </c>
      <c r="AB25" s="88" t="e">
        <f aca="false">V25+X25+Z25</f>
        <v>#REF!</v>
      </c>
      <c r="AC25" s="88" t="e">
        <f aca="false">AB25*$AQ$7</f>
        <v>#REF!</v>
      </c>
      <c r="AD25" s="90" t="e">
        <f aca="false">T25/S25*AB25</f>
        <v>#REF!</v>
      </c>
      <c r="AE25" s="76" t="s">
        <v>53</v>
      </c>
      <c r="AF25" s="77"/>
      <c r="AR25" s="66"/>
      <c r="AS25" s="92" t="s">
        <v>55</v>
      </c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</row>
    <row r="26" s="81" customFormat="true" ht="104.25" hidden="false" customHeight="true" outlineLevel="0" collapsed="false">
      <c r="F26" s="82" t="n">
        <v>13</v>
      </c>
      <c r="G26" s="83" t="s">
        <v>106</v>
      </c>
      <c r="H26" s="83" t="s">
        <v>107</v>
      </c>
      <c r="I26" s="83" t="s">
        <v>108</v>
      </c>
      <c r="J26" s="107" t="s">
        <v>109</v>
      </c>
      <c r="K26" s="108" t="s">
        <v>110</v>
      </c>
      <c r="L26" s="109" t="s">
        <v>52</v>
      </c>
      <c r="M26" s="96" t="n">
        <v>2.876</v>
      </c>
      <c r="N26" s="96" t="n">
        <f aca="false">M26</f>
        <v>2.876</v>
      </c>
      <c r="O26" s="86" t="n">
        <v>0.5</v>
      </c>
      <c r="P26" s="86"/>
      <c r="Q26" s="86"/>
      <c r="R26" s="86" t="n">
        <f aca="false">M26/S26*AB26</f>
        <v>0</v>
      </c>
      <c r="S26" s="87" t="n">
        <v>926.49</v>
      </c>
      <c r="T26" s="87" t="n">
        <v>3685.5</v>
      </c>
      <c r="U26" s="88" t="n">
        <f aca="false">S26</f>
        <v>926.49</v>
      </c>
      <c r="V26" s="89" t="n">
        <f aca="false">S26/M26*O26</f>
        <v>161.072670375522</v>
      </c>
      <c r="W26" s="90" t="n">
        <f aca="false">V26*$AV$6</f>
        <v>1755.69210709319</v>
      </c>
      <c r="X26" s="91" t="e">
        <f aca="false">S26/#REF!*#REF!</f>
        <v>#REF!</v>
      </c>
      <c r="Y26" s="88" t="e">
        <f aca="false">X26*$AQ$7</f>
        <v>#REF!</v>
      </c>
      <c r="Z26" s="89" t="e">
        <f aca="false">S26/P26*#REF!</f>
        <v>#DIV/0!</v>
      </c>
      <c r="AA26" s="88" t="e">
        <f aca="false">Z26*$AQ$7</f>
        <v>#DIV/0!</v>
      </c>
      <c r="AB26" s="88"/>
      <c r="AC26" s="88"/>
      <c r="AD26" s="90" t="n">
        <f aca="false">T26/S26*AB26</f>
        <v>0</v>
      </c>
      <c r="AE26" s="76" t="s">
        <v>91</v>
      </c>
      <c r="AF26" s="77"/>
      <c r="AR26" s="66"/>
      <c r="AS26" s="110" t="s">
        <v>111</v>
      </c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</row>
    <row r="27" s="5" customFormat="true" ht="22.05" hidden="false" customHeight="false" outlineLevel="0" collapsed="false">
      <c r="F27" s="111"/>
      <c r="G27" s="111"/>
      <c r="H27" s="111"/>
      <c r="I27" s="111"/>
      <c r="J27" s="111"/>
      <c r="K27" s="112"/>
      <c r="L27" s="113"/>
      <c r="M27" s="114"/>
      <c r="N27" s="114"/>
      <c r="O27" s="114"/>
      <c r="P27" s="114"/>
      <c r="Q27" s="114"/>
      <c r="R27" s="114"/>
      <c r="S27" s="115"/>
      <c r="T27" s="115"/>
      <c r="U27" s="116"/>
      <c r="V27" s="117" t="n">
        <f aca="false">SUM(V14:V26)</f>
        <v>1491.18600914325</v>
      </c>
      <c r="W27" s="118" t="n">
        <f aca="false">SUM(W14:W26)</f>
        <v>16253.9274996614</v>
      </c>
      <c r="X27" s="119" t="e">
        <f aca="false">SUM(X14:X26)</f>
        <v>#REF!</v>
      </c>
      <c r="Y27" s="117" t="e">
        <f aca="false">SUM(Y14:Y26)</f>
        <v>#DIV/0!</v>
      </c>
      <c r="Z27" s="117" t="e">
        <f aca="false">SUM(Z14:Z26)</f>
        <v>#REF!</v>
      </c>
      <c r="AA27" s="117" t="e">
        <f aca="false">SUM(AA14:AA26)</f>
        <v>#REF!</v>
      </c>
      <c r="AB27" s="120" t="e">
        <f aca="false">SUM(AB14:AB26)</f>
        <v>#DIV/0!</v>
      </c>
      <c r="AC27" s="120" t="e">
        <f aca="false">SUM(AC14:AC26)</f>
        <v>#DIV/0!</v>
      </c>
      <c r="AD27" s="121"/>
      <c r="AE27" s="76"/>
      <c r="AF27" s="77"/>
      <c r="AR27" s="66"/>
      <c r="AS27" s="122"/>
    </row>
    <row r="28" customFormat="false" ht="22.05" hidden="false" customHeight="false" outlineLevel="0" collapsed="false">
      <c r="F28" s="123" t="s">
        <v>112</v>
      </c>
      <c r="G28" s="124"/>
      <c r="H28" s="124"/>
      <c r="I28" s="124"/>
      <c r="J28" s="124"/>
      <c r="K28" s="124"/>
      <c r="L28" s="125"/>
      <c r="M28" s="126"/>
      <c r="N28" s="126"/>
      <c r="O28" s="126"/>
      <c r="P28" s="126"/>
      <c r="Q28" s="126"/>
      <c r="R28" s="126"/>
      <c r="S28" s="127"/>
      <c r="T28" s="127"/>
      <c r="U28" s="128"/>
      <c r="V28" s="128"/>
      <c r="W28" s="129"/>
      <c r="X28" s="130"/>
      <c r="Y28" s="128"/>
      <c r="Z28" s="128"/>
      <c r="AA28" s="128"/>
      <c r="AB28" s="128"/>
      <c r="AC28" s="128"/>
      <c r="AD28" s="129"/>
      <c r="AE28" s="76"/>
      <c r="AF28" s="77"/>
      <c r="AR28" s="66"/>
      <c r="AS28" s="122"/>
    </row>
    <row r="29" customFormat="false" ht="22.05" hidden="false" customHeight="false" outlineLevel="0" collapsed="false">
      <c r="F29" s="131" t="s">
        <v>113</v>
      </c>
      <c r="G29" s="132"/>
      <c r="H29" s="132"/>
      <c r="I29" s="132"/>
      <c r="J29" s="132"/>
      <c r="K29" s="132"/>
      <c r="L29" s="133"/>
      <c r="M29" s="134"/>
      <c r="N29" s="134"/>
      <c r="O29" s="134"/>
      <c r="P29" s="134"/>
      <c r="Q29" s="134"/>
      <c r="R29" s="134"/>
      <c r="S29" s="135"/>
      <c r="T29" s="135"/>
      <c r="U29" s="136"/>
      <c r="V29" s="136"/>
      <c r="W29" s="137"/>
      <c r="X29" s="138"/>
      <c r="Y29" s="136"/>
      <c r="Z29" s="136"/>
      <c r="AA29" s="136"/>
      <c r="AB29" s="136"/>
      <c r="AC29" s="136"/>
      <c r="AD29" s="137"/>
      <c r="AE29" s="76"/>
      <c r="AF29" s="77"/>
      <c r="AJ29" s="1"/>
      <c r="AR29" s="66"/>
      <c r="AS29" s="122"/>
    </row>
    <row r="30" s="81" customFormat="true" ht="99" hidden="false" customHeight="true" outlineLevel="0" collapsed="false">
      <c r="F30" s="82" t="n">
        <v>14</v>
      </c>
      <c r="G30" s="139" t="s">
        <v>114</v>
      </c>
      <c r="H30" s="139" t="s">
        <v>115</v>
      </c>
      <c r="I30" s="139" t="s">
        <v>116</v>
      </c>
      <c r="J30" s="139" t="s">
        <v>117</v>
      </c>
      <c r="K30" s="140" t="s">
        <v>118</v>
      </c>
      <c r="L30" s="141" t="s">
        <v>52</v>
      </c>
      <c r="M30" s="86" t="n">
        <v>73.418</v>
      </c>
      <c r="N30" s="86" t="n">
        <f aca="false">M30-3.5</f>
        <v>69.918</v>
      </c>
      <c r="O30" s="86" t="n">
        <v>7</v>
      </c>
      <c r="P30" s="86" t="n">
        <v>2.67</v>
      </c>
      <c r="Q30" s="86" t="n">
        <v>2.67</v>
      </c>
      <c r="R30" s="86" t="n">
        <f aca="false">M30/S30*AB30</f>
        <v>12.34</v>
      </c>
      <c r="S30" s="87" t="n">
        <v>4716.005</v>
      </c>
      <c r="T30" s="87" t="n">
        <v>53255.83</v>
      </c>
      <c r="U30" s="88" t="n">
        <f aca="false">S30-230.463</f>
        <v>4485.542</v>
      </c>
      <c r="V30" s="89" t="n">
        <f aca="false">S30/M30*O30</f>
        <v>449.644978070773</v>
      </c>
      <c r="W30" s="90" t="n">
        <f aca="false">V30*$AV$6</f>
        <v>4901.13026097142</v>
      </c>
      <c r="X30" s="91" t="n">
        <f aca="false">S30/M30*P30</f>
        <v>171.507441635566</v>
      </c>
      <c r="Y30" s="88" t="n">
        <f aca="false">X30*$AV$7</f>
        <v>0</v>
      </c>
      <c r="Z30" s="89" t="n">
        <f aca="false">S30/M30*Q30</f>
        <v>171.507441635566</v>
      </c>
      <c r="AA30" s="88" t="n">
        <f aca="false">Z30*$AV$7</f>
        <v>0</v>
      </c>
      <c r="AB30" s="88" t="n">
        <f aca="false">V30+X30+Z30</f>
        <v>792.659861341905</v>
      </c>
      <c r="AC30" s="88" t="n">
        <f aca="false">AB30*$AV$7</f>
        <v>0</v>
      </c>
      <c r="AD30" s="90" t="n">
        <f aca="false">T30/S30*AB30</f>
        <v>8951.16922553052</v>
      </c>
      <c r="AE30" s="76" t="s">
        <v>91</v>
      </c>
      <c r="AF30" s="77"/>
      <c r="AR30" s="66"/>
      <c r="AS30" s="142" t="s">
        <v>119</v>
      </c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</row>
    <row r="31" s="81" customFormat="true" ht="91.5" hidden="false" customHeight="true" outlineLevel="0" collapsed="false">
      <c r="F31" s="82" t="n">
        <f aca="false">F30+1</f>
        <v>15</v>
      </c>
      <c r="G31" s="139" t="s">
        <v>120</v>
      </c>
      <c r="H31" s="139" t="s">
        <v>121</v>
      </c>
      <c r="I31" s="139" t="s">
        <v>122</v>
      </c>
      <c r="J31" s="139" t="s">
        <v>123</v>
      </c>
      <c r="K31" s="139"/>
      <c r="L31" s="141" t="s">
        <v>52</v>
      </c>
      <c r="M31" s="86" t="n">
        <v>53.94</v>
      </c>
      <c r="N31" s="86" t="n">
        <v>26.598</v>
      </c>
      <c r="O31" s="86" t="n">
        <v>2</v>
      </c>
      <c r="P31" s="86" t="n">
        <v>0.5</v>
      </c>
      <c r="Q31" s="86" t="n">
        <v>0.5</v>
      </c>
      <c r="R31" s="86" t="n">
        <f aca="false">M31/S31*AB31</f>
        <v>3</v>
      </c>
      <c r="S31" s="87" t="n">
        <f aca="false">6820.147+307.158</f>
        <v>7127.305</v>
      </c>
      <c r="T31" s="87" t="n">
        <v>48261.87</v>
      </c>
      <c r="U31" s="88" t="n">
        <f aca="false">S31-3197.438</f>
        <v>3929.867</v>
      </c>
      <c r="V31" s="89" t="n">
        <f aca="false">S31/M31*O31</f>
        <v>264.267890248424</v>
      </c>
      <c r="W31" s="90" t="n">
        <f aca="false">V31*$AV$6</f>
        <v>2880.52000370782</v>
      </c>
      <c r="X31" s="91" t="n">
        <f aca="false">S31/M31*P31</f>
        <v>66.066972562106</v>
      </c>
      <c r="Y31" s="88" t="n">
        <f aca="false">X31*$AV$7</f>
        <v>0</v>
      </c>
      <c r="Z31" s="89" t="n">
        <f aca="false">S31/M31*Q31</f>
        <v>66.066972562106</v>
      </c>
      <c r="AA31" s="88" t="n">
        <f aca="false">Z31*$AV$7</f>
        <v>0</v>
      </c>
      <c r="AB31" s="88" t="n">
        <f aca="false">V31+X31+Z31</f>
        <v>396.401835372636</v>
      </c>
      <c r="AC31" s="88" t="n">
        <f aca="false">AB31*$AV$7</f>
        <v>0</v>
      </c>
      <c r="AD31" s="90" t="n">
        <f aca="false">T31/S31*AB31</f>
        <v>2684.19744160178</v>
      </c>
      <c r="AE31" s="76" t="s">
        <v>91</v>
      </c>
      <c r="AF31" s="77"/>
      <c r="AR31" s="66"/>
      <c r="AS31" s="142" t="s">
        <v>119</v>
      </c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</row>
    <row r="32" s="81" customFormat="true" ht="72" hidden="false" customHeight="true" outlineLevel="0" collapsed="false">
      <c r="F32" s="82" t="n">
        <v>16</v>
      </c>
      <c r="G32" s="139" t="s">
        <v>124</v>
      </c>
      <c r="H32" s="143" t="s">
        <v>125</v>
      </c>
      <c r="I32" s="143" t="s">
        <v>126</v>
      </c>
      <c r="J32" s="143" t="s">
        <v>127</v>
      </c>
      <c r="K32" s="144"/>
      <c r="L32" s="141" t="s">
        <v>81</v>
      </c>
      <c r="M32" s="86" t="n">
        <v>5873.3</v>
      </c>
      <c r="N32" s="86" t="n">
        <v>1563.63</v>
      </c>
      <c r="O32" s="86" t="n">
        <v>100</v>
      </c>
      <c r="P32" s="86" t="n">
        <v>262.17</v>
      </c>
      <c r="Q32" s="86" t="n">
        <v>300</v>
      </c>
      <c r="R32" s="86" t="n">
        <f aca="false">M32/S32*AB32</f>
        <v>662.17</v>
      </c>
      <c r="S32" s="87" t="n">
        <v>886.98</v>
      </c>
      <c r="T32" s="87" t="n">
        <v>18975.88</v>
      </c>
      <c r="U32" s="88" t="n">
        <f aca="false">S32/M32*N32</f>
        <v>236.137867536138</v>
      </c>
      <c r="V32" s="89" t="n">
        <f aca="false">S32/M32*O32</f>
        <v>15.1019018269116</v>
      </c>
      <c r="W32" s="90" t="n">
        <f aca="false">V32*$AV$6</f>
        <v>164.610729913337</v>
      </c>
      <c r="X32" s="91" t="n">
        <f aca="false">S32/M32*P32</f>
        <v>39.5926560196142</v>
      </c>
      <c r="Y32" s="88" t="n">
        <f aca="false">X32*$AV$7</f>
        <v>0</v>
      </c>
      <c r="Z32" s="89" t="n">
        <f aca="false">S32/M32*Q32</f>
        <v>45.3057054807349</v>
      </c>
      <c r="AA32" s="88" t="n">
        <f aca="false">Z32*$AV$7</f>
        <v>0</v>
      </c>
      <c r="AB32" s="88" t="n">
        <f aca="false">V32+X32+Z32</f>
        <v>100.000263327261</v>
      </c>
      <c r="AC32" s="88" t="n">
        <f aca="false">AB32*$AV$7</f>
        <v>0</v>
      </c>
      <c r="AD32" s="90" t="n">
        <f aca="false">T32/S32*AB32</f>
        <v>2139.38645388453</v>
      </c>
      <c r="AE32" s="76" t="s">
        <v>82</v>
      </c>
      <c r="AF32" s="77"/>
      <c r="AR32" s="66"/>
      <c r="AS32" s="92" t="s">
        <v>55</v>
      </c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</row>
    <row r="33" s="81" customFormat="true" ht="66" hidden="false" customHeight="true" outlineLevel="0" collapsed="false">
      <c r="F33" s="82" t="n">
        <f aca="false">F32+1</f>
        <v>17</v>
      </c>
      <c r="G33" s="139" t="s">
        <v>124</v>
      </c>
      <c r="H33" s="143" t="s">
        <v>125</v>
      </c>
      <c r="I33" s="143" t="s">
        <v>126</v>
      </c>
      <c r="J33" s="143" t="s">
        <v>128</v>
      </c>
      <c r="K33" s="144"/>
      <c r="L33" s="141" t="s">
        <v>81</v>
      </c>
      <c r="M33" s="86" t="n">
        <v>19348.9</v>
      </c>
      <c r="N33" s="86" t="n">
        <v>4058.04</v>
      </c>
      <c r="O33" s="86" t="n">
        <v>1000</v>
      </c>
      <c r="P33" s="86" t="n">
        <v>1000</v>
      </c>
      <c r="Q33" s="86" t="n">
        <v>1164.43</v>
      </c>
      <c r="R33" s="86" t="n">
        <f aca="false">M33/S33*AB33</f>
        <v>2831.09666666667</v>
      </c>
      <c r="S33" s="87" t="n">
        <v>3057.246</v>
      </c>
      <c r="T33" s="87" t="n">
        <v>66306.89</v>
      </c>
      <c r="U33" s="88" t="n">
        <f aca="false">S33/M33*N33</f>
        <v>641.195445624299</v>
      </c>
      <c r="V33" s="89" t="n">
        <f aca="false">S33/M33*O33</f>
        <v>158.006191566446</v>
      </c>
      <c r="W33" s="90" t="n">
        <f aca="false">V33*$AV$6</f>
        <v>1722.26748807426</v>
      </c>
      <c r="X33" s="91" t="n">
        <f aca="false">S33/M33*P33/1.5</f>
        <v>105.337461044297</v>
      </c>
      <c r="Y33" s="88" t="n">
        <f aca="false">X33*$AV$7</f>
        <v>0</v>
      </c>
      <c r="Z33" s="89" t="n">
        <f aca="false">S33/M33*Q33</f>
        <v>183.987149645716</v>
      </c>
      <c r="AA33" s="88" t="n">
        <f aca="false">Z33*$AV$7</f>
        <v>0</v>
      </c>
      <c r="AB33" s="88" t="n">
        <f aca="false">V33+X33+Z33</f>
        <v>447.330802256459</v>
      </c>
      <c r="AC33" s="88" t="n">
        <f aca="false">AB33*$AV$7</f>
        <v>0</v>
      </c>
      <c r="AD33" s="90" t="n">
        <f aca="false">T33/S33*AB33</f>
        <v>9701.90632315188</v>
      </c>
      <c r="AE33" s="76" t="s">
        <v>82</v>
      </c>
      <c r="AF33" s="77"/>
      <c r="AR33" s="66"/>
      <c r="AS33" s="92" t="s">
        <v>55</v>
      </c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</row>
    <row r="34" customFormat="false" ht="60" hidden="true" customHeight="true" outlineLevel="0" collapsed="false">
      <c r="F34" s="145"/>
      <c r="G34" s="139"/>
      <c r="H34" s="143"/>
      <c r="I34" s="143"/>
      <c r="J34" s="143"/>
      <c r="K34" s="143"/>
      <c r="L34" s="141"/>
      <c r="M34" s="86"/>
      <c r="N34" s="86"/>
      <c r="O34" s="86"/>
      <c r="P34" s="86"/>
      <c r="Q34" s="86"/>
      <c r="R34" s="86"/>
      <c r="S34" s="87"/>
      <c r="T34" s="87"/>
      <c r="U34" s="88"/>
      <c r="V34" s="89" t="e">
        <f aca="false">S34/M34*O34</f>
        <v>#DIV/0!</v>
      </c>
      <c r="W34" s="90"/>
      <c r="X34" s="91"/>
      <c r="Y34" s="88"/>
      <c r="Z34" s="89"/>
      <c r="AA34" s="88"/>
      <c r="AB34" s="88"/>
      <c r="AC34" s="88"/>
      <c r="AD34" s="90"/>
      <c r="AE34" s="76"/>
      <c r="AF34" s="77"/>
      <c r="AJ34" s="1"/>
      <c r="AR34" s="66"/>
      <c r="AS34" s="122"/>
    </row>
    <row r="35" s="146" customFormat="true" ht="25.5" hidden="true" customHeight="true" outlineLevel="0" collapsed="false">
      <c r="F35" s="145"/>
      <c r="G35" s="139"/>
      <c r="H35" s="143"/>
      <c r="I35" s="143"/>
      <c r="J35" s="143"/>
      <c r="K35" s="147"/>
      <c r="L35" s="141"/>
      <c r="M35" s="86"/>
      <c r="N35" s="86"/>
      <c r="O35" s="86"/>
      <c r="P35" s="86"/>
      <c r="Q35" s="86"/>
      <c r="R35" s="86"/>
      <c r="S35" s="87"/>
      <c r="T35" s="87"/>
      <c r="U35" s="88"/>
      <c r="V35" s="89" t="e">
        <f aca="false">S35/M35*O35</f>
        <v>#DIV/0!</v>
      </c>
      <c r="W35" s="90"/>
      <c r="X35" s="91"/>
      <c r="Y35" s="88"/>
      <c r="Z35" s="89"/>
      <c r="AA35" s="88"/>
      <c r="AB35" s="88"/>
      <c r="AC35" s="88"/>
      <c r="AD35" s="90"/>
      <c r="AE35" s="76"/>
      <c r="AF35" s="77"/>
      <c r="AR35" s="66"/>
      <c r="AS35" s="122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</row>
    <row r="36" s="81" customFormat="true" ht="109.5" hidden="false" customHeight="true" outlineLevel="0" collapsed="false">
      <c r="F36" s="82" t="n">
        <v>20</v>
      </c>
      <c r="G36" s="139" t="s">
        <v>129</v>
      </c>
      <c r="H36" s="139" t="s">
        <v>130</v>
      </c>
      <c r="I36" s="139" t="s">
        <v>131</v>
      </c>
      <c r="J36" s="139" t="s">
        <v>132</v>
      </c>
      <c r="K36" s="139"/>
      <c r="L36" s="141" t="s">
        <v>76</v>
      </c>
      <c r="M36" s="86" t="n">
        <v>9</v>
      </c>
      <c r="N36" s="86" t="n">
        <f aca="false">M36</f>
        <v>9</v>
      </c>
      <c r="O36" s="86" t="n">
        <v>4</v>
      </c>
      <c r="P36" s="86" t="n">
        <v>4</v>
      </c>
      <c r="Q36" s="86" t="n">
        <v>5</v>
      </c>
      <c r="R36" s="86" t="e">
        <f aca="false">M36/S36*AB36</f>
        <v>#REF!</v>
      </c>
      <c r="S36" s="87" t="n">
        <v>189.98</v>
      </c>
      <c r="T36" s="87" t="n">
        <f aca="false">8938.94-T37</f>
        <v>6864.87</v>
      </c>
      <c r="U36" s="88" t="n">
        <f aca="false">S36</f>
        <v>189.98</v>
      </c>
      <c r="V36" s="89" t="n">
        <f aca="false">S36/M36*O36</f>
        <v>84.4355555555556</v>
      </c>
      <c r="W36" s="90" t="n">
        <f aca="false">V36*$AV$6</f>
        <v>920.347555555556</v>
      </c>
      <c r="X36" s="91" t="e">
        <f aca="false">S36/P36*#REF!</f>
        <v>#REF!</v>
      </c>
      <c r="Y36" s="88" t="e">
        <f aca="false">X36*$AS$7</f>
        <v>#REF!</v>
      </c>
      <c r="Z36" s="89" t="n">
        <f aca="false">S36/M36*Q36</f>
        <v>105.544444444444</v>
      </c>
      <c r="AA36" s="88" t="e">
        <f aca="false">Z36*$AS$7</f>
        <v>#VALUE!</v>
      </c>
      <c r="AB36" s="88" t="e">
        <f aca="false">V36+X36+Z36</f>
        <v>#REF!</v>
      </c>
      <c r="AC36" s="88" t="e">
        <f aca="false">AB36*$AS$7</f>
        <v>#REF!</v>
      </c>
      <c r="AD36" s="90" t="e">
        <f aca="false">T36/S36*AB36</f>
        <v>#REF!</v>
      </c>
      <c r="AE36" s="76" t="s">
        <v>91</v>
      </c>
      <c r="AF36" s="77"/>
      <c r="AR36" s="66"/>
      <c r="AS36" s="142" t="s">
        <v>133</v>
      </c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</row>
    <row r="37" customFormat="false" ht="82.5" hidden="true" customHeight="true" outlineLevel="0" collapsed="false">
      <c r="F37" s="145" t="n">
        <f aca="false">F36+1</f>
        <v>21</v>
      </c>
      <c r="G37" s="139" t="s">
        <v>129</v>
      </c>
      <c r="H37" s="139" t="s">
        <v>130</v>
      </c>
      <c r="I37" s="139" t="s">
        <v>131</v>
      </c>
      <c r="J37" s="139" t="s">
        <v>134</v>
      </c>
      <c r="K37" s="139"/>
      <c r="L37" s="141" t="s">
        <v>76</v>
      </c>
      <c r="M37" s="86" t="n">
        <v>2</v>
      </c>
      <c r="N37" s="86" t="n">
        <f aca="false">M37</f>
        <v>2</v>
      </c>
      <c r="O37" s="86" t="n">
        <v>1</v>
      </c>
      <c r="P37" s="86" t="n">
        <v>0</v>
      </c>
      <c r="Q37" s="86" t="n">
        <v>0</v>
      </c>
      <c r="R37" s="86" t="n">
        <v>1</v>
      </c>
      <c r="S37" s="87" t="n">
        <v>93.99</v>
      </c>
      <c r="T37" s="87" t="n">
        <v>2074.07</v>
      </c>
      <c r="U37" s="102" t="n">
        <f aca="false">S37</f>
        <v>93.99</v>
      </c>
      <c r="V37" s="89" t="n">
        <v>0</v>
      </c>
      <c r="W37" s="90" t="n">
        <f aca="false">V37*$AQ$7</f>
        <v>0</v>
      </c>
      <c r="X37" s="91" t="e">
        <f aca="false">S37/P37*#REF!</f>
        <v>#DIV/0!</v>
      </c>
      <c r="Y37" s="88" t="e">
        <f aca="false">X37*$AS$7</f>
        <v>#DIV/0!</v>
      </c>
      <c r="Z37" s="89" t="n">
        <f aca="false">S37/M37*Q37</f>
        <v>0</v>
      </c>
      <c r="AA37" s="88" t="e">
        <f aca="false">Z37*$AS$7</f>
        <v>#VALUE!</v>
      </c>
      <c r="AB37" s="88" t="e">
        <f aca="false">V37+X37+Z37</f>
        <v>#DIV/0!</v>
      </c>
      <c r="AC37" s="88" t="e">
        <f aca="false">AB37*$AS$7</f>
        <v>#DIV/0!</v>
      </c>
      <c r="AD37" s="90" t="e">
        <f aca="false">T37/S37*AB37</f>
        <v>#DIV/0!</v>
      </c>
      <c r="AE37" s="76"/>
      <c r="AF37" s="77"/>
      <c r="AJ37" s="1"/>
      <c r="AR37" s="66"/>
      <c r="AS37" s="122"/>
    </row>
    <row r="38" s="8" customFormat="true" ht="63.75" hidden="true" customHeight="true" outlineLevel="0" collapsed="false">
      <c r="F38" s="145" t="n">
        <f aca="false">F37+1</f>
        <v>22</v>
      </c>
      <c r="G38" s="139" t="s">
        <v>135</v>
      </c>
      <c r="H38" s="139" t="s">
        <v>136</v>
      </c>
      <c r="I38" s="139" t="s">
        <v>137</v>
      </c>
      <c r="J38" s="139" t="s">
        <v>138</v>
      </c>
      <c r="K38" s="139"/>
      <c r="L38" s="141" t="s">
        <v>52</v>
      </c>
      <c r="M38" s="86" t="n">
        <v>95.066</v>
      </c>
      <c r="N38" s="86" t="n">
        <f aca="false">M38</f>
        <v>95.066</v>
      </c>
      <c r="O38" s="86" t="n">
        <v>0</v>
      </c>
      <c r="P38" s="86" t="n">
        <v>9.71</v>
      </c>
      <c r="Q38" s="86" t="n">
        <v>10</v>
      </c>
      <c r="R38" s="86" t="n">
        <f aca="false">M38/S38*AB38</f>
        <v>0</v>
      </c>
      <c r="S38" s="87" t="n">
        <v>964.8</v>
      </c>
      <c r="T38" s="87" t="n">
        <f aca="false">32084.86*0.87</f>
        <v>27913.8282</v>
      </c>
      <c r="U38" s="88" t="n">
        <f aca="false">S38</f>
        <v>964.8</v>
      </c>
      <c r="V38" s="89" t="n">
        <f aca="false">S38/M38*O38</f>
        <v>0</v>
      </c>
      <c r="W38" s="90" t="n">
        <f aca="false">V38*$AQ$7</f>
        <v>0</v>
      </c>
      <c r="X38" s="91" t="n">
        <v>0</v>
      </c>
      <c r="Y38" s="88" t="e">
        <f aca="false">X38*$AS$7</f>
        <v>#VALUE!</v>
      </c>
      <c r="Z38" s="89" t="n">
        <v>0</v>
      </c>
      <c r="AA38" s="88" t="e">
        <f aca="false">Z38*$AS$7</f>
        <v>#VALUE!</v>
      </c>
      <c r="AB38" s="88" t="n">
        <f aca="false">V38+X38+Z38</f>
        <v>0</v>
      </c>
      <c r="AC38" s="88" t="e">
        <f aca="false">AB38*$AS$7</f>
        <v>#VALUE!</v>
      </c>
      <c r="AD38" s="90" t="n">
        <f aca="false">T38/S38*AB38</f>
        <v>0</v>
      </c>
      <c r="AE38" s="76"/>
      <c r="AF38" s="77"/>
      <c r="AR38" s="66"/>
      <c r="AS38" s="122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</row>
    <row r="39" customFormat="false" ht="0.75" hidden="false" customHeight="true" outlineLevel="0" collapsed="false">
      <c r="F39" s="148"/>
      <c r="G39" s="148"/>
      <c r="H39" s="148"/>
      <c r="I39" s="148"/>
      <c r="J39" s="148"/>
      <c r="K39" s="149"/>
      <c r="L39" s="85"/>
      <c r="M39" s="86"/>
      <c r="N39" s="86"/>
      <c r="O39" s="86"/>
      <c r="P39" s="86"/>
      <c r="Q39" s="86"/>
      <c r="R39" s="86"/>
      <c r="S39" s="87"/>
      <c r="T39" s="87"/>
      <c r="U39" s="88"/>
      <c r="V39" s="150" t="n">
        <f aca="false">V30+V31+V32+V33+V36</f>
        <v>971.45651726811</v>
      </c>
      <c r="W39" s="150" t="n">
        <f aca="false">SUM(W30:W38)</f>
        <v>10588.8760382224</v>
      </c>
      <c r="X39" s="151" t="e">
        <f aca="false">SUM(X30:X38)</f>
        <v>#REF!</v>
      </c>
      <c r="Y39" s="152" t="e">
        <f aca="false">SUM(Y30:Y38)</f>
        <v>#REF!</v>
      </c>
      <c r="Z39" s="152" t="n">
        <f aca="false">SUM(Z30:Z38)</f>
        <v>572.411713768568</v>
      </c>
      <c r="AA39" s="152" t="e">
        <f aca="false">SUM(AA30:AA38)</f>
        <v>#VALUE!</v>
      </c>
      <c r="AB39" s="152" t="e">
        <f aca="false">SUM(AB30:AB38)</f>
        <v>#REF!</v>
      </c>
      <c r="AC39" s="152" t="e">
        <f aca="false">SUM(AC30:AC38)</f>
        <v>#REF!</v>
      </c>
      <c r="AD39" s="90"/>
      <c r="AE39" s="76"/>
      <c r="AF39" s="77"/>
      <c r="AR39" s="66"/>
      <c r="AS39" s="122"/>
    </row>
    <row r="40" customFormat="false" ht="22.05" hidden="true" customHeight="false" outlineLevel="0" collapsed="false">
      <c r="F40" s="153" t="s">
        <v>139</v>
      </c>
      <c r="G40" s="69"/>
      <c r="H40" s="69"/>
      <c r="I40" s="69"/>
      <c r="J40" s="69"/>
      <c r="K40" s="69"/>
      <c r="L40" s="154"/>
      <c r="M40" s="155"/>
      <c r="N40" s="155"/>
      <c r="O40" s="155"/>
      <c r="P40" s="155"/>
      <c r="Q40" s="155"/>
      <c r="R40" s="155"/>
      <c r="S40" s="156"/>
      <c r="T40" s="156"/>
      <c r="U40" s="157"/>
      <c r="V40" s="157"/>
      <c r="W40" s="158"/>
      <c r="X40" s="159"/>
      <c r="Y40" s="157"/>
      <c r="Z40" s="157"/>
      <c r="AA40" s="157"/>
      <c r="AB40" s="157"/>
      <c r="AC40" s="157"/>
      <c r="AD40" s="158"/>
      <c r="AE40" s="76"/>
      <c r="AF40" s="77"/>
      <c r="AR40" s="66"/>
      <c r="AS40" s="122"/>
    </row>
    <row r="41" customFormat="false" ht="0.75" hidden="true" customHeight="true" outlineLevel="0" collapsed="false">
      <c r="F41" s="145" t="n">
        <f aca="false">F38+1</f>
        <v>23</v>
      </c>
      <c r="G41" s="139" t="s">
        <v>140</v>
      </c>
      <c r="H41" s="139" t="s">
        <v>141</v>
      </c>
      <c r="I41" s="139" t="s">
        <v>142</v>
      </c>
      <c r="J41" s="139" t="s">
        <v>143</v>
      </c>
      <c r="K41" s="139"/>
      <c r="L41" s="141" t="s">
        <v>144</v>
      </c>
      <c r="M41" s="86" t="n">
        <v>688</v>
      </c>
      <c r="N41" s="86" t="n">
        <f aca="false">M41</f>
        <v>688</v>
      </c>
      <c r="O41" s="86" t="n">
        <v>0</v>
      </c>
      <c r="P41" s="86" t="n">
        <v>0</v>
      </c>
      <c r="Q41" s="86" t="n">
        <v>0</v>
      </c>
      <c r="R41" s="86" t="n">
        <f aca="false">M41/S41*AB41</f>
        <v>0</v>
      </c>
      <c r="S41" s="87" t="n">
        <f aca="false">96.951+17.86</f>
        <v>114.811</v>
      </c>
      <c r="T41" s="87" t="n">
        <f aca="false">375.4+98.53</f>
        <v>473.93</v>
      </c>
      <c r="U41" s="88" t="n">
        <f aca="false">S41</f>
        <v>114.811</v>
      </c>
      <c r="V41" s="89" t="n">
        <f aca="false">S41/M41*O41</f>
        <v>0</v>
      </c>
      <c r="W41" s="90" t="n">
        <f aca="false">V41*$AQ$7</f>
        <v>0</v>
      </c>
      <c r="X41" s="91" t="n">
        <f aca="false">S41/M41*P41</f>
        <v>0</v>
      </c>
      <c r="Y41" s="88" t="n">
        <f aca="false">X41*$AQ$7</f>
        <v>0</v>
      </c>
      <c r="Z41" s="89" t="n">
        <f aca="false">S41/M41*Q41</f>
        <v>0</v>
      </c>
      <c r="AA41" s="88" t="n">
        <f aca="false">Z41*$AQ$7</f>
        <v>0</v>
      </c>
      <c r="AB41" s="88" t="n">
        <f aca="false">V41+X41+Z41</f>
        <v>0</v>
      </c>
      <c r="AC41" s="88" t="n">
        <f aca="false">AB41*$AQ$7</f>
        <v>0</v>
      </c>
      <c r="AD41" s="90" t="n">
        <f aca="false">T41/S41*AB41</f>
        <v>0</v>
      </c>
      <c r="AE41" s="76"/>
      <c r="AF41" s="77"/>
      <c r="AR41" s="66"/>
      <c r="AS41" s="122"/>
    </row>
    <row r="42" customFormat="false" ht="22.05" hidden="false" customHeight="false" outlineLevel="0" collapsed="false">
      <c r="F42" s="68" t="s">
        <v>145</v>
      </c>
      <c r="G42" s="69"/>
      <c r="H42" s="69"/>
      <c r="I42" s="69"/>
      <c r="J42" s="69"/>
      <c r="K42" s="69"/>
      <c r="L42" s="154"/>
      <c r="M42" s="155"/>
      <c r="N42" s="155"/>
      <c r="O42" s="155"/>
      <c r="P42" s="155"/>
      <c r="Q42" s="155"/>
      <c r="R42" s="155"/>
      <c r="S42" s="156"/>
      <c r="T42" s="156"/>
      <c r="U42" s="157"/>
      <c r="V42" s="157"/>
      <c r="W42" s="158"/>
      <c r="X42" s="159"/>
      <c r="Y42" s="157"/>
      <c r="Z42" s="157"/>
      <c r="AA42" s="157"/>
      <c r="AB42" s="157"/>
      <c r="AC42" s="157"/>
      <c r="AD42" s="158"/>
      <c r="AE42" s="76"/>
      <c r="AF42" s="77"/>
      <c r="AR42" s="66"/>
      <c r="AS42" s="122"/>
    </row>
    <row r="43" s="146" customFormat="true" ht="70.5" hidden="true" customHeight="true" outlineLevel="0" collapsed="false">
      <c r="F43" s="145" t="e">
        <f aca="false">#REF!+1</f>
        <v>#REF!</v>
      </c>
      <c r="G43" s="83" t="s">
        <v>146</v>
      </c>
      <c r="H43" s="83" t="s">
        <v>147</v>
      </c>
      <c r="I43" s="83" t="s">
        <v>148</v>
      </c>
      <c r="J43" s="83" t="s">
        <v>149</v>
      </c>
      <c r="K43" s="83"/>
      <c r="L43" s="85" t="s">
        <v>81</v>
      </c>
      <c r="M43" s="86" t="n">
        <v>1871.6</v>
      </c>
      <c r="N43" s="86" t="n">
        <f aca="false">M43</f>
        <v>1871.6</v>
      </c>
      <c r="O43" s="86" t="n">
        <v>0</v>
      </c>
      <c r="P43" s="86" t="n">
        <v>0</v>
      </c>
      <c r="Q43" s="86" t="n">
        <v>0</v>
      </c>
      <c r="R43" s="86" t="n">
        <f aca="false">M43/S43*AB43</f>
        <v>0</v>
      </c>
      <c r="S43" s="87" t="n">
        <v>39.906</v>
      </c>
      <c r="T43" s="87" t="n">
        <v>458.33</v>
      </c>
      <c r="U43" s="88" t="n">
        <f aca="false">S43</f>
        <v>39.906</v>
      </c>
      <c r="V43" s="89" t="n">
        <f aca="false">S43/M43*O43</f>
        <v>0</v>
      </c>
      <c r="W43" s="90" t="n">
        <f aca="false">V43*$AQ$7</f>
        <v>0</v>
      </c>
      <c r="X43" s="91" t="n">
        <f aca="false">S43/M43*P43</f>
        <v>0</v>
      </c>
      <c r="Y43" s="88" t="n">
        <f aca="false">X43*$AQ$7</f>
        <v>0</v>
      </c>
      <c r="Z43" s="89" t="n">
        <f aca="false">S43/M43*Q43</f>
        <v>0</v>
      </c>
      <c r="AA43" s="88" t="n">
        <f aca="false">Z43*$AQ$7</f>
        <v>0</v>
      </c>
      <c r="AB43" s="88" t="n">
        <f aca="false">V43+X43+Z43</f>
        <v>0</v>
      </c>
      <c r="AC43" s="88" t="n">
        <f aca="false">AB43*$AQ$7</f>
        <v>0</v>
      </c>
      <c r="AD43" s="90" t="n">
        <f aca="false">T43/S43*AB43</f>
        <v>0</v>
      </c>
      <c r="AE43" s="76"/>
      <c r="AF43" s="77"/>
      <c r="AR43" s="66"/>
      <c r="AS43" s="122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</row>
    <row r="44" s="146" customFormat="true" ht="92.25" hidden="false" customHeight="true" outlineLevel="0" collapsed="false">
      <c r="F44" s="82" t="n">
        <v>21</v>
      </c>
      <c r="G44" s="83" t="s">
        <v>146</v>
      </c>
      <c r="H44" s="83" t="s">
        <v>147</v>
      </c>
      <c r="I44" s="83" t="s">
        <v>148</v>
      </c>
      <c r="J44" s="83" t="s">
        <v>150</v>
      </c>
      <c r="K44" s="83"/>
      <c r="L44" s="85" t="s">
        <v>151</v>
      </c>
      <c r="M44" s="86" t="n">
        <v>219.024</v>
      </c>
      <c r="N44" s="86" t="n">
        <v>214.13</v>
      </c>
      <c r="O44" s="86" t="n">
        <v>30</v>
      </c>
      <c r="P44" s="86" t="n">
        <v>25</v>
      </c>
      <c r="Q44" s="86" t="n">
        <v>25.07</v>
      </c>
      <c r="R44" s="86" t="n">
        <f aca="false">M44/S44*AB44</f>
        <v>80.07</v>
      </c>
      <c r="S44" s="87" t="n">
        <f aca="false">361.665+2.975</f>
        <v>364.64</v>
      </c>
      <c r="T44" s="87" t="n">
        <v>1292.73</v>
      </c>
      <c r="U44" s="89" t="n">
        <f aca="false">361.665</f>
        <v>361.665</v>
      </c>
      <c r="V44" s="89" t="n">
        <f aca="false">S44/M44*O44</f>
        <v>49.945211483673</v>
      </c>
      <c r="W44" s="90" t="n">
        <f aca="false">V44*$AV$6</f>
        <v>544.402805172036</v>
      </c>
      <c r="X44" s="91" t="n">
        <f aca="false">S44/M44*P44</f>
        <v>41.6210095697275</v>
      </c>
      <c r="Y44" s="88" t="n">
        <f aca="false">X44*$AQ$7</f>
        <v>582.995973909325</v>
      </c>
      <c r="Z44" s="89" t="n">
        <f aca="false">S44/M44*Q44</f>
        <v>41.7375483965228</v>
      </c>
      <c r="AA44" s="88" t="n">
        <f aca="false">Z44*$AQ$7</f>
        <v>584.628362636271</v>
      </c>
      <c r="AB44" s="88" t="n">
        <f aca="false">V44+X44+Z44</f>
        <v>133.303769449923</v>
      </c>
      <c r="AC44" s="88" t="n">
        <f aca="false">AB44*$AQ$7</f>
        <v>1867.21950523679</v>
      </c>
      <c r="AD44" s="90" t="n">
        <f aca="false">T44/S44*AB44</f>
        <v>472.591547501644</v>
      </c>
      <c r="AE44" s="76" t="s">
        <v>86</v>
      </c>
      <c r="AF44" s="77"/>
      <c r="AR44" s="66"/>
      <c r="AS44" s="92" t="s">
        <v>55</v>
      </c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</row>
    <row r="45" customFormat="false" ht="22.05" hidden="false" customHeight="false" outlineLevel="0" collapsed="false">
      <c r="F45" s="160"/>
      <c r="G45" s="160"/>
      <c r="H45" s="160"/>
      <c r="I45" s="160"/>
      <c r="J45" s="160"/>
      <c r="K45" s="149"/>
      <c r="L45" s="161"/>
      <c r="M45" s="162"/>
      <c r="N45" s="162"/>
      <c r="O45" s="162"/>
      <c r="P45" s="162"/>
      <c r="Q45" s="162"/>
      <c r="R45" s="162"/>
      <c r="S45" s="163"/>
      <c r="T45" s="163"/>
      <c r="U45" s="152"/>
      <c r="V45" s="164" t="n">
        <f aca="false">SUM(V43:V44)</f>
        <v>49.945211483673</v>
      </c>
      <c r="W45" s="165" t="n">
        <f aca="false">SUM(W43:W44)</f>
        <v>544.402805172036</v>
      </c>
      <c r="X45" s="166" t="n">
        <f aca="false">SUM(X43:X44)</f>
        <v>41.6210095697275</v>
      </c>
      <c r="Y45" s="164" t="n">
        <f aca="false">SUM(Y43:Y44)</f>
        <v>582.995973909325</v>
      </c>
      <c r="Z45" s="152" t="n">
        <f aca="false">SUM(Z43:Z44)</f>
        <v>41.7375483965228</v>
      </c>
      <c r="AA45" s="152" t="n">
        <f aca="false">SUM(AA43:AA44)</f>
        <v>584.628362636271</v>
      </c>
      <c r="AB45" s="152" t="n">
        <f aca="false">SUM(AB43:AB44)</f>
        <v>133.303769449923</v>
      </c>
      <c r="AC45" s="152" t="n">
        <f aca="false">SUM(AC43:AC44)</f>
        <v>1867.21950523679</v>
      </c>
      <c r="AD45" s="150"/>
      <c r="AE45" s="76"/>
      <c r="AF45" s="77"/>
      <c r="AR45" s="66"/>
      <c r="AS45" s="122"/>
    </row>
    <row r="46" customFormat="false" ht="22.05" hidden="false" customHeight="false" outlineLevel="0" collapsed="false">
      <c r="F46" s="68" t="s">
        <v>152</v>
      </c>
      <c r="G46" s="69"/>
      <c r="H46" s="69"/>
      <c r="I46" s="69"/>
      <c r="J46" s="69"/>
      <c r="K46" s="69"/>
      <c r="L46" s="154"/>
      <c r="M46" s="155"/>
      <c r="N46" s="155"/>
      <c r="O46" s="155"/>
      <c r="P46" s="155"/>
      <c r="Q46" s="155"/>
      <c r="R46" s="155"/>
      <c r="S46" s="156"/>
      <c r="T46" s="156"/>
      <c r="U46" s="157"/>
      <c r="V46" s="157"/>
      <c r="W46" s="158"/>
      <c r="X46" s="159"/>
      <c r="Y46" s="157"/>
      <c r="Z46" s="157"/>
      <c r="AA46" s="157"/>
      <c r="AB46" s="157"/>
      <c r="AC46" s="157"/>
      <c r="AD46" s="158"/>
      <c r="AE46" s="76"/>
      <c r="AF46" s="77"/>
      <c r="AR46" s="66"/>
      <c r="AS46" s="122"/>
    </row>
    <row r="47" s="146" customFormat="true" ht="129.75" hidden="false" customHeight="true" outlineLevel="0" collapsed="false">
      <c r="F47" s="82" t="n">
        <v>22</v>
      </c>
      <c r="G47" s="83" t="s">
        <v>153</v>
      </c>
      <c r="H47" s="83" t="s">
        <v>154</v>
      </c>
      <c r="I47" s="83" t="s">
        <v>155</v>
      </c>
      <c r="J47" s="83" t="s">
        <v>156</v>
      </c>
      <c r="K47" s="167" t="s">
        <v>157</v>
      </c>
      <c r="L47" s="85" t="s">
        <v>81</v>
      </c>
      <c r="M47" s="86" t="n">
        <v>1299</v>
      </c>
      <c r="N47" s="86" t="n">
        <f aca="false">M47</f>
        <v>1299</v>
      </c>
      <c r="O47" s="86" t="n">
        <v>400</v>
      </c>
      <c r="P47" s="86" t="n">
        <v>150</v>
      </c>
      <c r="Q47" s="86" t="n">
        <v>0</v>
      </c>
      <c r="R47" s="86" t="n">
        <f aca="false">M47/S47*AB47</f>
        <v>550</v>
      </c>
      <c r="S47" s="87" t="n">
        <v>611.461</v>
      </c>
      <c r="T47" s="87" t="n">
        <v>3490.94</v>
      </c>
      <c r="U47" s="88" t="n">
        <f aca="false">S47</f>
        <v>611.461</v>
      </c>
      <c r="V47" s="89" t="n">
        <f aca="false">S47/M47*O47</f>
        <v>188.286682063125</v>
      </c>
      <c r="W47" s="90" t="n">
        <f aca="false">V47*$AV$6</f>
        <v>2052.32483448807</v>
      </c>
      <c r="X47" s="91" t="n">
        <f aca="false">S47/M47*P47</f>
        <v>70.6075057736721</v>
      </c>
      <c r="Y47" s="88" t="n">
        <f aca="false">X47*$AQ$7</f>
        <v>989.017133879671</v>
      </c>
      <c r="Z47" s="89" t="n">
        <f aca="false">S47/M47*Q47</f>
        <v>0</v>
      </c>
      <c r="AA47" s="88" t="n">
        <f aca="false">Z47*$AQ$7</f>
        <v>0</v>
      </c>
      <c r="AB47" s="88" t="n">
        <f aca="false">V47+X47+Z47</f>
        <v>258.894187836798</v>
      </c>
      <c r="AC47" s="88" t="n">
        <f aca="false">AB47*$AQ$7</f>
        <v>3626.39615755879</v>
      </c>
      <c r="AD47" s="90" t="n">
        <f aca="false">T47/S47*AB47</f>
        <v>1478.07313317937</v>
      </c>
      <c r="AE47" s="76" t="s">
        <v>158</v>
      </c>
      <c r="AF47" s="77"/>
      <c r="AR47" s="66"/>
      <c r="AS47" s="142" t="s">
        <v>159</v>
      </c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</row>
    <row r="48" customFormat="false" ht="22.05" hidden="false" customHeight="false" outlineLevel="0" collapsed="false">
      <c r="F48" s="160"/>
      <c r="G48" s="160"/>
      <c r="H48" s="160"/>
      <c r="I48" s="160"/>
      <c r="J48" s="160"/>
      <c r="K48" s="149"/>
      <c r="L48" s="161"/>
      <c r="M48" s="162"/>
      <c r="N48" s="162"/>
      <c r="O48" s="162"/>
      <c r="P48" s="162"/>
      <c r="Q48" s="162"/>
      <c r="R48" s="162"/>
      <c r="S48" s="163"/>
      <c r="T48" s="163"/>
      <c r="U48" s="152"/>
      <c r="V48" s="164" t="n">
        <f aca="false">SUM(V47:V47)</f>
        <v>188.286682063125</v>
      </c>
      <c r="W48" s="165" t="n">
        <f aca="false">SUM(W47:W47)</f>
        <v>2052.32483448807</v>
      </c>
      <c r="X48" s="166" t="n">
        <f aca="false">SUM(X47:X47)</f>
        <v>70.6075057736721</v>
      </c>
      <c r="Y48" s="164" t="n">
        <f aca="false">SUM(Y47:Y47)</f>
        <v>989.017133879671</v>
      </c>
      <c r="Z48" s="164" t="n">
        <f aca="false">SUM(Z47:Z47)</f>
        <v>0</v>
      </c>
      <c r="AA48" s="164" t="n">
        <f aca="false">SUM(AA47:AA47)</f>
        <v>0</v>
      </c>
      <c r="AB48" s="152" t="n">
        <f aca="false">SUM(AB47:AB47)</f>
        <v>258.894187836798</v>
      </c>
      <c r="AC48" s="152" t="n">
        <f aca="false">SUM(AC47:AC47)</f>
        <v>3626.39615755879</v>
      </c>
      <c r="AD48" s="150"/>
      <c r="AE48" s="76"/>
      <c r="AF48" s="77"/>
      <c r="AR48" s="66"/>
      <c r="AS48" s="122"/>
    </row>
    <row r="49" customFormat="false" ht="22.05" hidden="false" customHeight="false" outlineLevel="0" collapsed="false">
      <c r="F49" s="68" t="s">
        <v>160</v>
      </c>
      <c r="G49" s="69"/>
      <c r="H49" s="69"/>
      <c r="I49" s="69"/>
      <c r="J49" s="69"/>
      <c r="K49" s="69"/>
      <c r="L49" s="154"/>
      <c r="M49" s="155"/>
      <c r="N49" s="155"/>
      <c r="O49" s="155"/>
      <c r="P49" s="155"/>
      <c r="Q49" s="155"/>
      <c r="R49" s="155"/>
      <c r="S49" s="156"/>
      <c r="T49" s="156"/>
      <c r="U49" s="157"/>
      <c r="V49" s="157"/>
      <c r="W49" s="158"/>
      <c r="X49" s="159"/>
      <c r="Y49" s="157"/>
      <c r="Z49" s="157"/>
      <c r="AA49" s="157"/>
      <c r="AB49" s="157"/>
      <c r="AC49" s="157"/>
      <c r="AD49" s="158"/>
      <c r="AE49" s="76"/>
      <c r="AF49" s="77"/>
      <c r="AR49" s="66"/>
      <c r="AS49" s="122"/>
    </row>
    <row r="50" customFormat="false" ht="22.05" hidden="false" customHeight="false" outlineLevel="0" collapsed="false">
      <c r="F50" s="68" t="s">
        <v>161</v>
      </c>
      <c r="G50" s="69"/>
      <c r="H50" s="69"/>
      <c r="I50" s="69"/>
      <c r="J50" s="69"/>
      <c r="K50" s="78"/>
      <c r="L50" s="154"/>
      <c r="M50" s="155"/>
      <c r="N50" s="155"/>
      <c r="O50" s="155"/>
      <c r="P50" s="155"/>
      <c r="Q50" s="155"/>
      <c r="R50" s="155"/>
      <c r="S50" s="156"/>
      <c r="T50" s="156"/>
      <c r="U50" s="157"/>
      <c r="V50" s="157"/>
      <c r="W50" s="158"/>
      <c r="X50" s="159"/>
      <c r="Y50" s="157"/>
      <c r="Z50" s="157"/>
      <c r="AA50" s="157"/>
      <c r="AB50" s="157"/>
      <c r="AC50" s="157"/>
      <c r="AD50" s="158"/>
      <c r="AE50" s="76"/>
      <c r="AF50" s="77"/>
      <c r="AR50" s="66"/>
      <c r="AS50" s="122"/>
    </row>
    <row r="51" s="146" customFormat="true" ht="69" hidden="false" customHeight="true" outlineLevel="0" collapsed="false">
      <c r="F51" s="82" t="n">
        <v>23</v>
      </c>
      <c r="G51" s="83" t="s">
        <v>162</v>
      </c>
      <c r="H51" s="83" t="s">
        <v>163</v>
      </c>
      <c r="I51" s="83" t="s">
        <v>164</v>
      </c>
      <c r="J51" s="168" t="s">
        <v>165</v>
      </c>
      <c r="K51" s="169" t="s">
        <v>166</v>
      </c>
      <c r="L51" s="170" t="s">
        <v>144</v>
      </c>
      <c r="M51" s="86" t="n">
        <v>43630</v>
      </c>
      <c r="N51" s="86" t="n">
        <f aca="false">M51</f>
        <v>43630</v>
      </c>
      <c r="O51" s="86" t="n">
        <v>500</v>
      </c>
      <c r="P51" s="86" t="n">
        <v>0</v>
      </c>
      <c r="Q51" s="86" t="n">
        <v>0</v>
      </c>
      <c r="R51" s="86" t="n">
        <f aca="false">M51/S51*AB51</f>
        <v>500</v>
      </c>
      <c r="S51" s="87" t="n">
        <v>2520.08</v>
      </c>
      <c r="T51" s="87" t="n">
        <v>4920.39</v>
      </c>
      <c r="U51" s="88" t="n">
        <f aca="false">S51</f>
        <v>2520.08</v>
      </c>
      <c r="V51" s="89" t="n">
        <f aca="false">S51/M51*O51</f>
        <v>28.8801283520513</v>
      </c>
      <c r="W51" s="90" t="n">
        <f aca="false">V51*$AV$6</f>
        <v>314.79339903736</v>
      </c>
      <c r="X51" s="91" t="n">
        <f aca="false">S51/M51*P51</f>
        <v>0</v>
      </c>
      <c r="Y51" s="88" t="n">
        <f aca="false">X51*$AQ$7</f>
        <v>0</v>
      </c>
      <c r="Z51" s="89" t="n">
        <f aca="false">S51/M51*Q51</f>
        <v>0</v>
      </c>
      <c r="AA51" s="88" t="n">
        <f aca="false">Z51*$AQ$7</f>
        <v>0</v>
      </c>
      <c r="AB51" s="88" t="n">
        <f aca="false">V51+X51+Z51</f>
        <v>28.8801283520513</v>
      </c>
      <c r="AC51" s="88" t="n">
        <f aca="false">AB51*$AQ$7</f>
        <v>404.531238653006</v>
      </c>
      <c r="AD51" s="90" t="n">
        <f aca="false">T51/S51*AB51</f>
        <v>56.3876919550768</v>
      </c>
      <c r="AE51" s="76" t="s">
        <v>167</v>
      </c>
      <c r="AF51" s="77"/>
      <c r="AR51" s="66"/>
      <c r="AS51" s="92" t="s">
        <v>55</v>
      </c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</row>
    <row r="52" s="6" customFormat="true" ht="89.25" hidden="false" customHeight="true" outlineLevel="0" collapsed="false">
      <c r="F52" s="82"/>
      <c r="G52" s="83" t="s">
        <v>168</v>
      </c>
      <c r="H52" s="83" t="s">
        <v>169</v>
      </c>
      <c r="I52" s="83" t="s">
        <v>170</v>
      </c>
      <c r="J52" s="168" t="s">
        <v>171</v>
      </c>
      <c r="K52" s="169"/>
      <c r="L52" s="170" t="s">
        <v>76</v>
      </c>
      <c r="M52" s="86" t="n">
        <f aca="false">1722+1868+1758+94</f>
        <v>5442</v>
      </c>
      <c r="N52" s="86" t="n">
        <f aca="false">124+356+446+94</f>
        <v>1020</v>
      </c>
      <c r="O52" s="86" t="n">
        <v>105</v>
      </c>
      <c r="P52" s="86" t="n">
        <v>200</v>
      </c>
      <c r="Q52" s="86" t="n">
        <v>200</v>
      </c>
      <c r="R52" s="86" t="n">
        <v>505</v>
      </c>
      <c r="S52" s="87" t="n">
        <v>10777.82</v>
      </c>
      <c r="T52" s="87" t="n">
        <v>21710</v>
      </c>
      <c r="U52" s="88" t="n">
        <f aca="false">S52-8639.659</f>
        <v>2138.161</v>
      </c>
      <c r="V52" s="89" t="n">
        <f aca="false">S52/M52*O52</f>
        <v>207.951323042999</v>
      </c>
      <c r="W52" s="90" t="n">
        <f aca="false">V52*$AV$6</f>
        <v>2266.66942116869</v>
      </c>
      <c r="X52" s="91" t="n">
        <f aca="false">S52/M52*P52</f>
        <v>396.097758177141</v>
      </c>
      <c r="Y52" s="88" t="n">
        <f aca="false">X52*$AQ$7</f>
        <v>5548.24115702714</v>
      </c>
      <c r="Z52" s="89" t="n">
        <f aca="false">S52/M52*Q52</f>
        <v>396.097758177141</v>
      </c>
      <c r="AA52" s="88" t="n">
        <f aca="false">Z52*$AQ$7</f>
        <v>5548.24115702714</v>
      </c>
      <c r="AB52" s="88" t="n">
        <f aca="false">V52+X52+Z52</f>
        <v>1000.14683939728</v>
      </c>
      <c r="AC52" s="88" t="n">
        <f aca="false">AB52*$AQ$7</f>
        <v>14009.3089214935</v>
      </c>
      <c r="AD52" s="90" t="n">
        <f aca="false">T52/S52*AB52</f>
        <v>2014.6177875781</v>
      </c>
      <c r="AE52" s="76" t="s">
        <v>167</v>
      </c>
      <c r="AF52" s="77"/>
      <c r="AR52" s="66"/>
      <c r="AS52" s="92" t="s">
        <v>55</v>
      </c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</row>
    <row r="53" customFormat="false" ht="22.05" hidden="false" customHeight="false" outlineLevel="0" collapsed="false">
      <c r="F53" s="160"/>
      <c r="G53" s="160"/>
      <c r="H53" s="160"/>
      <c r="I53" s="160"/>
      <c r="J53" s="160"/>
      <c r="K53" s="171"/>
      <c r="L53" s="161"/>
      <c r="M53" s="162"/>
      <c r="N53" s="162"/>
      <c r="O53" s="162"/>
      <c r="P53" s="162"/>
      <c r="Q53" s="162"/>
      <c r="R53" s="162"/>
      <c r="S53" s="163"/>
      <c r="T53" s="163"/>
      <c r="U53" s="152"/>
      <c r="V53" s="152" t="n">
        <f aca="false">SUM(V51:V52)</f>
        <v>236.83145139505</v>
      </c>
      <c r="W53" s="150" t="n">
        <f aca="false">SUM(W51:W52)</f>
        <v>2581.46282020605</v>
      </c>
      <c r="X53" s="151" t="n">
        <f aca="false">SUM(X51:X52)</f>
        <v>396.097758177141</v>
      </c>
      <c r="Y53" s="152" t="n">
        <f aca="false">SUM(Y51:Y52)</f>
        <v>5548.24115702714</v>
      </c>
      <c r="Z53" s="152" t="n">
        <f aca="false">SUM(Z51:Z52)</f>
        <v>396.097758177141</v>
      </c>
      <c r="AA53" s="152" t="n">
        <f aca="false">SUM(AA51:AA52)</f>
        <v>5548.24115702714</v>
      </c>
      <c r="AB53" s="152" t="n">
        <f aca="false">SUM(AB51:AB52)</f>
        <v>1029.02696774933</v>
      </c>
      <c r="AC53" s="152" t="n">
        <f aca="false">SUM(AC51:AC52)</f>
        <v>14413.8401601465</v>
      </c>
      <c r="AD53" s="150"/>
      <c r="AE53" s="76"/>
      <c r="AF53" s="77"/>
      <c r="AR53" s="66"/>
      <c r="AS53" s="122"/>
    </row>
    <row r="54" customFormat="false" ht="22.05" hidden="false" customHeight="false" outlineLevel="0" collapsed="false">
      <c r="F54" s="68" t="s">
        <v>172</v>
      </c>
      <c r="G54" s="83"/>
      <c r="H54" s="83"/>
      <c r="I54" s="83"/>
      <c r="J54" s="83"/>
      <c r="K54" s="83"/>
      <c r="L54" s="85"/>
      <c r="M54" s="86"/>
      <c r="N54" s="86"/>
      <c r="O54" s="86"/>
      <c r="P54" s="86"/>
      <c r="Q54" s="86"/>
      <c r="R54" s="86"/>
      <c r="S54" s="87"/>
      <c r="T54" s="87"/>
      <c r="U54" s="88"/>
      <c r="V54" s="88"/>
      <c r="W54" s="90"/>
      <c r="X54" s="172"/>
      <c r="Y54" s="88"/>
      <c r="Z54" s="88"/>
      <c r="AA54" s="88"/>
      <c r="AB54" s="88"/>
      <c r="AC54" s="88"/>
      <c r="AD54" s="90"/>
      <c r="AE54" s="76"/>
      <c r="AF54" s="77"/>
      <c r="AR54" s="66"/>
      <c r="AS54" s="122"/>
    </row>
    <row r="55" customFormat="false" ht="22.05" hidden="false" customHeight="false" outlineLevel="0" collapsed="false">
      <c r="F55" s="68" t="s">
        <v>173</v>
      </c>
      <c r="G55" s="83"/>
      <c r="H55" s="83"/>
      <c r="I55" s="83"/>
      <c r="J55" s="83"/>
      <c r="K55" s="83"/>
      <c r="L55" s="85"/>
      <c r="M55" s="86"/>
      <c r="N55" s="86"/>
      <c r="O55" s="86"/>
      <c r="P55" s="86"/>
      <c r="Q55" s="86"/>
      <c r="R55" s="86"/>
      <c r="S55" s="87"/>
      <c r="T55" s="87"/>
      <c r="U55" s="88"/>
      <c r="V55" s="88"/>
      <c r="W55" s="90"/>
      <c r="X55" s="172"/>
      <c r="Y55" s="88"/>
      <c r="Z55" s="88"/>
      <c r="AA55" s="88"/>
      <c r="AB55" s="88"/>
      <c r="AC55" s="88"/>
      <c r="AD55" s="90"/>
      <c r="AE55" s="76"/>
      <c r="AF55" s="77"/>
      <c r="AR55" s="66"/>
      <c r="AS55" s="122"/>
    </row>
    <row r="56" s="146" customFormat="true" ht="78" hidden="false" customHeight="true" outlineLevel="0" collapsed="false">
      <c r="F56" s="82" t="n">
        <v>25</v>
      </c>
      <c r="G56" s="83" t="s">
        <v>174</v>
      </c>
      <c r="H56" s="83" t="s">
        <v>175</v>
      </c>
      <c r="I56" s="83" t="s">
        <v>176</v>
      </c>
      <c r="J56" s="83" t="s">
        <v>177</v>
      </c>
      <c r="K56" s="83"/>
      <c r="L56" s="85" t="s">
        <v>81</v>
      </c>
      <c r="M56" s="86" t="n">
        <v>68</v>
      </c>
      <c r="N56" s="86" t="n">
        <f aca="false">M56</f>
        <v>68</v>
      </c>
      <c r="O56" s="86" t="n">
        <v>68</v>
      </c>
      <c r="P56" s="86" t="n">
        <v>0</v>
      </c>
      <c r="Q56" s="86" t="n">
        <v>0</v>
      </c>
      <c r="R56" s="86" t="n">
        <f aca="false">M56/S56*AB56</f>
        <v>0</v>
      </c>
      <c r="S56" s="87" t="n">
        <v>29.27</v>
      </c>
      <c r="T56" s="87" t="n">
        <v>69.4</v>
      </c>
      <c r="U56" s="88" t="n">
        <f aca="false">S56</f>
        <v>29.27</v>
      </c>
      <c r="V56" s="89" t="n">
        <f aca="false">S56/M56*O56</f>
        <v>29.27</v>
      </c>
      <c r="W56" s="90" t="n">
        <f aca="false">V56*$AV$6</f>
        <v>319.043</v>
      </c>
      <c r="X56" s="88" t="n">
        <f aca="false">U56</f>
        <v>29.27</v>
      </c>
      <c r="Y56" s="88" t="n">
        <f aca="false">X56*$AQ$7</f>
        <v>409.992269114429</v>
      </c>
      <c r="Z56" s="89" t="n">
        <f aca="false">S56/M56*Q56</f>
        <v>0</v>
      </c>
      <c r="AA56" s="88" t="n">
        <f aca="false">Z56*$AQ$7</f>
        <v>0</v>
      </c>
      <c r="AB56" s="88"/>
      <c r="AC56" s="88"/>
      <c r="AD56" s="90" t="n">
        <f aca="false">T56/S56*AB56</f>
        <v>0</v>
      </c>
      <c r="AE56" s="76" t="s">
        <v>53</v>
      </c>
      <c r="AF56" s="77"/>
      <c r="AR56" s="66"/>
      <c r="AS56" s="142" t="s">
        <v>178</v>
      </c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</row>
    <row r="57" s="146" customFormat="true" ht="18" hidden="false" customHeight="true" outlineLevel="0" collapsed="false">
      <c r="F57" s="160"/>
      <c r="G57" s="160"/>
      <c r="H57" s="160"/>
      <c r="I57" s="160"/>
      <c r="J57" s="160"/>
      <c r="K57" s="149"/>
      <c r="L57" s="85"/>
      <c r="M57" s="86"/>
      <c r="N57" s="86"/>
      <c r="O57" s="86"/>
      <c r="P57" s="86"/>
      <c r="Q57" s="86"/>
      <c r="R57" s="86"/>
      <c r="S57" s="87"/>
      <c r="T57" s="87"/>
      <c r="U57" s="88"/>
      <c r="V57" s="164" t="n">
        <f aca="false">V56</f>
        <v>29.27</v>
      </c>
      <c r="W57" s="165" t="n">
        <f aca="false">W56</f>
        <v>319.043</v>
      </c>
      <c r="X57" s="91"/>
      <c r="Y57" s="89"/>
      <c r="Z57" s="89"/>
      <c r="AA57" s="89"/>
      <c r="AB57" s="152" t="n">
        <f aca="false">SUM(AB56)</f>
        <v>0</v>
      </c>
      <c r="AC57" s="152" t="n">
        <f aca="false">SUM(AC56)</f>
        <v>0</v>
      </c>
      <c r="AD57" s="90"/>
      <c r="AE57" s="76"/>
      <c r="AF57" s="77"/>
      <c r="AR57" s="66"/>
      <c r="AS57" s="103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</row>
    <row r="58" customFormat="false" ht="19.7" hidden="false" customHeight="false" outlineLevel="0" collapsed="false">
      <c r="F58" s="173"/>
      <c r="G58" s="173"/>
      <c r="H58" s="173"/>
      <c r="I58" s="173"/>
      <c r="J58" s="173"/>
      <c r="K58" s="174"/>
      <c r="L58" s="175"/>
      <c r="M58" s="176"/>
      <c r="N58" s="176"/>
      <c r="O58" s="176"/>
      <c r="P58" s="176"/>
      <c r="Q58" s="176"/>
      <c r="R58" s="176"/>
      <c r="S58" s="177"/>
      <c r="T58" s="177"/>
      <c r="U58" s="176"/>
      <c r="V58" s="178" t="n">
        <f aca="false">V57+V53+V48+V45+V39+V27</f>
        <v>2966.9758713532</v>
      </c>
      <c r="W58" s="179" t="n">
        <f aca="false">W57+W53+W48+W45+W39+W27</f>
        <v>32340.0369977499</v>
      </c>
      <c r="X58" s="179" t="e">
        <f aca="false">X57+X53+X48+X45+X39+X27</f>
        <v>#REF!</v>
      </c>
      <c r="Y58" s="179" t="e">
        <f aca="false">Y57+Y53+Y48+Y45+Y39+Y27</f>
        <v>#REF!</v>
      </c>
      <c r="Z58" s="178" t="e">
        <f aca="false">#REF!+#REF!+Z53+Z48+Z45+#REF!+#REF!+Z39+Z27+Z57</f>
        <v>#REF!</v>
      </c>
      <c r="AA58" s="178" t="e">
        <f aca="false">#REF!+#REF!+AA53+AA48+AA45+#REF!+#REF!+AA39+AA27+AA57</f>
        <v>#REF!</v>
      </c>
      <c r="AB58" s="180" t="e">
        <f aca="false">#REF!+#REF!+AB53+AB48+AB45+#REF!+#REF!+AB39+AB27+AB57</f>
        <v>#REF!</v>
      </c>
      <c r="AC58" s="180" t="e">
        <f aca="false">#REF!+#REF!+AC53+AC48+AC45+#REF!+#REF!+AC39+AC27+AC57</f>
        <v>#REF!</v>
      </c>
      <c r="AD58" s="181" t="e">
        <f aca="false">SUM(AD14:AD56)</f>
        <v>#REF!</v>
      </c>
      <c r="AE58" s="182"/>
      <c r="AF58" s="77"/>
      <c r="AR58" s="183"/>
      <c r="AS58" s="184"/>
    </row>
    <row r="59" customFormat="false" ht="17.35" hidden="false" customHeight="false" outlineLevel="0" collapsed="false">
      <c r="F59" s="185"/>
      <c r="G59" s="186"/>
      <c r="H59" s="186"/>
      <c r="I59" s="186"/>
      <c r="J59" s="186"/>
      <c r="K59" s="186"/>
      <c r="L59" s="187"/>
      <c r="M59" s="188"/>
      <c r="N59" s="188"/>
      <c r="O59" s="188"/>
      <c r="P59" s="188"/>
      <c r="Q59" s="188"/>
      <c r="R59" s="188"/>
      <c r="S59" s="189"/>
      <c r="T59" s="189"/>
      <c r="U59" s="190"/>
      <c r="V59" s="191"/>
      <c r="W59" s="191"/>
      <c r="X59" s="191"/>
      <c r="Y59" s="191"/>
      <c r="Z59" s="191"/>
      <c r="AA59" s="191"/>
      <c r="AB59" s="192"/>
      <c r="AC59" s="193"/>
      <c r="AD59" s="194"/>
      <c r="AE59" s="195"/>
      <c r="AF59" s="77"/>
    </row>
    <row r="60" customFormat="false" ht="17.35" hidden="false" customHeight="false" outlineLevel="0" collapsed="false">
      <c r="F60" s="185"/>
      <c r="G60" s="186"/>
      <c r="H60" s="186"/>
      <c r="I60" s="186"/>
      <c r="J60" s="186"/>
      <c r="K60" s="186"/>
      <c r="L60" s="187"/>
      <c r="M60" s="188"/>
      <c r="N60" s="188"/>
      <c r="O60" s="188"/>
      <c r="P60" s="188"/>
      <c r="Q60" s="188"/>
      <c r="R60" s="188"/>
      <c r="S60" s="189"/>
      <c r="T60" s="189"/>
      <c r="U60" s="190"/>
      <c r="V60" s="191"/>
      <c r="W60" s="191"/>
      <c r="X60" s="191"/>
      <c r="Y60" s="191"/>
      <c r="Z60" s="191"/>
      <c r="AA60" s="191"/>
      <c r="AB60" s="192"/>
      <c r="AC60" s="193"/>
      <c r="AD60" s="194"/>
      <c r="AE60" s="195"/>
      <c r="AF60" s="77"/>
    </row>
    <row r="61" customFormat="false" ht="17.35" hidden="false" customHeight="false" outlineLevel="0" collapsed="false">
      <c r="F61" s="185"/>
      <c r="G61" s="186"/>
      <c r="H61" s="186"/>
      <c r="I61" s="186"/>
      <c r="J61" s="186"/>
      <c r="K61" s="186"/>
      <c r="L61" s="187"/>
      <c r="M61" s="188"/>
      <c r="N61" s="188"/>
      <c r="O61" s="188"/>
      <c r="P61" s="188"/>
      <c r="Q61" s="188"/>
      <c r="R61" s="188"/>
      <c r="S61" s="189"/>
      <c r="T61" s="189"/>
      <c r="U61" s="190"/>
      <c r="V61" s="191"/>
      <c r="W61" s="191"/>
      <c r="X61" s="191"/>
      <c r="Y61" s="191"/>
      <c r="Z61" s="191"/>
      <c r="AA61" s="191"/>
      <c r="AB61" s="192"/>
      <c r="AC61" s="193"/>
      <c r="AD61" s="194"/>
      <c r="AE61" s="195"/>
      <c r="AF61" s="77"/>
    </row>
    <row r="62" customFormat="false" ht="31.5" hidden="false" customHeight="true" outlineLevel="0" collapsed="false">
      <c r="F62" s="185"/>
      <c r="G62" s="196" t="s">
        <v>179</v>
      </c>
      <c r="H62" s="196"/>
      <c r="I62" s="186"/>
      <c r="J62" s="186"/>
      <c r="K62" s="186"/>
      <c r="L62" s="187"/>
      <c r="M62" s="188"/>
      <c r="N62" s="188"/>
      <c r="O62" s="188"/>
      <c r="P62" s="188"/>
      <c r="Q62" s="188"/>
      <c r="R62" s="188"/>
      <c r="S62" s="189"/>
      <c r="T62" s="189"/>
      <c r="U62" s="197" t="s">
        <v>180</v>
      </c>
      <c r="V62" s="197"/>
      <c r="W62" s="191"/>
      <c r="X62" s="191"/>
      <c r="Y62" s="191"/>
      <c r="Z62" s="191"/>
      <c r="AA62" s="191"/>
      <c r="AB62" s="192"/>
      <c r="AC62" s="193"/>
      <c r="AD62" s="194"/>
      <c r="AE62" s="195"/>
      <c r="AF62" s="77"/>
    </row>
    <row r="63" customFormat="false" ht="47.25" hidden="false" customHeight="true" outlineLevel="0" collapsed="false">
      <c r="F63" s="198"/>
      <c r="G63" s="199" t="s">
        <v>181</v>
      </c>
      <c r="H63" s="199"/>
      <c r="I63" s="200"/>
      <c r="J63" s="200"/>
      <c r="K63" s="200"/>
      <c r="L63" s="201" t="s">
        <v>182</v>
      </c>
      <c r="M63" s="202"/>
      <c r="N63" s="203"/>
      <c r="O63" s="204"/>
      <c r="P63" s="204"/>
      <c r="Q63" s="204"/>
      <c r="R63" s="205" t="s">
        <v>183</v>
      </c>
      <c r="S63" s="206"/>
      <c r="T63" s="206"/>
      <c r="U63" s="207" t="s">
        <v>184</v>
      </c>
      <c r="V63" s="207"/>
      <c r="W63" s="207"/>
      <c r="X63" s="208"/>
      <c r="Y63" s="208"/>
      <c r="Z63" s="209"/>
      <c r="AA63" s="210"/>
      <c r="AB63" s="211"/>
      <c r="AC63" s="212"/>
      <c r="AD63" s="213"/>
      <c r="AE63" s="214" t="s">
        <v>185</v>
      </c>
      <c r="AF63" s="77"/>
    </row>
    <row r="64" customFormat="false" ht="22.05" hidden="false" customHeight="false" outlineLevel="0" collapsed="false">
      <c r="F64" s="198"/>
      <c r="G64" s="215"/>
      <c r="H64" s="216"/>
      <c r="I64" s="200"/>
      <c r="J64" s="200"/>
      <c r="K64" s="200"/>
      <c r="L64" s="201"/>
      <c r="M64" s="202"/>
      <c r="N64" s="203"/>
      <c r="O64" s="204"/>
      <c r="P64" s="204"/>
      <c r="Q64" s="204"/>
      <c r="R64" s="217" t="s">
        <v>186</v>
      </c>
      <c r="S64" s="206"/>
      <c r="T64" s="206"/>
      <c r="U64" s="207"/>
      <c r="V64" s="207"/>
      <c r="W64" s="207"/>
      <c r="X64" s="208"/>
      <c r="Y64" s="208"/>
      <c r="Z64" s="218"/>
      <c r="AA64" s="218"/>
      <c r="AB64" s="211"/>
      <c r="AC64" s="212"/>
      <c r="AD64" s="213"/>
      <c r="AE64" s="214"/>
      <c r="AF64" s="77"/>
    </row>
    <row r="65" customFormat="false" ht="22.05" hidden="false" customHeight="false" outlineLevel="0" collapsed="false">
      <c r="F65" s="198"/>
      <c r="G65" s="216" t="s">
        <v>187</v>
      </c>
      <c r="H65" s="216"/>
      <c r="I65" s="200"/>
      <c r="J65" s="200"/>
      <c r="K65" s="200"/>
      <c r="L65" s="201" t="s">
        <v>188</v>
      </c>
      <c r="M65" s="202"/>
      <c r="N65" s="203"/>
      <c r="O65" s="219"/>
      <c r="P65" s="219"/>
      <c r="Q65" s="219"/>
      <c r="R65" s="220"/>
      <c r="S65" s="219"/>
      <c r="T65" s="219"/>
      <c r="U65" s="221"/>
      <c r="V65" s="222"/>
      <c r="W65" s="201"/>
      <c r="X65" s="208"/>
      <c r="Y65" s="208"/>
      <c r="Z65" s="201"/>
      <c r="AA65" s="201"/>
      <c r="AB65" s="211"/>
      <c r="AC65" s="212"/>
      <c r="AD65" s="213"/>
      <c r="AE65" s="214"/>
      <c r="AF65" s="77"/>
    </row>
    <row r="66" customFormat="false" ht="22.05" hidden="false" customHeight="false" outlineLevel="0" collapsed="false">
      <c r="F66" s="198"/>
      <c r="G66" s="215"/>
      <c r="H66" s="216"/>
      <c r="I66" s="200"/>
      <c r="J66" s="200"/>
      <c r="K66" s="200"/>
      <c r="L66" s="201"/>
      <c r="M66" s="202"/>
      <c r="N66" s="203"/>
      <c r="O66" s="223"/>
      <c r="P66" s="223"/>
      <c r="Q66" s="224"/>
      <c r="R66" s="220" t="s">
        <v>189</v>
      </c>
      <c r="S66" s="223"/>
      <c r="T66" s="223"/>
      <c r="U66" s="207"/>
      <c r="V66" s="207"/>
      <c r="W66" s="207"/>
      <c r="X66" s="208"/>
      <c r="Y66" s="208"/>
      <c r="Z66" s="216"/>
      <c r="AA66" s="216"/>
      <c r="AB66" s="211"/>
      <c r="AC66" s="212"/>
      <c r="AD66" s="225"/>
      <c r="AE66" s="214"/>
      <c r="AF66" s="77"/>
    </row>
    <row r="67" customFormat="false" ht="22.05" hidden="false" customHeight="false" outlineLevel="0" collapsed="false">
      <c r="F67" s="198"/>
      <c r="G67" s="216" t="s">
        <v>190</v>
      </c>
      <c r="H67" s="216"/>
      <c r="I67" s="200"/>
      <c r="J67" s="200"/>
      <c r="K67" s="200"/>
      <c r="L67" s="201" t="s">
        <v>191</v>
      </c>
      <c r="M67" s="202"/>
      <c r="N67" s="203"/>
      <c r="O67" s="223"/>
      <c r="P67" s="223"/>
      <c r="Q67" s="223"/>
      <c r="R67" s="226" t="s">
        <v>192</v>
      </c>
      <c r="S67" s="223"/>
      <c r="T67" s="223"/>
      <c r="U67" s="207"/>
      <c r="V67" s="207"/>
      <c r="W67" s="207"/>
      <c r="X67" s="208"/>
      <c r="Y67" s="208"/>
      <c r="Z67" s="227"/>
      <c r="AA67" s="227"/>
      <c r="AB67" s="211"/>
      <c r="AC67" s="225"/>
      <c r="AD67" s="225"/>
      <c r="AE67" s="228"/>
      <c r="AF67" s="77"/>
    </row>
    <row r="68" customFormat="false" ht="22.05" hidden="false" customHeight="false" outlineLevel="0" collapsed="false">
      <c r="F68" s="198"/>
      <c r="G68" s="226"/>
      <c r="H68" s="226"/>
      <c r="I68" s="229"/>
      <c r="J68" s="229"/>
      <c r="K68" s="229"/>
      <c r="L68" s="220"/>
      <c r="M68" s="203"/>
      <c r="N68" s="203"/>
      <c r="O68" s="223"/>
      <c r="P68" s="223"/>
      <c r="Q68" s="223"/>
      <c r="R68" s="226"/>
      <c r="S68" s="223"/>
      <c r="T68" s="223"/>
      <c r="U68" s="230"/>
      <c r="V68" s="230"/>
      <c r="W68" s="230"/>
      <c r="X68" s="208"/>
      <c r="Y68" s="208"/>
      <c r="Z68" s="227"/>
      <c r="AA68" s="227"/>
      <c r="AB68" s="211"/>
      <c r="AC68" s="225"/>
      <c r="AD68" s="225"/>
      <c r="AE68" s="228"/>
      <c r="AF68" s="77"/>
    </row>
    <row r="69" customFormat="false" ht="22.05" hidden="false" customHeight="false" outlineLevel="0" collapsed="false">
      <c r="F69" s="198"/>
      <c r="G69" s="231"/>
      <c r="M69" s="203"/>
      <c r="N69" s="203"/>
      <c r="O69" s="223"/>
      <c r="P69" s="223"/>
      <c r="Q69" s="224"/>
      <c r="R69" s="226"/>
      <c r="S69" s="223"/>
      <c r="T69" s="223"/>
      <c r="U69" s="222" t="s">
        <v>0</v>
      </c>
      <c r="V69" s="222"/>
      <c r="W69" s="216"/>
      <c r="X69" s="208"/>
      <c r="Y69" s="208"/>
      <c r="Z69" s="216"/>
      <c r="AA69" s="216"/>
      <c r="AB69" s="211"/>
      <c r="AC69" s="225"/>
      <c r="AD69" s="225"/>
      <c r="AE69" s="228"/>
      <c r="AF69" s="77"/>
    </row>
    <row r="70" customFormat="false" ht="20.25" hidden="false" customHeight="true" outlineLevel="0" collapsed="false">
      <c r="F70" s="198"/>
      <c r="G70" s="231"/>
      <c r="M70" s="203"/>
      <c r="N70" s="203"/>
      <c r="O70" s="223"/>
      <c r="P70" s="223"/>
      <c r="Q70" s="223"/>
      <c r="R70" s="226" t="s">
        <v>193</v>
      </c>
      <c r="S70" s="223"/>
      <c r="T70" s="223"/>
      <c r="U70" s="199" t="s">
        <v>194</v>
      </c>
      <c r="V70" s="199"/>
      <c r="W70" s="199"/>
      <c r="X70" s="208"/>
      <c r="Y70" s="208"/>
      <c r="Z70" s="208"/>
      <c r="AA70" s="227"/>
      <c r="AB70" s="211"/>
      <c r="AC70" s="225"/>
      <c r="AD70" s="225"/>
      <c r="AE70" s="228"/>
      <c r="AF70" s="77"/>
    </row>
    <row r="71" customFormat="false" ht="35.25" hidden="false" customHeight="true" outlineLevel="0" collapsed="false">
      <c r="U71" s="199"/>
      <c r="V71" s="199"/>
      <c r="W71" s="199"/>
      <c r="X71" s="208"/>
      <c r="Y71" s="208"/>
      <c r="Z71" s="208"/>
      <c r="AA71" s="208"/>
      <c r="AB71" s="232"/>
      <c r="AC71" s="233"/>
      <c r="AD71" s="225"/>
      <c r="AE71" s="214" t="s">
        <v>195</v>
      </c>
      <c r="AF71" s="77"/>
    </row>
    <row r="72" customFormat="false" ht="22.05" hidden="false" customHeight="false" outlineLevel="0" collapsed="false">
      <c r="U72" s="234"/>
      <c r="V72" s="234"/>
      <c r="W72" s="234"/>
      <c r="X72" s="235"/>
      <c r="Y72" s="235"/>
      <c r="Z72" s="236"/>
      <c r="AA72" s="236"/>
      <c r="AB72" s="225"/>
      <c r="AC72" s="233"/>
      <c r="AD72" s="225"/>
      <c r="AE72" s="237"/>
      <c r="AF72" s="77"/>
    </row>
    <row r="73" customFormat="false" ht="22.05" hidden="false" customHeight="false" outlineLevel="0" collapsed="false">
      <c r="F73" s="238"/>
      <c r="G73" s="239"/>
      <c r="H73" s="240"/>
      <c r="I73" s="240"/>
      <c r="J73" s="240"/>
      <c r="K73" s="240"/>
      <c r="L73" s="9"/>
      <c r="M73" s="9"/>
      <c r="N73" s="9"/>
      <c r="O73" s="9"/>
      <c r="P73" s="9"/>
      <c r="Q73" s="9"/>
      <c r="R73" s="9"/>
      <c r="S73" s="9"/>
      <c r="T73" s="9"/>
      <c r="U73" s="222"/>
      <c r="V73" s="225"/>
      <c r="W73" s="225"/>
      <c r="X73" s="225"/>
      <c r="Y73" s="225"/>
      <c r="Z73" s="225"/>
      <c r="AA73" s="225"/>
      <c r="AB73" s="225"/>
      <c r="AC73" s="233"/>
      <c r="AD73" s="225"/>
      <c r="AE73" s="237"/>
      <c r="AF73" s="77"/>
    </row>
    <row r="74" customFormat="false" ht="15.75" hidden="false" customHeight="true" outlineLevel="0" collapsed="false">
      <c r="F74" s="238"/>
      <c r="G74" s="239"/>
      <c r="H74" s="240"/>
      <c r="I74" s="240"/>
      <c r="J74" s="240"/>
      <c r="K74" s="240"/>
      <c r="L74" s="9"/>
      <c r="M74" s="9"/>
      <c r="N74" s="9"/>
      <c r="O74" s="9"/>
      <c r="P74" s="9"/>
      <c r="Q74" s="9"/>
      <c r="R74" s="9"/>
      <c r="S74" s="9"/>
      <c r="T74" s="9"/>
      <c r="U74" s="199" t="s">
        <v>196</v>
      </c>
      <c r="V74" s="199"/>
      <c r="W74" s="199"/>
      <c r="X74" s="225"/>
      <c r="Y74" s="225"/>
      <c r="Z74" s="225"/>
      <c r="AA74" s="225"/>
      <c r="AB74" s="225"/>
      <c r="AC74" s="233"/>
      <c r="AD74" s="225"/>
      <c r="AE74" s="237"/>
      <c r="AF74" s="77"/>
    </row>
    <row r="75" customFormat="false" ht="81" hidden="false" customHeight="true" outlineLevel="0" collapsed="false">
      <c r="F75" s="238"/>
      <c r="G75" s="239"/>
      <c r="H75" s="240"/>
      <c r="I75" s="240"/>
      <c r="J75" s="240"/>
      <c r="K75" s="240"/>
      <c r="L75" s="9"/>
      <c r="M75" s="9"/>
      <c r="N75" s="9"/>
      <c r="O75" s="9"/>
      <c r="P75" s="9"/>
      <c r="Q75" s="9"/>
      <c r="R75" s="9"/>
      <c r="S75" s="9"/>
      <c r="T75" s="9"/>
      <c r="U75" s="199"/>
      <c r="V75" s="199"/>
      <c r="W75" s="199"/>
      <c r="X75" s="225"/>
      <c r="Y75" s="225"/>
      <c r="Z75" s="225"/>
      <c r="AA75" s="225"/>
      <c r="AB75" s="225"/>
      <c r="AC75" s="233"/>
      <c r="AD75" s="225"/>
      <c r="AE75" s="241" t="s">
        <v>197</v>
      </c>
      <c r="AF75" s="77"/>
    </row>
    <row r="76" customFormat="false" ht="15" hidden="false" customHeight="false" outlineLevel="0" collapsed="false">
      <c r="F76" s="238"/>
      <c r="G76" s="239"/>
      <c r="H76" s="240"/>
      <c r="I76" s="240"/>
      <c r="J76" s="240"/>
      <c r="K76" s="240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E76" s="195"/>
      <c r="AF76" s="77"/>
    </row>
    <row r="77" customFormat="false" ht="15" hidden="false" customHeight="false" outlineLevel="0" collapsed="false">
      <c r="F77" s="238"/>
      <c r="G77" s="239"/>
      <c r="H77" s="240"/>
      <c r="I77" s="240"/>
      <c r="J77" s="240"/>
      <c r="K77" s="240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E77" s="195"/>
      <c r="AF77" s="77"/>
    </row>
    <row r="78" customFormat="false" ht="15" hidden="false" customHeight="false" outlineLevel="0" collapsed="false">
      <c r="F78" s="238"/>
      <c r="G78" s="239"/>
      <c r="H78" s="240"/>
      <c r="I78" s="240"/>
      <c r="J78" s="240"/>
      <c r="K78" s="240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E78" s="195"/>
      <c r="AF78" s="77"/>
    </row>
    <row r="79" customFormat="false" ht="15" hidden="false" customHeight="false" outlineLevel="0" collapsed="false">
      <c r="F79" s="238"/>
      <c r="G79" s="239"/>
      <c r="H79" s="240"/>
      <c r="I79" s="240"/>
      <c r="J79" s="240"/>
      <c r="K79" s="240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E79" s="195"/>
      <c r="AF79" s="77"/>
    </row>
    <row r="80" customFormat="false" ht="15" hidden="false" customHeight="false" outlineLevel="0" collapsed="false">
      <c r="F80" s="238"/>
      <c r="G80" s="239"/>
      <c r="H80" s="240"/>
      <c r="I80" s="240"/>
      <c r="J80" s="240"/>
      <c r="K80" s="240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E80" s="195"/>
      <c r="AF80" s="77"/>
    </row>
    <row r="81" customFormat="false" ht="15" hidden="false" customHeight="false" outlineLevel="0" collapsed="false">
      <c r="F81" s="238"/>
      <c r="G81" s="239"/>
      <c r="H81" s="240"/>
      <c r="I81" s="240"/>
      <c r="J81" s="240"/>
      <c r="K81" s="240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E81" s="195"/>
      <c r="AF81" s="77"/>
    </row>
    <row r="82" customFormat="false" ht="15" hidden="false" customHeight="false" outlineLevel="0" collapsed="false">
      <c r="F82" s="238"/>
      <c r="G82" s="239"/>
      <c r="H82" s="240"/>
      <c r="I82" s="240"/>
      <c r="J82" s="240"/>
      <c r="K82" s="240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E82" s="195"/>
      <c r="AF82" s="77"/>
    </row>
    <row r="83" customFormat="false" ht="15" hidden="false" customHeight="false" outlineLevel="0" collapsed="false">
      <c r="F83" s="238"/>
      <c r="G83" s="239"/>
      <c r="H83" s="240"/>
      <c r="I83" s="240"/>
      <c r="J83" s="240"/>
      <c r="K83" s="240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E83" s="195"/>
      <c r="AF83" s="77"/>
    </row>
    <row r="84" customFormat="false" ht="15" hidden="false" customHeight="false" outlineLevel="0" collapsed="false">
      <c r="F84" s="238"/>
      <c r="G84" s="239"/>
      <c r="H84" s="240"/>
      <c r="I84" s="240"/>
      <c r="J84" s="240"/>
      <c r="K84" s="240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E84" s="195"/>
      <c r="AF84" s="77"/>
    </row>
    <row r="85" customFormat="false" ht="15" hidden="false" customHeight="false" outlineLevel="0" collapsed="false">
      <c r="F85" s="238"/>
      <c r="G85" s="239"/>
      <c r="H85" s="240"/>
      <c r="I85" s="240"/>
      <c r="J85" s="240"/>
      <c r="K85" s="240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E85" s="195"/>
      <c r="AF85" s="77"/>
    </row>
    <row r="86" customFormat="false" ht="15" hidden="false" customHeight="false" outlineLevel="0" collapsed="false">
      <c r="F86" s="238"/>
      <c r="G86" s="239"/>
      <c r="H86" s="240"/>
      <c r="I86" s="240"/>
      <c r="J86" s="240"/>
      <c r="K86" s="240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E86" s="195"/>
      <c r="AF86" s="77"/>
    </row>
    <row r="87" customFormat="false" ht="15" hidden="false" customHeight="false" outlineLevel="0" collapsed="false">
      <c r="F87" s="238"/>
      <c r="G87" s="239"/>
      <c r="H87" s="240"/>
      <c r="I87" s="240"/>
      <c r="J87" s="240"/>
      <c r="K87" s="240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E87" s="195"/>
      <c r="AF87" s="77"/>
    </row>
    <row r="88" customFormat="false" ht="15" hidden="false" customHeight="false" outlineLevel="0" collapsed="false">
      <c r="F88" s="238"/>
      <c r="G88" s="239"/>
      <c r="H88" s="240"/>
      <c r="I88" s="240"/>
      <c r="J88" s="240"/>
      <c r="K88" s="240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E88" s="195"/>
      <c r="AF88" s="77"/>
    </row>
    <row r="89" customFormat="false" ht="15" hidden="false" customHeight="false" outlineLevel="0" collapsed="false">
      <c r="F89" s="238"/>
      <c r="G89" s="239"/>
      <c r="H89" s="240"/>
      <c r="I89" s="240"/>
      <c r="J89" s="240"/>
      <c r="K89" s="240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E89" s="195"/>
      <c r="AF89" s="77"/>
    </row>
    <row r="90" customFormat="false" ht="15" hidden="false" customHeight="false" outlineLevel="0" collapsed="false">
      <c r="F90" s="238"/>
      <c r="G90" s="239"/>
      <c r="H90" s="240"/>
      <c r="I90" s="240"/>
      <c r="J90" s="240"/>
      <c r="K90" s="240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E90" s="195"/>
      <c r="AF90" s="77"/>
    </row>
    <row r="91" customFormat="false" ht="15" hidden="false" customHeight="false" outlineLevel="0" collapsed="false">
      <c r="F91" s="238"/>
      <c r="G91" s="239"/>
      <c r="H91" s="240"/>
      <c r="I91" s="240"/>
      <c r="J91" s="240"/>
      <c r="K91" s="240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E91" s="195"/>
      <c r="AF91" s="77"/>
    </row>
    <row r="92" customFormat="false" ht="15" hidden="false" customHeight="false" outlineLevel="0" collapsed="false">
      <c r="F92" s="238"/>
      <c r="G92" s="239"/>
      <c r="H92" s="240"/>
      <c r="I92" s="240"/>
      <c r="J92" s="240"/>
      <c r="K92" s="240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E92" s="195"/>
      <c r="AF92" s="77"/>
    </row>
    <row r="93" customFormat="false" ht="15" hidden="false" customHeight="false" outlineLevel="0" collapsed="false">
      <c r="F93" s="238"/>
      <c r="G93" s="239"/>
      <c r="H93" s="240"/>
      <c r="I93" s="240"/>
      <c r="J93" s="240"/>
      <c r="K93" s="240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E93" s="195"/>
      <c r="AF93" s="77"/>
    </row>
    <row r="94" customFormat="false" ht="15" hidden="false" customHeight="false" outlineLevel="0" collapsed="false">
      <c r="F94" s="238"/>
      <c r="G94" s="239"/>
      <c r="H94" s="240"/>
      <c r="I94" s="240"/>
      <c r="J94" s="240"/>
      <c r="K94" s="240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E94" s="195"/>
      <c r="AF94" s="77"/>
    </row>
    <row r="95" customFormat="false" ht="15" hidden="false" customHeight="false" outlineLevel="0" collapsed="false">
      <c r="F95" s="238"/>
      <c r="G95" s="239"/>
      <c r="H95" s="240"/>
      <c r="I95" s="240"/>
      <c r="J95" s="240"/>
      <c r="K95" s="240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E95" s="195"/>
      <c r="AF95" s="77"/>
    </row>
    <row r="96" customFormat="false" ht="15" hidden="false" customHeight="false" outlineLevel="0" collapsed="false">
      <c r="F96" s="238"/>
      <c r="G96" s="239"/>
      <c r="H96" s="240"/>
      <c r="I96" s="240"/>
      <c r="J96" s="240"/>
      <c r="K96" s="240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E96" s="195"/>
      <c r="AF96" s="77"/>
    </row>
    <row r="97" customFormat="false" ht="15" hidden="false" customHeight="false" outlineLevel="0" collapsed="false">
      <c r="F97" s="238"/>
      <c r="G97" s="239"/>
      <c r="H97" s="240"/>
      <c r="I97" s="240"/>
      <c r="J97" s="240"/>
      <c r="K97" s="240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E97" s="195"/>
      <c r="AF97" s="77"/>
    </row>
    <row r="98" customFormat="false" ht="15" hidden="false" customHeight="false" outlineLevel="0" collapsed="false">
      <c r="F98" s="238"/>
      <c r="G98" s="239"/>
      <c r="H98" s="240"/>
      <c r="I98" s="240"/>
      <c r="J98" s="240"/>
      <c r="K98" s="240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E98" s="195"/>
      <c r="AF98" s="77"/>
    </row>
    <row r="99" customFormat="false" ht="15" hidden="false" customHeight="false" outlineLevel="0" collapsed="false">
      <c r="F99" s="238"/>
      <c r="G99" s="239"/>
      <c r="H99" s="240"/>
      <c r="I99" s="240"/>
      <c r="J99" s="240"/>
      <c r="K99" s="240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E99" s="195"/>
      <c r="AF99" s="77"/>
    </row>
    <row r="100" customFormat="false" ht="15" hidden="false" customHeight="false" outlineLevel="0" collapsed="false">
      <c r="F100" s="238"/>
      <c r="G100" s="239"/>
      <c r="H100" s="240"/>
      <c r="I100" s="240"/>
      <c r="J100" s="240"/>
      <c r="K100" s="240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E100" s="195"/>
      <c r="AF100" s="77"/>
    </row>
    <row r="101" customFormat="false" ht="15" hidden="false" customHeight="false" outlineLevel="0" collapsed="false">
      <c r="F101" s="238"/>
      <c r="G101" s="239"/>
      <c r="H101" s="240"/>
      <c r="I101" s="240"/>
      <c r="J101" s="240"/>
      <c r="K101" s="240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E101" s="195"/>
      <c r="AF101" s="77"/>
    </row>
    <row r="102" customFormat="false" ht="15" hidden="false" customHeight="false" outlineLevel="0" collapsed="false">
      <c r="F102" s="238"/>
      <c r="G102" s="239"/>
      <c r="H102" s="240"/>
      <c r="I102" s="240"/>
      <c r="J102" s="240"/>
      <c r="K102" s="240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E102" s="195"/>
      <c r="AF102" s="77"/>
    </row>
    <row r="103" customFormat="false" ht="15" hidden="false" customHeight="false" outlineLevel="0" collapsed="false">
      <c r="F103" s="238"/>
      <c r="G103" s="239"/>
      <c r="H103" s="240"/>
      <c r="I103" s="240"/>
      <c r="J103" s="240"/>
      <c r="K103" s="240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E103" s="195"/>
      <c r="AF103" s="77"/>
    </row>
    <row r="104" customFormat="false" ht="15" hidden="false" customHeight="false" outlineLevel="0" collapsed="false">
      <c r="F104" s="238"/>
      <c r="G104" s="239"/>
      <c r="H104" s="240"/>
      <c r="I104" s="240"/>
      <c r="J104" s="240"/>
      <c r="K104" s="240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E104" s="195"/>
      <c r="AF104" s="77"/>
    </row>
    <row r="105" customFormat="false" ht="15" hidden="false" customHeight="false" outlineLevel="0" collapsed="false">
      <c r="F105" s="238"/>
      <c r="G105" s="239"/>
      <c r="H105" s="240"/>
      <c r="I105" s="240"/>
      <c r="J105" s="240"/>
      <c r="K105" s="240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195"/>
      <c r="AF105" s="77"/>
    </row>
    <row r="106" customFormat="false" ht="15" hidden="false" customHeight="false" outlineLevel="0" collapsed="false">
      <c r="F106" s="238"/>
      <c r="G106" s="239"/>
      <c r="H106" s="240"/>
      <c r="I106" s="240"/>
      <c r="J106" s="240"/>
      <c r="K106" s="240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195"/>
      <c r="AF106" s="77"/>
    </row>
    <row r="107" customFormat="false" ht="15" hidden="false" customHeight="false" outlineLevel="0" collapsed="false">
      <c r="F107" s="238"/>
      <c r="G107" s="239"/>
      <c r="H107" s="240"/>
      <c r="I107" s="240"/>
      <c r="J107" s="240"/>
      <c r="K107" s="240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195"/>
      <c r="AF107" s="77"/>
    </row>
    <row r="108" customFormat="false" ht="15" hidden="false" customHeight="false" outlineLevel="0" collapsed="false">
      <c r="F108" s="238"/>
      <c r="G108" s="239"/>
      <c r="H108" s="240"/>
      <c r="I108" s="240"/>
      <c r="J108" s="240"/>
      <c r="K108" s="240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195"/>
      <c r="AF108" s="77"/>
    </row>
    <row r="109" customFormat="false" ht="15" hidden="false" customHeight="false" outlineLevel="0" collapsed="false">
      <c r="F109" s="238"/>
      <c r="G109" s="239"/>
      <c r="H109" s="240"/>
      <c r="I109" s="240"/>
      <c r="J109" s="240"/>
      <c r="K109" s="240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195"/>
      <c r="AF109" s="77"/>
    </row>
    <row r="110" customFormat="false" ht="15" hidden="false" customHeight="false" outlineLevel="0" collapsed="false">
      <c r="F110" s="238"/>
      <c r="G110" s="239"/>
      <c r="H110" s="240"/>
      <c r="I110" s="240"/>
      <c r="J110" s="240"/>
      <c r="K110" s="240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195"/>
      <c r="AF110" s="77"/>
    </row>
    <row r="111" customFormat="false" ht="15" hidden="false" customHeight="false" outlineLevel="0" collapsed="false">
      <c r="F111" s="238"/>
      <c r="G111" s="239"/>
      <c r="H111" s="240"/>
      <c r="I111" s="240"/>
      <c r="J111" s="240"/>
      <c r="K111" s="240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195"/>
      <c r="AF111" s="77"/>
    </row>
    <row r="112" customFormat="false" ht="15" hidden="false" customHeight="false" outlineLevel="0" collapsed="false">
      <c r="F112" s="238"/>
      <c r="G112" s="239"/>
      <c r="H112" s="240"/>
      <c r="I112" s="240"/>
      <c r="J112" s="240"/>
      <c r="K112" s="240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195"/>
      <c r="AF112" s="77"/>
    </row>
    <row r="113" customFormat="false" ht="15" hidden="false" customHeight="false" outlineLevel="0" collapsed="false">
      <c r="F113" s="238"/>
      <c r="G113" s="239"/>
      <c r="H113" s="240"/>
      <c r="I113" s="240"/>
      <c r="J113" s="240"/>
      <c r="K113" s="240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195"/>
      <c r="AF113" s="77"/>
    </row>
    <row r="114" customFormat="false" ht="15" hidden="false" customHeight="false" outlineLevel="0" collapsed="false">
      <c r="F114" s="238"/>
      <c r="G114" s="239"/>
      <c r="H114" s="240"/>
      <c r="I114" s="240"/>
      <c r="J114" s="240"/>
      <c r="K114" s="240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195"/>
      <c r="AF114" s="77"/>
    </row>
    <row r="115" customFormat="false" ht="15" hidden="false" customHeight="false" outlineLevel="0" collapsed="false">
      <c r="F115" s="238"/>
      <c r="G115" s="239"/>
      <c r="H115" s="240"/>
      <c r="I115" s="240"/>
      <c r="J115" s="240"/>
      <c r="K115" s="240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195"/>
      <c r="AF115" s="77"/>
    </row>
    <row r="116" customFormat="false" ht="15" hidden="false" customHeight="false" outlineLevel="0" collapsed="false">
      <c r="F116" s="238"/>
      <c r="G116" s="239"/>
      <c r="H116" s="240"/>
      <c r="I116" s="240"/>
      <c r="J116" s="240"/>
      <c r="K116" s="240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195"/>
      <c r="AF116" s="77"/>
    </row>
    <row r="117" customFormat="false" ht="15" hidden="false" customHeight="false" outlineLevel="0" collapsed="false">
      <c r="F117" s="238"/>
      <c r="G117" s="239"/>
      <c r="H117" s="240"/>
      <c r="I117" s="240"/>
      <c r="J117" s="240"/>
      <c r="K117" s="240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195"/>
      <c r="AF117" s="77"/>
    </row>
    <row r="118" customFormat="false" ht="15" hidden="false" customHeight="false" outlineLevel="0" collapsed="false">
      <c r="F118" s="238"/>
      <c r="G118" s="239"/>
      <c r="H118" s="240"/>
      <c r="I118" s="240"/>
      <c r="J118" s="240"/>
      <c r="K118" s="240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195"/>
      <c r="AF118" s="77"/>
    </row>
    <row r="119" customFormat="false" ht="15" hidden="false" customHeight="false" outlineLevel="0" collapsed="false">
      <c r="F119" s="238"/>
      <c r="G119" s="239"/>
      <c r="H119" s="240"/>
      <c r="I119" s="240"/>
      <c r="J119" s="240"/>
      <c r="K119" s="240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195"/>
      <c r="AF119" s="77"/>
    </row>
    <row r="120" customFormat="false" ht="15" hidden="false" customHeight="false" outlineLevel="0" collapsed="false">
      <c r="F120" s="238"/>
      <c r="G120" s="239"/>
      <c r="H120" s="240"/>
      <c r="I120" s="240"/>
      <c r="J120" s="240"/>
      <c r="K120" s="240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195"/>
      <c r="AF120" s="77"/>
    </row>
    <row r="121" customFormat="false" ht="15" hidden="false" customHeight="false" outlineLevel="0" collapsed="false">
      <c r="F121" s="238"/>
      <c r="G121" s="239"/>
      <c r="H121" s="240"/>
      <c r="I121" s="240"/>
      <c r="J121" s="240"/>
      <c r="K121" s="240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E121" s="195"/>
      <c r="AF121" s="77"/>
    </row>
    <row r="122" customFormat="false" ht="15" hidden="false" customHeight="false" outlineLevel="0" collapsed="false">
      <c r="F122" s="238"/>
      <c r="G122" s="239"/>
      <c r="H122" s="240"/>
      <c r="I122" s="240"/>
      <c r="J122" s="240"/>
      <c r="K122" s="240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E122" s="195"/>
      <c r="AF122" s="77"/>
    </row>
    <row r="123" customFormat="false" ht="15" hidden="false" customHeight="false" outlineLevel="0" collapsed="false">
      <c r="F123" s="238"/>
      <c r="G123" s="239"/>
      <c r="H123" s="240"/>
      <c r="I123" s="240"/>
      <c r="J123" s="240"/>
      <c r="K123" s="240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E123" s="195"/>
      <c r="AF123" s="77"/>
    </row>
    <row r="124" customFormat="false" ht="15" hidden="false" customHeight="false" outlineLevel="0" collapsed="false">
      <c r="F124" s="238"/>
      <c r="G124" s="239"/>
      <c r="H124" s="240"/>
      <c r="I124" s="240"/>
      <c r="J124" s="240"/>
      <c r="K124" s="240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E124" s="195"/>
      <c r="AF124" s="77"/>
    </row>
    <row r="125" customFormat="false" ht="15" hidden="false" customHeight="false" outlineLevel="0" collapsed="false">
      <c r="F125" s="238"/>
      <c r="G125" s="239"/>
      <c r="H125" s="240"/>
      <c r="I125" s="240"/>
      <c r="J125" s="240"/>
      <c r="K125" s="240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E125" s="195"/>
      <c r="AF125" s="77"/>
    </row>
    <row r="126" customFormat="false" ht="15" hidden="false" customHeight="false" outlineLevel="0" collapsed="false">
      <c r="F126" s="238"/>
      <c r="G126" s="239"/>
      <c r="H126" s="240"/>
      <c r="I126" s="240"/>
      <c r="J126" s="240"/>
      <c r="K126" s="240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E126" s="195"/>
      <c r="AF126" s="77"/>
    </row>
    <row r="127" customFormat="false" ht="15" hidden="false" customHeight="false" outlineLevel="0" collapsed="false">
      <c r="F127" s="238"/>
      <c r="G127" s="239"/>
      <c r="H127" s="240"/>
      <c r="I127" s="240"/>
      <c r="J127" s="240"/>
      <c r="K127" s="240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E127" s="195"/>
      <c r="AF127" s="77"/>
    </row>
    <row r="128" customFormat="false" ht="15" hidden="false" customHeight="false" outlineLevel="0" collapsed="false">
      <c r="F128" s="238"/>
      <c r="G128" s="239"/>
      <c r="H128" s="240"/>
      <c r="I128" s="240"/>
      <c r="J128" s="240"/>
      <c r="K128" s="240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E128" s="195"/>
      <c r="AF128" s="77"/>
    </row>
    <row r="129" customFormat="false" ht="15" hidden="false" customHeight="false" outlineLevel="0" collapsed="false">
      <c r="F129" s="238"/>
      <c r="G129" s="239"/>
      <c r="H129" s="240"/>
      <c r="I129" s="240"/>
      <c r="J129" s="240"/>
      <c r="K129" s="240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E129" s="195"/>
      <c r="AF129" s="77"/>
    </row>
    <row r="130" customFormat="false" ht="15" hidden="false" customHeight="false" outlineLevel="0" collapsed="false">
      <c r="F130" s="238"/>
      <c r="G130" s="239"/>
      <c r="H130" s="240"/>
      <c r="I130" s="240"/>
      <c r="J130" s="240"/>
      <c r="K130" s="240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E130" s="195"/>
      <c r="AF130" s="77"/>
    </row>
    <row r="131" customFormat="false" ht="15" hidden="false" customHeight="false" outlineLevel="0" collapsed="false">
      <c r="F131" s="238"/>
      <c r="G131" s="239"/>
      <c r="H131" s="240"/>
      <c r="I131" s="240"/>
      <c r="J131" s="240"/>
      <c r="K131" s="240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E131" s="195"/>
      <c r="AF131" s="77"/>
    </row>
    <row r="132" customFormat="false" ht="15" hidden="false" customHeight="false" outlineLevel="0" collapsed="false">
      <c r="F132" s="238"/>
      <c r="G132" s="239"/>
      <c r="H132" s="240"/>
      <c r="I132" s="240"/>
      <c r="J132" s="240"/>
      <c r="K132" s="240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E132" s="195"/>
      <c r="AF132" s="77"/>
    </row>
    <row r="133" customFormat="false" ht="15" hidden="false" customHeight="false" outlineLevel="0" collapsed="false">
      <c r="F133" s="238"/>
      <c r="G133" s="239"/>
      <c r="H133" s="240"/>
      <c r="I133" s="240"/>
      <c r="J133" s="240"/>
      <c r="K133" s="240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E133" s="195"/>
      <c r="AF133" s="77"/>
    </row>
    <row r="134" customFormat="false" ht="15" hidden="false" customHeight="false" outlineLevel="0" collapsed="false">
      <c r="F134" s="238"/>
      <c r="G134" s="239"/>
      <c r="H134" s="240"/>
      <c r="I134" s="240"/>
      <c r="J134" s="240"/>
      <c r="K134" s="240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E134" s="195"/>
      <c r="AF134" s="77"/>
    </row>
    <row r="135" customFormat="false" ht="15" hidden="false" customHeight="false" outlineLevel="0" collapsed="false">
      <c r="F135" s="238"/>
      <c r="G135" s="239"/>
      <c r="H135" s="240"/>
      <c r="I135" s="240"/>
      <c r="J135" s="240"/>
      <c r="K135" s="240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E135" s="195"/>
      <c r="AF135" s="77"/>
    </row>
    <row r="136" customFormat="false" ht="15" hidden="false" customHeight="false" outlineLevel="0" collapsed="false">
      <c r="F136" s="238"/>
      <c r="G136" s="239"/>
      <c r="H136" s="240"/>
      <c r="I136" s="240"/>
      <c r="J136" s="240"/>
      <c r="K136" s="240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E136" s="195"/>
      <c r="AF136" s="77"/>
    </row>
    <row r="137" customFormat="false" ht="15" hidden="false" customHeight="false" outlineLevel="0" collapsed="false">
      <c r="F137" s="238"/>
      <c r="G137" s="239"/>
      <c r="H137" s="240"/>
      <c r="I137" s="240"/>
      <c r="J137" s="240"/>
      <c r="K137" s="240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E137" s="195"/>
      <c r="AF137" s="77"/>
    </row>
    <row r="138" customFormat="false" ht="15" hidden="false" customHeight="false" outlineLevel="0" collapsed="false">
      <c r="F138" s="238"/>
      <c r="G138" s="239"/>
      <c r="H138" s="240"/>
      <c r="I138" s="240"/>
      <c r="J138" s="240"/>
      <c r="K138" s="240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E138" s="195"/>
      <c r="AF138" s="77"/>
    </row>
    <row r="139" customFormat="false" ht="15" hidden="false" customHeight="false" outlineLevel="0" collapsed="false">
      <c r="F139" s="238"/>
      <c r="G139" s="239"/>
      <c r="H139" s="240"/>
      <c r="I139" s="240"/>
      <c r="J139" s="240"/>
      <c r="K139" s="240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E139" s="195"/>
      <c r="AF139" s="77"/>
    </row>
    <row r="140" customFormat="false" ht="15" hidden="false" customHeight="false" outlineLevel="0" collapsed="false">
      <c r="F140" s="238"/>
      <c r="G140" s="239"/>
      <c r="H140" s="240"/>
      <c r="I140" s="240"/>
      <c r="J140" s="240"/>
      <c r="K140" s="240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E140" s="195"/>
      <c r="AF140" s="77"/>
    </row>
    <row r="141" customFormat="false" ht="15" hidden="false" customHeight="false" outlineLevel="0" collapsed="false">
      <c r="F141" s="238"/>
      <c r="G141" s="239"/>
      <c r="H141" s="240"/>
      <c r="I141" s="240"/>
      <c r="J141" s="240"/>
      <c r="K141" s="240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E141" s="195"/>
      <c r="AF141" s="77"/>
    </row>
    <row r="142" customFormat="false" ht="15" hidden="false" customHeight="false" outlineLevel="0" collapsed="false">
      <c r="F142" s="238"/>
      <c r="G142" s="239"/>
      <c r="H142" s="240"/>
      <c r="I142" s="240"/>
      <c r="J142" s="240"/>
      <c r="K142" s="240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E142" s="195"/>
      <c r="AF142" s="77"/>
    </row>
    <row r="143" customFormat="false" ht="15" hidden="false" customHeight="false" outlineLevel="0" collapsed="false">
      <c r="AE143" s="195"/>
      <c r="AF143" s="77"/>
    </row>
    <row r="144" customFormat="false" ht="15" hidden="false" customHeight="false" outlineLevel="0" collapsed="false">
      <c r="AE144" s="195"/>
      <c r="AF144" s="77"/>
    </row>
    <row r="145" customFormat="false" ht="15" hidden="false" customHeight="false" outlineLevel="0" collapsed="false">
      <c r="AE145" s="195"/>
      <c r="AF145" s="77"/>
    </row>
    <row r="146" customFormat="false" ht="15" hidden="false" customHeight="false" outlineLevel="0" collapsed="false">
      <c r="AE146" s="195"/>
      <c r="AF146" s="77"/>
    </row>
    <row r="147" customFormat="false" ht="15" hidden="false" customHeight="false" outlineLevel="0" collapsed="false">
      <c r="AE147" s="195"/>
      <c r="AF147" s="77"/>
    </row>
    <row r="148" customFormat="false" ht="15" hidden="false" customHeight="false" outlineLevel="0" collapsed="false">
      <c r="AE148" s="195"/>
      <c r="AF148" s="77"/>
    </row>
    <row r="149" customFormat="false" ht="15" hidden="false" customHeight="false" outlineLevel="0" collapsed="false">
      <c r="AE149" s="195"/>
      <c r="AF149" s="77"/>
    </row>
    <row r="150" customFormat="false" ht="15" hidden="false" customHeight="false" outlineLevel="0" collapsed="false">
      <c r="AE150" s="195"/>
      <c r="AF150" s="77"/>
    </row>
    <row r="151" customFormat="false" ht="15" hidden="false" customHeight="false" outlineLevel="0" collapsed="false">
      <c r="AE151" s="195"/>
      <c r="AF151" s="77"/>
    </row>
    <row r="152" customFormat="false" ht="15" hidden="false" customHeight="false" outlineLevel="0" collapsed="false">
      <c r="AE152" s="195"/>
      <c r="AF152" s="77"/>
    </row>
    <row r="153" customFormat="false" ht="15" hidden="false" customHeight="false" outlineLevel="0" collapsed="false">
      <c r="AE153" s="195"/>
      <c r="AF153" s="77"/>
    </row>
    <row r="154" customFormat="false" ht="15" hidden="false" customHeight="false" outlineLevel="0" collapsed="false">
      <c r="AE154" s="195"/>
      <c r="AF154" s="77"/>
    </row>
    <row r="155" customFormat="false" ht="15" hidden="false" customHeight="false" outlineLevel="0" collapsed="false">
      <c r="AE155" s="195"/>
      <c r="AF155" s="77"/>
    </row>
    <row r="156" customFormat="false" ht="15" hidden="false" customHeight="false" outlineLevel="0" collapsed="false">
      <c r="AE156" s="195"/>
      <c r="AF156" s="77"/>
    </row>
    <row r="157" customFormat="false" ht="15" hidden="false" customHeight="false" outlineLevel="0" collapsed="false">
      <c r="AE157" s="195"/>
      <c r="AF157" s="77"/>
    </row>
    <row r="158" customFormat="false" ht="15" hidden="false" customHeight="false" outlineLevel="0" collapsed="false">
      <c r="AE158" s="195"/>
      <c r="AF158" s="77"/>
    </row>
    <row r="159" customFormat="false" ht="15" hidden="false" customHeight="false" outlineLevel="0" collapsed="false">
      <c r="AE159" s="195"/>
      <c r="AF159" s="77"/>
    </row>
    <row r="160" customFormat="false" ht="15" hidden="false" customHeight="false" outlineLevel="0" collapsed="false">
      <c r="AE160" s="195"/>
      <c r="AF160" s="77"/>
    </row>
    <row r="161" customFormat="false" ht="15" hidden="false" customHeight="false" outlineLevel="0" collapsed="false">
      <c r="AE161" s="195"/>
      <c r="AF161" s="77"/>
    </row>
    <row r="162" customFormat="false" ht="15" hidden="false" customHeight="false" outlineLevel="0" collapsed="false">
      <c r="AE162" s="195"/>
      <c r="AF162" s="77"/>
    </row>
    <row r="163" customFormat="false" ht="15" hidden="false" customHeight="false" outlineLevel="0" collapsed="false">
      <c r="AE163" s="195"/>
      <c r="AF163" s="77"/>
    </row>
    <row r="164" customFormat="false" ht="15" hidden="false" customHeight="false" outlineLevel="0" collapsed="false">
      <c r="AE164" s="195"/>
      <c r="AF164" s="77"/>
    </row>
    <row r="165" customFormat="false" ht="15" hidden="false" customHeight="false" outlineLevel="0" collapsed="false">
      <c r="AE165" s="195"/>
      <c r="AF165" s="77"/>
    </row>
    <row r="166" customFormat="false" ht="15" hidden="false" customHeight="false" outlineLevel="0" collapsed="false">
      <c r="AE166" s="195"/>
      <c r="AF166" s="77"/>
    </row>
    <row r="167" customFormat="false" ht="15" hidden="false" customHeight="false" outlineLevel="0" collapsed="false">
      <c r="AE167" s="195"/>
      <c r="AF167" s="77"/>
    </row>
    <row r="168" customFormat="false" ht="15" hidden="false" customHeight="false" outlineLevel="0" collapsed="false">
      <c r="AE168" s="195"/>
      <c r="AF168" s="77"/>
    </row>
    <row r="169" customFormat="false" ht="15" hidden="false" customHeight="false" outlineLevel="0" collapsed="false">
      <c r="AE169" s="195"/>
      <c r="AF169" s="77"/>
    </row>
    <row r="170" customFormat="false" ht="15" hidden="false" customHeight="false" outlineLevel="0" collapsed="false">
      <c r="AE170" s="195"/>
      <c r="AF170" s="77"/>
    </row>
    <row r="171" customFormat="false" ht="15" hidden="false" customHeight="false" outlineLevel="0" collapsed="false">
      <c r="AE171" s="195"/>
      <c r="AF171" s="77"/>
    </row>
    <row r="172" customFormat="false" ht="15" hidden="false" customHeight="false" outlineLevel="0" collapsed="false">
      <c r="AE172" s="195"/>
      <c r="AF172" s="77"/>
    </row>
    <row r="173" customFormat="false" ht="15" hidden="false" customHeight="false" outlineLevel="0" collapsed="false">
      <c r="AE173" s="195"/>
      <c r="AF173" s="77"/>
    </row>
    <row r="174" customFormat="false" ht="15" hidden="false" customHeight="false" outlineLevel="0" collapsed="false">
      <c r="AE174" s="195"/>
      <c r="AF174" s="77"/>
    </row>
    <row r="175" customFormat="false" ht="15" hidden="false" customHeight="false" outlineLevel="0" collapsed="false">
      <c r="AE175" s="195"/>
      <c r="AF175" s="77"/>
    </row>
    <row r="176" customFormat="false" ht="15" hidden="false" customHeight="false" outlineLevel="0" collapsed="false">
      <c r="AE176" s="195"/>
      <c r="AF176" s="77"/>
    </row>
    <row r="177" customFormat="false" ht="15" hidden="false" customHeight="false" outlineLevel="0" collapsed="false">
      <c r="AE177" s="195"/>
      <c r="AF177" s="77"/>
    </row>
    <row r="178" customFormat="false" ht="15" hidden="false" customHeight="false" outlineLevel="0" collapsed="false">
      <c r="AE178" s="195"/>
      <c r="AF178" s="77"/>
    </row>
    <row r="179" customFormat="false" ht="15" hidden="false" customHeight="false" outlineLevel="0" collapsed="false">
      <c r="AE179" s="195"/>
      <c r="AF179" s="77"/>
    </row>
    <row r="180" customFormat="false" ht="15" hidden="false" customHeight="false" outlineLevel="0" collapsed="false">
      <c r="AE180" s="195"/>
      <c r="AF180" s="77"/>
    </row>
    <row r="181" customFormat="false" ht="15" hidden="false" customHeight="false" outlineLevel="0" collapsed="false">
      <c r="AE181" s="195"/>
      <c r="AF181" s="77"/>
    </row>
    <row r="182" customFormat="false" ht="15" hidden="false" customHeight="false" outlineLevel="0" collapsed="false">
      <c r="AE182" s="195"/>
      <c r="AF182" s="77"/>
    </row>
    <row r="183" customFormat="false" ht="15" hidden="false" customHeight="false" outlineLevel="0" collapsed="false">
      <c r="AE183" s="195"/>
      <c r="AF183" s="77"/>
    </row>
    <row r="184" customFormat="false" ht="15" hidden="false" customHeight="false" outlineLevel="0" collapsed="false">
      <c r="AE184" s="195"/>
      <c r="AF184" s="77"/>
    </row>
    <row r="185" customFormat="false" ht="15" hidden="false" customHeight="false" outlineLevel="0" collapsed="false">
      <c r="AE185" s="195"/>
      <c r="AF185" s="77"/>
    </row>
    <row r="186" customFormat="false" ht="15" hidden="false" customHeight="false" outlineLevel="0" collapsed="false">
      <c r="AE186" s="195"/>
      <c r="AF186" s="77"/>
    </row>
    <row r="187" customFormat="false" ht="15" hidden="false" customHeight="false" outlineLevel="0" collapsed="false">
      <c r="AE187" s="195"/>
      <c r="AF187" s="77"/>
    </row>
    <row r="188" customFormat="false" ht="15" hidden="false" customHeight="false" outlineLevel="0" collapsed="false">
      <c r="AE188" s="195"/>
      <c r="AF188" s="77"/>
    </row>
    <row r="189" customFormat="false" ht="15" hidden="false" customHeight="false" outlineLevel="0" collapsed="false">
      <c r="AE189" s="195"/>
      <c r="AF189" s="77"/>
    </row>
    <row r="190" customFormat="false" ht="15" hidden="false" customHeight="false" outlineLevel="0" collapsed="false">
      <c r="AE190" s="195"/>
      <c r="AF190" s="77"/>
    </row>
    <row r="191" customFormat="false" ht="15" hidden="false" customHeight="false" outlineLevel="0" collapsed="false">
      <c r="AE191" s="195"/>
      <c r="AF191" s="77"/>
    </row>
    <row r="192" customFormat="false" ht="15" hidden="false" customHeight="false" outlineLevel="0" collapsed="false">
      <c r="AE192" s="195"/>
      <c r="AF192" s="77"/>
    </row>
    <row r="193" customFormat="false" ht="15" hidden="false" customHeight="false" outlineLevel="0" collapsed="false">
      <c r="AE193" s="195"/>
      <c r="AF193" s="77"/>
    </row>
    <row r="194" customFormat="false" ht="15" hidden="false" customHeight="false" outlineLevel="0" collapsed="false">
      <c r="AE194" s="195"/>
      <c r="AF194" s="77"/>
    </row>
    <row r="195" customFormat="false" ht="15" hidden="false" customHeight="false" outlineLevel="0" collapsed="false">
      <c r="AE195" s="195"/>
      <c r="AF195" s="77"/>
    </row>
    <row r="196" customFormat="false" ht="15" hidden="false" customHeight="false" outlineLevel="0" collapsed="false">
      <c r="AE196" s="195"/>
      <c r="AF196" s="77"/>
    </row>
    <row r="197" customFormat="false" ht="15" hidden="false" customHeight="false" outlineLevel="0" collapsed="false">
      <c r="AE197" s="195"/>
      <c r="AF197" s="77"/>
    </row>
    <row r="198" customFormat="false" ht="15" hidden="false" customHeight="false" outlineLevel="0" collapsed="false">
      <c r="AE198" s="195"/>
      <c r="AF198" s="77"/>
    </row>
    <row r="199" customFormat="false" ht="15" hidden="false" customHeight="false" outlineLevel="0" collapsed="false">
      <c r="AE199" s="195"/>
      <c r="AF199" s="77"/>
    </row>
    <row r="200" customFormat="false" ht="15" hidden="false" customHeight="false" outlineLevel="0" collapsed="false">
      <c r="AE200" s="195"/>
      <c r="AF200" s="77"/>
    </row>
    <row r="201" customFormat="false" ht="15" hidden="false" customHeight="false" outlineLevel="0" collapsed="false">
      <c r="AE201" s="195"/>
      <c r="AF201" s="77"/>
    </row>
    <row r="202" customFormat="false" ht="15" hidden="false" customHeight="false" outlineLevel="0" collapsed="false">
      <c r="AE202" s="195"/>
      <c r="AF202" s="77"/>
    </row>
    <row r="203" customFormat="false" ht="15" hidden="false" customHeight="false" outlineLevel="0" collapsed="false">
      <c r="AE203" s="195"/>
      <c r="AF203" s="77"/>
    </row>
    <row r="204" customFormat="false" ht="15" hidden="false" customHeight="false" outlineLevel="0" collapsed="false">
      <c r="AE204" s="195"/>
      <c r="AF204" s="77"/>
    </row>
    <row r="205" customFormat="false" ht="15" hidden="false" customHeight="false" outlineLevel="0" collapsed="false">
      <c r="AE205" s="195"/>
      <c r="AF205" s="77"/>
    </row>
    <row r="206" customFormat="false" ht="15" hidden="false" customHeight="false" outlineLevel="0" collapsed="false">
      <c r="AE206" s="195"/>
      <c r="AF206" s="77"/>
    </row>
    <row r="207" customFormat="false" ht="15" hidden="false" customHeight="false" outlineLevel="0" collapsed="false">
      <c r="AE207" s="195"/>
      <c r="AF207" s="77"/>
    </row>
    <row r="208" customFormat="false" ht="15" hidden="false" customHeight="false" outlineLevel="0" collapsed="false">
      <c r="AE208" s="195"/>
      <c r="AF208" s="77"/>
    </row>
    <row r="209" customFormat="false" ht="15" hidden="false" customHeight="false" outlineLevel="0" collapsed="false">
      <c r="AE209" s="195"/>
      <c r="AF209" s="77"/>
    </row>
    <row r="210" customFormat="false" ht="15" hidden="false" customHeight="false" outlineLevel="0" collapsed="false">
      <c r="AE210" s="195"/>
      <c r="AF210" s="77"/>
    </row>
    <row r="211" customFormat="false" ht="15" hidden="false" customHeight="false" outlineLevel="0" collapsed="false">
      <c r="AE211" s="195"/>
      <c r="AF211" s="77"/>
    </row>
    <row r="212" customFormat="false" ht="15" hidden="false" customHeight="false" outlineLevel="0" collapsed="false">
      <c r="AE212" s="195"/>
      <c r="AF212" s="77"/>
    </row>
    <row r="213" customFormat="false" ht="15" hidden="false" customHeight="false" outlineLevel="0" collapsed="false">
      <c r="AE213" s="195"/>
      <c r="AF213" s="77"/>
    </row>
    <row r="214" customFormat="false" ht="15" hidden="false" customHeight="false" outlineLevel="0" collapsed="false">
      <c r="AE214" s="195"/>
      <c r="AF214" s="77"/>
    </row>
    <row r="215" customFormat="false" ht="15" hidden="false" customHeight="false" outlineLevel="0" collapsed="false">
      <c r="AE215" s="195"/>
      <c r="AF215" s="77"/>
    </row>
    <row r="216" customFormat="false" ht="15" hidden="false" customHeight="false" outlineLevel="0" collapsed="false">
      <c r="AE216" s="195"/>
      <c r="AF216" s="77"/>
    </row>
    <row r="217" customFormat="false" ht="15" hidden="false" customHeight="false" outlineLevel="0" collapsed="false">
      <c r="AE217" s="195"/>
      <c r="AF217" s="77"/>
    </row>
    <row r="218" customFormat="false" ht="15" hidden="false" customHeight="false" outlineLevel="0" collapsed="false">
      <c r="AE218" s="195"/>
      <c r="AF218" s="77"/>
    </row>
    <row r="219" customFormat="false" ht="15" hidden="false" customHeight="false" outlineLevel="0" collapsed="false">
      <c r="AE219" s="195"/>
      <c r="AF219" s="77"/>
    </row>
    <row r="220" customFormat="false" ht="15" hidden="false" customHeight="false" outlineLevel="0" collapsed="false">
      <c r="AE220" s="195"/>
      <c r="AF220" s="77"/>
    </row>
    <row r="221" customFormat="false" ht="15" hidden="false" customHeight="false" outlineLevel="0" collapsed="false">
      <c r="AE221" s="195"/>
      <c r="AF221" s="77"/>
    </row>
    <row r="222" customFormat="false" ht="15" hidden="false" customHeight="false" outlineLevel="0" collapsed="false">
      <c r="AE222" s="195"/>
      <c r="AF222" s="77"/>
    </row>
    <row r="223" customFormat="false" ht="15" hidden="false" customHeight="false" outlineLevel="0" collapsed="false">
      <c r="AE223" s="195"/>
      <c r="AF223" s="77"/>
    </row>
    <row r="224" customFormat="false" ht="15" hidden="false" customHeight="false" outlineLevel="0" collapsed="false">
      <c r="AE224" s="195"/>
      <c r="AF224" s="77"/>
    </row>
    <row r="225" customFormat="false" ht="15" hidden="false" customHeight="false" outlineLevel="0" collapsed="false">
      <c r="AE225" s="195"/>
      <c r="AF225" s="77"/>
    </row>
    <row r="226" customFormat="false" ht="15" hidden="false" customHeight="false" outlineLevel="0" collapsed="false">
      <c r="AE226" s="195"/>
      <c r="AF226" s="77"/>
    </row>
    <row r="227" customFormat="false" ht="15" hidden="false" customHeight="false" outlineLevel="0" collapsed="false">
      <c r="AE227" s="195"/>
      <c r="AF227" s="77"/>
    </row>
    <row r="228" customFormat="false" ht="15" hidden="false" customHeight="false" outlineLevel="0" collapsed="false">
      <c r="AE228" s="195"/>
      <c r="AF228" s="77"/>
    </row>
    <row r="229" customFormat="false" ht="15" hidden="false" customHeight="false" outlineLevel="0" collapsed="false">
      <c r="AE229" s="195"/>
      <c r="AF229" s="77"/>
    </row>
    <row r="230" customFormat="false" ht="15" hidden="false" customHeight="false" outlineLevel="0" collapsed="false">
      <c r="AE230" s="195"/>
      <c r="AF230" s="77"/>
    </row>
    <row r="231" customFormat="false" ht="15" hidden="false" customHeight="false" outlineLevel="0" collapsed="false">
      <c r="AE231" s="195"/>
      <c r="AF231" s="77"/>
    </row>
  </sheetData>
  <mergeCells count="60">
    <mergeCell ref="F2:I2"/>
    <mergeCell ref="V2:AD2"/>
    <mergeCell ref="F3:H3"/>
    <mergeCell ref="H4:AE4"/>
    <mergeCell ref="H5:AE5"/>
    <mergeCell ref="H6:AE6"/>
    <mergeCell ref="F7:F10"/>
    <mergeCell ref="G7:G10"/>
    <mergeCell ref="H7:H10"/>
    <mergeCell ref="I7:I10"/>
    <mergeCell ref="J7:J10"/>
    <mergeCell ref="K7:K10"/>
    <mergeCell ref="L7:L10"/>
    <mergeCell ref="M7:R8"/>
    <mergeCell ref="S7:U8"/>
    <mergeCell ref="V7:W8"/>
    <mergeCell ref="AD7:AD10"/>
    <mergeCell ref="AE7:AE10"/>
    <mergeCell ref="AF7:AF10"/>
    <mergeCell ref="AG7:AG10"/>
    <mergeCell ref="AH7:AH10"/>
    <mergeCell ref="AI7:AI10"/>
    <mergeCell ref="AJ7:AJ10"/>
    <mergeCell ref="AK7:AK10"/>
    <mergeCell ref="AL7:AL10"/>
    <mergeCell ref="AM7:AM10"/>
    <mergeCell ref="AN7:AN10"/>
    <mergeCell ref="AO7:AO10"/>
    <mergeCell ref="AR7:AR10"/>
    <mergeCell ref="AS7:AS10"/>
    <mergeCell ref="M9:M10"/>
    <mergeCell ref="N9:N10"/>
    <mergeCell ref="O9:O10"/>
    <mergeCell ref="P9:P10"/>
    <mergeCell ref="Q9:Q10"/>
    <mergeCell ref="R9:R10"/>
    <mergeCell ref="S9:S10"/>
    <mergeCell ref="T9:T10"/>
    <mergeCell ref="U9:U10"/>
    <mergeCell ref="V9:W9"/>
    <mergeCell ref="X9:Y9"/>
    <mergeCell ref="Z9:AA9"/>
    <mergeCell ref="AB9:AC9"/>
    <mergeCell ref="K14:K19"/>
    <mergeCell ref="F27:J27"/>
    <mergeCell ref="K32:K33"/>
    <mergeCell ref="F39:J39"/>
    <mergeCell ref="F45:J45"/>
    <mergeCell ref="F48:J48"/>
    <mergeCell ref="K51:K52"/>
    <mergeCell ref="F53:J53"/>
    <mergeCell ref="F57:J57"/>
    <mergeCell ref="F58:J58"/>
    <mergeCell ref="G62:H62"/>
    <mergeCell ref="U62:V62"/>
    <mergeCell ref="G63:H63"/>
    <mergeCell ref="U63:W64"/>
    <mergeCell ref="U66:W67"/>
    <mergeCell ref="U70:W71"/>
    <mergeCell ref="U74:W75"/>
  </mergeCells>
  <printOptions headings="false" gridLines="false" gridLinesSet="true" horizontalCentered="false" verticalCentered="false"/>
  <pageMargins left="0.7" right="0.7" top="0.75" bottom="0.75" header="0.511805555555555" footer="0.3"/>
  <pageSetup paperSize="8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&amp;CСтраница &amp;P</oddFooter>
  </headerFooter>
  <rowBreaks count="1" manualBreakCount="1">
    <brk id="52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1:HR231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71" zoomScalePageLayoutView="100" workbookViewId="0">
      <selection pane="topLeft" activeCell="A1" activeCellId="0" sqref="1:1048576"/>
    </sheetView>
  </sheetViews>
  <sheetFormatPr defaultColWidth="10.2890625" defaultRowHeight="15" zeroHeight="false" outlineLevelRow="0" outlineLevelCol="0"/>
  <cols>
    <col collapsed="false" customWidth="true" hidden="false" outlineLevel="0" max="5" min="1" style="1" width="5.43"/>
    <col collapsed="false" customWidth="true" hidden="false" outlineLevel="0" max="6" min="6" style="2" width="5.43"/>
    <col collapsed="false" customWidth="true" hidden="false" outlineLevel="0" max="7" min="7" style="3" width="17"/>
    <col collapsed="false" customWidth="true" hidden="false" outlineLevel="0" max="8" min="8" style="4" width="16.57"/>
    <col collapsed="false" customWidth="true" hidden="false" outlineLevel="0" max="9" min="9" style="4" width="20.71"/>
    <col collapsed="false" customWidth="true" hidden="false" outlineLevel="0" max="10" min="10" style="4" width="55"/>
    <col collapsed="false" customWidth="true" hidden="false" outlineLevel="0" max="11" min="11" style="4" width="44.71"/>
    <col collapsed="false" customWidth="true" hidden="false" outlineLevel="0" max="12" min="12" style="1" width="7"/>
    <col collapsed="false" customWidth="true" hidden="false" outlineLevel="0" max="13" min="13" style="5" width="18.85"/>
    <col collapsed="false" customWidth="true" hidden="false" outlineLevel="0" max="14" min="14" style="5" width="17.28"/>
    <col collapsed="false" customWidth="true" hidden="false" outlineLevel="0" max="15" min="15" style="5" width="15.85"/>
    <col collapsed="false" customWidth="true" hidden="false" outlineLevel="0" max="16" min="16" style="5" width="12.85"/>
    <col collapsed="false" customWidth="true" hidden="false" outlineLevel="0" max="17" min="17" style="5" width="14.57"/>
    <col collapsed="false" customWidth="true" hidden="false" outlineLevel="0" max="18" min="18" style="5" width="14.28"/>
    <col collapsed="false" customWidth="true" hidden="false" outlineLevel="0" max="19" min="19" style="5" width="18.28"/>
    <col collapsed="false" customWidth="true" hidden="false" outlineLevel="0" max="20" min="20" style="5" width="17.43"/>
    <col collapsed="false" customWidth="true" hidden="false" outlineLevel="0" max="21" min="21" style="5" width="15.71"/>
    <col collapsed="false" customWidth="true" hidden="false" outlineLevel="0" max="22" min="22" style="6" width="16"/>
    <col collapsed="false" customWidth="true" hidden="false" outlineLevel="0" max="23" min="23" style="6" width="18"/>
    <col collapsed="false" customWidth="true" hidden="false" outlineLevel="0" max="24" min="24" style="7" width="15.28"/>
    <col collapsed="false" customWidth="true" hidden="false" outlineLevel="0" max="25" min="25" style="7" width="15.14"/>
    <col collapsed="false" customWidth="true" hidden="false" outlineLevel="0" max="26" min="26" style="8" width="15.14"/>
    <col collapsed="false" customWidth="true" hidden="false" outlineLevel="0" max="27" min="27" style="8" width="15.71"/>
    <col collapsed="false" customWidth="true" hidden="false" outlineLevel="0" max="28" min="28" style="9" width="16.57"/>
    <col collapsed="false" customWidth="true" hidden="false" outlineLevel="0" max="29" min="29" style="10" width="17.85"/>
    <col collapsed="false" customWidth="true" hidden="false" outlineLevel="0" max="30" min="30" style="9" width="16.85"/>
    <col collapsed="false" customWidth="true" hidden="false" outlineLevel="0" max="31" min="31" style="11" width="19.14"/>
    <col collapsed="false" customWidth="true" hidden="false" outlineLevel="0" max="32" min="32" style="11" width="17.14"/>
    <col collapsed="false" customWidth="true" hidden="false" outlineLevel="0" max="35" min="33" style="1" width="17.14"/>
    <col collapsed="false" customWidth="true" hidden="false" outlineLevel="0" max="36" min="36" style="5" width="17.14"/>
    <col collapsed="false" customWidth="true" hidden="false" outlineLevel="0" max="42" min="37" style="1" width="17.14"/>
    <col collapsed="false" customWidth="false" hidden="false" outlineLevel="0" max="43" min="43" style="1" width="10.28"/>
    <col collapsed="false" customWidth="true" hidden="false" outlineLevel="0" max="44" min="44" style="1" width="24.57"/>
    <col collapsed="false" customWidth="true" hidden="false" outlineLevel="0" max="45" min="45" style="1" width="92"/>
    <col collapsed="false" customWidth="false" hidden="false" outlineLevel="0" max="118" min="46" style="5" width="10.28"/>
    <col collapsed="false" customWidth="true" hidden="false" outlineLevel="0" max="119" min="119" style="5" width="17"/>
    <col collapsed="false" customWidth="false" hidden="false" outlineLevel="0" max="226" min="120" style="5" width="10.28"/>
    <col collapsed="false" customWidth="false" hidden="false" outlineLevel="0" max="1024" min="227" style="1" width="10.28"/>
  </cols>
  <sheetData>
    <row r="1" customFormat="false" ht="37.5" hidden="false" customHeight="true" outlineLevel="0" collapsed="false">
      <c r="F1" s="12"/>
      <c r="G1" s="13" t="s">
        <v>0</v>
      </c>
      <c r="H1" s="14"/>
      <c r="I1" s="15"/>
      <c r="J1" s="16"/>
      <c r="K1" s="15"/>
      <c r="L1" s="17"/>
      <c r="M1" s="17"/>
      <c r="N1" s="17"/>
      <c r="O1" s="17"/>
      <c r="P1" s="18"/>
      <c r="Q1" s="18"/>
      <c r="R1" s="18"/>
      <c r="S1" s="17"/>
      <c r="T1" s="17"/>
      <c r="U1" s="14"/>
      <c r="V1" s="13"/>
      <c r="W1" s="17"/>
      <c r="X1" s="18"/>
      <c r="Y1" s="18"/>
      <c r="Z1" s="18"/>
      <c r="AA1" s="18"/>
      <c r="AB1" s="19"/>
      <c r="AC1" s="20"/>
      <c r="AD1" s="13"/>
      <c r="AE1" s="13"/>
      <c r="AF1" s="18"/>
      <c r="AG1" s="18"/>
      <c r="AH1" s="18"/>
      <c r="AI1" s="18"/>
      <c r="AJ1" s="18"/>
      <c r="AK1" s="19" t="s">
        <v>0</v>
      </c>
      <c r="AL1" s="20"/>
      <c r="AM1" s="19"/>
      <c r="AS1" s="14" t="s">
        <v>1</v>
      </c>
    </row>
    <row r="2" customFormat="false" ht="121.5" hidden="false" customHeight="true" outlineLevel="0" collapsed="false">
      <c r="F2" s="21" t="s">
        <v>2</v>
      </c>
      <c r="G2" s="21"/>
      <c r="H2" s="21"/>
      <c r="I2" s="21"/>
      <c r="J2" s="22"/>
      <c r="K2" s="22"/>
      <c r="L2" s="23"/>
      <c r="M2" s="24"/>
      <c r="N2" s="24"/>
      <c r="O2" s="24"/>
      <c r="P2" s="24"/>
      <c r="Q2" s="25"/>
      <c r="R2" s="25"/>
      <c r="S2" s="25"/>
      <c r="T2" s="25"/>
      <c r="U2" s="26"/>
      <c r="V2" s="27"/>
      <c r="W2" s="27"/>
      <c r="X2" s="27"/>
      <c r="Y2" s="27"/>
      <c r="Z2" s="27"/>
      <c r="AA2" s="27"/>
      <c r="AB2" s="27"/>
      <c r="AC2" s="27"/>
      <c r="AD2" s="27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8" t="s">
        <v>3</v>
      </c>
    </row>
    <row r="3" customFormat="false" ht="63" hidden="false" customHeight="true" outlineLevel="0" collapsed="false">
      <c r="F3" s="21" t="s">
        <v>4</v>
      </c>
      <c r="G3" s="21"/>
      <c r="H3" s="21"/>
      <c r="I3" s="29"/>
      <c r="J3" s="22"/>
      <c r="K3" s="22"/>
      <c r="L3" s="23"/>
      <c r="M3" s="24"/>
      <c r="N3" s="24"/>
      <c r="O3" s="24"/>
      <c r="P3" s="24"/>
      <c r="Q3" s="25"/>
      <c r="R3" s="25"/>
      <c r="S3" s="25"/>
      <c r="T3" s="25"/>
      <c r="U3" s="26"/>
      <c r="V3" s="30"/>
      <c r="W3" s="30"/>
      <c r="X3" s="30"/>
      <c r="Y3" s="30"/>
      <c r="Z3" s="30"/>
      <c r="AA3" s="30"/>
      <c r="AB3" s="30"/>
      <c r="AC3" s="30"/>
      <c r="AD3" s="30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8" t="s">
        <v>5</v>
      </c>
    </row>
    <row r="4" customFormat="false" ht="24.45" hidden="false" customHeight="false" outlineLevel="0" collapsed="false">
      <c r="F4" s="12"/>
      <c r="H4" s="31" t="s">
        <v>6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2"/>
      <c r="AJ4" s="1"/>
    </row>
    <row r="5" customFormat="false" ht="20.25" hidden="false" customHeight="true" outlineLevel="0" collapsed="false">
      <c r="F5" s="12"/>
      <c r="H5" s="33" t="s">
        <v>7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2"/>
      <c r="AJ5" s="1"/>
    </row>
    <row r="6" customFormat="false" ht="51.75" hidden="false" customHeight="true" outlineLevel="0" collapsed="false">
      <c r="F6" s="12"/>
      <c r="H6" s="34" t="s">
        <v>8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2"/>
      <c r="AJ6" s="1"/>
      <c r="AV6" s="5" t="n">
        <v>10.9</v>
      </c>
    </row>
    <row r="7" customFormat="false" ht="52.5" hidden="false" customHeight="true" outlineLevel="0" collapsed="false">
      <c r="F7" s="35" t="s">
        <v>9</v>
      </c>
      <c r="G7" s="36" t="s">
        <v>10</v>
      </c>
      <c r="H7" s="36" t="s">
        <v>11</v>
      </c>
      <c r="I7" s="36" t="s">
        <v>12</v>
      </c>
      <c r="J7" s="36" t="s">
        <v>13</v>
      </c>
      <c r="K7" s="36" t="s">
        <v>14</v>
      </c>
      <c r="L7" s="37" t="s">
        <v>15</v>
      </c>
      <c r="M7" s="38" t="s">
        <v>16</v>
      </c>
      <c r="N7" s="38"/>
      <c r="O7" s="38"/>
      <c r="P7" s="38"/>
      <c r="Q7" s="38"/>
      <c r="R7" s="38"/>
      <c r="S7" s="38" t="s">
        <v>17</v>
      </c>
      <c r="T7" s="38"/>
      <c r="U7" s="38"/>
      <c r="V7" s="39" t="s">
        <v>18</v>
      </c>
      <c r="W7" s="39"/>
      <c r="X7" s="40"/>
      <c r="Y7" s="40"/>
      <c r="Z7" s="40"/>
      <c r="AA7" s="40"/>
      <c r="AB7" s="40"/>
      <c r="AC7" s="40"/>
      <c r="AD7" s="41" t="s">
        <v>19</v>
      </c>
      <c r="AE7" s="42" t="s">
        <v>20</v>
      </c>
      <c r="AF7" s="43" t="s">
        <v>21</v>
      </c>
      <c r="AG7" s="44" t="s">
        <v>21</v>
      </c>
      <c r="AH7" s="45" t="s">
        <v>21</v>
      </c>
      <c r="AI7" s="45" t="s">
        <v>21</v>
      </c>
      <c r="AJ7" s="45" t="s">
        <v>21</v>
      </c>
      <c r="AK7" s="45" t="s">
        <v>21</v>
      </c>
      <c r="AL7" s="45" t="s">
        <v>21</v>
      </c>
      <c r="AM7" s="45" t="s">
        <v>21</v>
      </c>
      <c r="AN7" s="45" t="s">
        <v>21</v>
      </c>
      <c r="AO7" s="46" t="s">
        <v>22</v>
      </c>
      <c r="AQ7" s="1" t="n">
        <v>14.0072521050369</v>
      </c>
      <c r="AR7" s="47"/>
      <c r="AS7" s="48" t="s">
        <v>23</v>
      </c>
    </row>
    <row r="8" customFormat="false" ht="30.6" hidden="false" customHeight="true" outlineLevel="0" collapsed="false">
      <c r="F8" s="35"/>
      <c r="G8" s="36"/>
      <c r="H8" s="36"/>
      <c r="I8" s="36"/>
      <c r="J8" s="36"/>
      <c r="K8" s="36"/>
      <c r="L8" s="37"/>
      <c r="M8" s="38"/>
      <c r="N8" s="38"/>
      <c r="O8" s="38"/>
      <c r="P8" s="38"/>
      <c r="Q8" s="38"/>
      <c r="R8" s="38"/>
      <c r="S8" s="38"/>
      <c r="T8" s="38"/>
      <c r="U8" s="38"/>
      <c r="V8" s="39"/>
      <c r="W8" s="39"/>
      <c r="X8" s="49" t="s">
        <v>24</v>
      </c>
      <c r="Y8" s="50"/>
      <c r="Z8" s="51" t="s">
        <v>25</v>
      </c>
      <c r="AA8" s="50"/>
      <c r="AB8" s="52" t="s">
        <v>26</v>
      </c>
      <c r="AC8" s="52"/>
      <c r="AD8" s="41"/>
      <c r="AE8" s="42"/>
      <c r="AF8" s="43"/>
      <c r="AG8" s="44"/>
      <c r="AH8" s="45"/>
      <c r="AI8" s="45"/>
      <c r="AJ8" s="45"/>
      <c r="AK8" s="45"/>
      <c r="AL8" s="45"/>
      <c r="AM8" s="45"/>
      <c r="AN8" s="45"/>
      <c r="AO8" s="46"/>
      <c r="AQ8" s="1" t="n">
        <v>10.3903657777886</v>
      </c>
      <c r="AR8" s="47"/>
      <c r="AS8" s="48"/>
    </row>
    <row r="9" customFormat="false" ht="15.75" hidden="false" customHeight="true" outlineLevel="0" collapsed="false">
      <c r="F9" s="35"/>
      <c r="G9" s="36"/>
      <c r="H9" s="36"/>
      <c r="I9" s="36"/>
      <c r="J9" s="36"/>
      <c r="K9" s="36"/>
      <c r="L9" s="37"/>
      <c r="M9" s="53" t="s">
        <v>27</v>
      </c>
      <c r="N9" s="53" t="s">
        <v>28</v>
      </c>
      <c r="O9" s="53" t="s">
        <v>29</v>
      </c>
      <c r="P9" s="53" t="s">
        <v>30</v>
      </c>
      <c r="Q9" s="53" t="s">
        <v>31</v>
      </c>
      <c r="R9" s="53" t="s">
        <v>32</v>
      </c>
      <c r="S9" s="54" t="s">
        <v>33</v>
      </c>
      <c r="T9" s="54" t="s">
        <v>34</v>
      </c>
      <c r="U9" s="54" t="s">
        <v>35</v>
      </c>
      <c r="V9" s="55" t="s">
        <v>36</v>
      </c>
      <c r="W9" s="55"/>
      <c r="X9" s="56" t="s">
        <v>36</v>
      </c>
      <c r="Y9" s="56"/>
      <c r="Z9" s="53" t="s">
        <v>36</v>
      </c>
      <c r="AA9" s="53"/>
      <c r="AB9" s="57" t="s">
        <v>36</v>
      </c>
      <c r="AC9" s="57"/>
      <c r="AD9" s="41"/>
      <c r="AE9" s="42"/>
      <c r="AF9" s="43"/>
      <c r="AG9" s="44"/>
      <c r="AH9" s="45"/>
      <c r="AI9" s="45"/>
      <c r="AJ9" s="45"/>
      <c r="AK9" s="45"/>
      <c r="AL9" s="45"/>
      <c r="AM9" s="45"/>
      <c r="AN9" s="45"/>
      <c r="AO9" s="46"/>
      <c r="AR9" s="47"/>
      <c r="AS9" s="48"/>
    </row>
    <row r="10" customFormat="false" ht="120.75" hidden="false" customHeight="true" outlineLevel="0" collapsed="false">
      <c r="F10" s="35"/>
      <c r="G10" s="36"/>
      <c r="H10" s="36"/>
      <c r="I10" s="36"/>
      <c r="J10" s="36"/>
      <c r="K10" s="36"/>
      <c r="L10" s="37"/>
      <c r="M10" s="53"/>
      <c r="N10" s="53"/>
      <c r="O10" s="53"/>
      <c r="P10" s="53"/>
      <c r="Q10" s="53"/>
      <c r="R10" s="53"/>
      <c r="S10" s="54"/>
      <c r="T10" s="54"/>
      <c r="U10" s="54"/>
      <c r="V10" s="53" t="s">
        <v>37</v>
      </c>
      <c r="W10" s="55" t="s">
        <v>38</v>
      </c>
      <c r="X10" s="56" t="s">
        <v>37</v>
      </c>
      <c r="Y10" s="53" t="s">
        <v>38</v>
      </c>
      <c r="Z10" s="53" t="s">
        <v>37</v>
      </c>
      <c r="AA10" s="53" t="s">
        <v>38</v>
      </c>
      <c r="AB10" s="57" t="s">
        <v>37</v>
      </c>
      <c r="AC10" s="57" t="s">
        <v>38</v>
      </c>
      <c r="AD10" s="41"/>
      <c r="AE10" s="42"/>
      <c r="AF10" s="43"/>
      <c r="AG10" s="44"/>
      <c r="AH10" s="45"/>
      <c r="AI10" s="45"/>
      <c r="AJ10" s="45"/>
      <c r="AK10" s="45"/>
      <c r="AL10" s="45"/>
      <c r="AM10" s="45"/>
      <c r="AN10" s="45"/>
      <c r="AO10" s="46"/>
      <c r="AR10" s="47"/>
      <c r="AS10" s="48"/>
    </row>
    <row r="11" customFormat="false" ht="15" hidden="false" customHeight="false" outlineLevel="0" collapsed="false">
      <c r="F11" s="58" t="n">
        <v>1</v>
      </c>
      <c r="G11" s="59" t="n">
        <v>2</v>
      </c>
      <c r="H11" s="59" t="s">
        <v>39</v>
      </c>
      <c r="I11" s="59" t="s">
        <v>40</v>
      </c>
      <c r="J11" s="59" t="s">
        <v>41</v>
      </c>
      <c r="K11" s="59"/>
      <c r="L11" s="60" t="s">
        <v>42</v>
      </c>
      <c r="M11" s="61" t="s">
        <v>43</v>
      </c>
      <c r="N11" s="61" t="s">
        <v>44</v>
      </c>
      <c r="O11" s="61" t="n">
        <v>9</v>
      </c>
      <c r="P11" s="61" t="n">
        <v>10</v>
      </c>
      <c r="Q11" s="61" t="n">
        <v>11</v>
      </c>
      <c r="R11" s="61" t="n">
        <v>12</v>
      </c>
      <c r="S11" s="61" t="n">
        <v>13</v>
      </c>
      <c r="T11" s="61" t="n">
        <v>14</v>
      </c>
      <c r="U11" s="61" t="n">
        <v>15</v>
      </c>
      <c r="V11" s="61" t="n">
        <v>16</v>
      </c>
      <c r="W11" s="62" t="n">
        <v>17</v>
      </c>
      <c r="X11" s="63" t="n">
        <v>18</v>
      </c>
      <c r="Y11" s="61" t="n">
        <v>19</v>
      </c>
      <c r="Z11" s="61" t="n">
        <v>20</v>
      </c>
      <c r="AA11" s="61" t="n">
        <v>21</v>
      </c>
      <c r="AB11" s="60" t="n">
        <v>22</v>
      </c>
      <c r="AC11" s="60" t="n">
        <v>23</v>
      </c>
      <c r="AD11" s="64" t="n">
        <v>24</v>
      </c>
      <c r="AE11" s="65" t="n">
        <v>25</v>
      </c>
      <c r="AF11" s="32" t="n">
        <v>25</v>
      </c>
      <c r="AG11" s="63" t="n">
        <v>26</v>
      </c>
      <c r="AH11" s="61" t="n">
        <v>27</v>
      </c>
      <c r="AI11" s="61" t="n">
        <v>28</v>
      </c>
      <c r="AJ11" s="61" t="n">
        <v>29</v>
      </c>
      <c r="AK11" s="61" t="n">
        <v>30</v>
      </c>
      <c r="AL11" s="61" t="n">
        <v>31</v>
      </c>
      <c r="AM11" s="61" t="n">
        <v>32</v>
      </c>
      <c r="AN11" s="61" t="n">
        <v>33</v>
      </c>
      <c r="AO11" s="61" t="n">
        <v>34</v>
      </c>
      <c r="AR11" s="66"/>
      <c r="AS11" s="67"/>
    </row>
    <row r="12" customFormat="false" ht="19.7" hidden="false" customHeight="false" outlineLevel="0" collapsed="false">
      <c r="F12" s="68" t="s">
        <v>45</v>
      </c>
      <c r="G12" s="69"/>
      <c r="H12" s="69"/>
      <c r="I12" s="69"/>
      <c r="J12" s="69"/>
      <c r="K12" s="69"/>
      <c r="L12" s="69"/>
      <c r="M12" s="70"/>
      <c r="N12" s="70"/>
      <c r="O12" s="70"/>
      <c r="P12" s="70"/>
      <c r="Q12" s="70"/>
      <c r="R12" s="70"/>
      <c r="S12" s="71"/>
      <c r="T12" s="71"/>
      <c r="U12" s="69"/>
      <c r="V12" s="69"/>
      <c r="W12" s="72"/>
      <c r="X12" s="73"/>
      <c r="Y12" s="69"/>
      <c r="Z12" s="69"/>
      <c r="AA12" s="69"/>
      <c r="AB12" s="74"/>
      <c r="AC12" s="74"/>
      <c r="AD12" s="75"/>
      <c r="AE12" s="76"/>
      <c r="AF12" s="77"/>
      <c r="AR12" s="66"/>
      <c r="AS12" s="67"/>
    </row>
    <row r="13" customFormat="false" ht="19.7" hidden="false" customHeight="false" outlineLevel="0" collapsed="false">
      <c r="F13" s="68" t="s">
        <v>46</v>
      </c>
      <c r="G13" s="78"/>
      <c r="H13" s="78"/>
      <c r="I13" s="78"/>
      <c r="J13" s="78"/>
      <c r="K13" s="78"/>
      <c r="L13" s="78"/>
      <c r="M13" s="79"/>
      <c r="N13" s="79"/>
      <c r="O13" s="79"/>
      <c r="P13" s="79"/>
      <c r="Q13" s="79"/>
      <c r="R13" s="79"/>
      <c r="S13" s="80"/>
      <c r="T13" s="80"/>
      <c r="U13" s="69"/>
      <c r="V13" s="69"/>
      <c r="W13" s="72"/>
      <c r="X13" s="73"/>
      <c r="Y13" s="69"/>
      <c r="Z13" s="69"/>
      <c r="AA13" s="69"/>
      <c r="AB13" s="74"/>
      <c r="AC13" s="74"/>
      <c r="AD13" s="75"/>
      <c r="AE13" s="76"/>
      <c r="AF13" s="77"/>
      <c r="AR13" s="66"/>
      <c r="AS13" s="67"/>
    </row>
    <row r="14" s="81" customFormat="true" ht="109.5" hidden="false" customHeight="true" outlineLevel="0" collapsed="false">
      <c r="F14" s="82" t="n">
        <v>1</v>
      </c>
      <c r="G14" s="83" t="s">
        <v>47</v>
      </c>
      <c r="H14" s="83" t="s">
        <v>48</v>
      </c>
      <c r="I14" s="83" t="s">
        <v>49</v>
      </c>
      <c r="J14" s="83" t="s">
        <v>50</v>
      </c>
      <c r="K14" s="84" t="s">
        <v>51</v>
      </c>
      <c r="L14" s="85" t="s">
        <v>52</v>
      </c>
      <c r="M14" s="86" t="n">
        <v>0.619</v>
      </c>
      <c r="N14" s="86" t="n">
        <v>0.619</v>
      </c>
      <c r="O14" s="86" t="n">
        <v>0.31</v>
      </c>
      <c r="P14" s="86" t="n">
        <v>0</v>
      </c>
      <c r="Q14" s="86" t="n">
        <v>0</v>
      </c>
      <c r="R14" s="86" t="n">
        <v>0.3095</v>
      </c>
      <c r="S14" s="87" t="n">
        <v>220.791</v>
      </c>
      <c r="T14" s="87" t="n">
        <v>652.69</v>
      </c>
      <c r="U14" s="88" t="n">
        <v>220.791</v>
      </c>
      <c r="V14" s="89" t="n">
        <v>110.573844911147</v>
      </c>
      <c r="W14" s="90" t="n">
        <v>1205.2549095315</v>
      </c>
      <c r="X14" s="91" t="n">
        <v>0</v>
      </c>
      <c r="Y14" s="88" t="n">
        <v>0</v>
      </c>
      <c r="Z14" s="89" t="n">
        <v>0</v>
      </c>
      <c r="AA14" s="88" t="n">
        <v>0</v>
      </c>
      <c r="AB14" s="88" t="n">
        <v>110.573844911147</v>
      </c>
      <c r="AC14" s="88" t="n">
        <v>1548.83572189368</v>
      </c>
      <c r="AD14" s="90" t="n">
        <v>326.872213247173</v>
      </c>
      <c r="AE14" s="76" t="s">
        <v>53</v>
      </c>
      <c r="AF14" s="77"/>
      <c r="AQ14" s="81" t="s">
        <v>54</v>
      </c>
      <c r="AR14" s="66"/>
      <c r="AS14" s="92" t="s">
        <v>55</v>
      </c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93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</row>
    <row r="15" s="81" customFormat="true" ht="126.75" hidden="false" customHeight="true" outlineLevel="0" collapsed="false">
      <c r="F15" s="82" t="n">
        <v>2</v>
      </c>
      <c r="G15" s="83" t="s">
        <v>56</v>
      </c>
      <c r="H15" s="83" t="s">
        <v>57</v>
      </c>
      <c r="I15" s="83" t="s">
        <v>58</v>
      </c>
      <c r="J15" s="83" t="s">
        <v>59</v>
      </c>
      <c r="K15" s="84"/>
      <c r="L15" s="85" t="s">
        <v>52</v>
      </c>
      <c r="M15" s="86" t="n">
        <v>1.166</v>
      </c>
      <c r="N15" s="86" t="n">
        <v>0.141898085957044</v>
      </c>
      <c r="O15" s="86" t="n">
        <v>0.14</v>
      </c>
      <c r="P15" s="86" t="n">
        <v>0</v>
      </c>
      <c r="Q15" s="86" t="n">
        <v>0</v>
      </c>
      <c r="R15" s="86" t="n">
        <v>0.141898085957044</v>
      </c>
      <c r="S15" s="87" t="n">
        <v>225.857</v>
      </c>
      <c r="T15" s="87" t="n">
        <v>699.53</v>
      </c>
      <c r="U15" s="88" t="n">
        <v>27.486</v>
      </c>
      <c r="V15" s="89" t="n">
        <v>27.1183361921098</v>
      </c>
      <c r="W15" s="90" t="n">
        <v>295.589864493997</v>
      </c>
      <c r="X15" s="91" t="n">
        <v>0</v>
      </c>
      <c r="Y15" s="88" t="n">
        <v>0</v>
      </c>
      <c r="Z15" s="89" t="n">
        <v>0</v>
      </c>
      <c r="AA15" s="88" t="n">
        <v>0</v>
      </c>
      <c r="AB15" s="88" t="n">
        <v>27.1183361921098</v>
      </c>
      <c r="AC15" s="88" t="n">
        <v>379.853371712027</v>
      </c>
      <c r="AD15" s="90" t="n">
        <v>83.9915951972556</v>
      </c>
      <c r="AE15" s="76" t="s">
        <v>53</v>
      </c>
      <c r="AF15" s="77"/>
      <c r="AR15" s="66"/>
      <c r="AS15" s="92" t="s">
        <v>55</v>
      </c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</row>
    <row r="16" s="81" customFormat="true" ht="110.25" hidden="false" customHeight="true" outlineLevel="0" collapsed="false">
      <c r="F16" s="82" t="n">
        <v>3</v>
      </c>
      <c r="G16" s="83" t="s">
        <v>60</v>
      </c>
      <c r="H16" s="83" t="s">
        <v>61</v>
      </c>
      <c r="I16" s="83" t="s">
        <v>62</v>
      </c>
      <c r="J16" s="83" t="s">
        <v>63</v>
      </c>
      <c r="K16" s="84"/>
      <c r="L16" s="85" t="s">
        <v>52</v>
      </c>
      <c r="M16" s="86" t="n">
        <v>1.268</v>
      </c>
      <c r="N16" s="86" t="n">
        <v>1.268</v>
      </c>
      <c r="O16" s="86" t="n">
        <v>0.4</v>
      </c>
      <c r="P16" s="86" t="n">
        <v>0.23</v>
      </c>
      <c r="Q16" s="86"/>
      <c r="R16" s="86" t="n">
        <v>0.634</v>
      </c>
      <c r="S16" s="87" t="n">
        <v>281.586</v>
      </c>
      <c r="T16" s="87" t="n">
        <v>654.36</v>
      </c>
      <c r="U16" s="88" t="n">
        <v>281.586</v>
      </c>
      <c r="V16" s="89" t="n">
        <v>88.8283911671924</v>
      </c>
      <c r="W16" s="90" t="n">
        <v>968.229463722398</v>
      </c>
      <c r="X16" s="91" t="n">
        <v>51.08</v>
      </c>
      <c r="Y16" s="88" t="n">
        <v>715.490437525283</v>
      </c>
      <c r="Z16" s="89" t="n">
        <v>0</v>
      </c>
      <c r="AA16" s="88" t="n">
        <v>0</v>
      </c>
      <c r="AB16" s="88" t="n">
        <v>139.908391167192</v>
      </c>
      <c r="AC16" s="88" t="n">
        <v>1959.73210668898</v>
      </c>
      <c r="AD16" s="90" t="n">
        <v>325.124313155356</v>
      </c>
      <c r="AE16" s="76" t="s">
        <v>53</v>
      </c>
      <c r="AF16" s="77"/>
      <c r="AR16" s="66"/>
      <c r="AS16" s="92" t="s">
        <v>55</v>
      </c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</row>
    <row r="17" s="81" customFormat="true" ht="127.5" hidden="false" customHeight="true" outlineLevel="0" collapsed="false">
      <c r="F17" s="82" t="n">
        <v>4</v>
      </c>
      <c r="G17" s="83" t="s">
        <v>64</v>
      </c>
      <c r="H17" s="83" t="s">
        <v>65</v>
      </c>
      <c r="I17" s="83" t="s">
        <v>66</v>
      </c>
      <c r="J17" s="83" t="s">
        <v>67</v>
      </c>
      <c r="K17" s="84"/>
      <c r="L17" s="85" t="s">
        <v>52</v>
      </c>
      <c r="M17" s="86" t="n">
        <v>2.154</v>
      </c>
      <c r="N17" s="86" t="n">
        <v>0.251</v>
      </c>
      <c r="O17" s="86" t="n">
        <v>0.25</v>
      </c>
      <c r="P17" s="86" t="n">
        <v>0</v>
      </c>
      <c r="Q17" s="86" t="n">
        <v>0</v>
      </c>
      <c r="R17" s="86" t="n">
        <v>0.251</v>
      </c>
      <c r="S17" s="87" t="n">
        <v>401.422</v>
      </c>
      <c r="T17" s="87" t="n">
        <v>1108.62</v>
      </c>
      <c r="U17" s="88" t="n">
        <v>86.013</v>
      </c>
      <c r="V17" s="89" t="n">
        <v>46.5902971216342</v>
      </c>
      <c r="W17" s="90" t="n">
        <v>507.834238625813</v>
      </c>
      <c r="X17" s="91" t="e">
        <f aca="false">#DIV/0!</f>
        <v>#DIV/0!</v>
      </c>
      <c r="Y17" s="88" t="e">
        <f aca="false">#DIV/0!</f>
        <v>#DIV/0!</v>
      </c>
      <c r="Z17" s="89" t="n">
        <v>0</v>
      </c>
      <c r="AA17" s="88" t="n">
        <v>0</v>
      </c>
      <c r="AB17" s="88" t="e">
        <f aca="false">#DIV/0!</f>
        <v>#DIV/0!</v>
      </c>
      <c r="AC17" s="88" t="e">
        <f aca="false">#DIV/0!</f>
        <v>#DIV/0!</v>
      </c>
      <c r="AD17" s="90" t="e">
        <f aca="false">#DIV/0!</f>
        <v>#DIV/0!</v>
      </c>
      <c r="AE17" s="76" t="s">
        <v>53</v>
      </c>
      <c r="AF17" s="77"/>
      <c r="AR17" s="66"/>
      <c r="AS17" s="92" t="s">
        <v>55</v>
      </c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</row>
    <row r="18" s="8" customFormat="true" ht="87" hidden="false" customHeight="true" outlineLevel="0" collapsed="false">
      <c r="F18" s="82" t="n">
        <v>5</v>
      </c>
      <c r="G18" s="83" t="s">
        <v>68</v>
      </c>
      <c r="H18" s="83" t="s">
        <v>69</v>
      </c>
      <c r="I18" s="83" t="s">
        <v>70</v>
      </c>
      <c r="J18" s="83" t="s">
        <v>71</v>
      </c>
      <c r="K18" s="84"/>
      <c r="L18" s="85" t="s">
        <v>52</v>
      </c>
      <c r="M18" s="86" t="n">
        <v>25.419</v>
      </c>
      <c r="N18" s="86" t="n">
        <v>5.869</v>
      </c>
      <c r="O18" s="86" t="n">
        <v>2.8</v>
      </c>
      <c r="P18" s="86" t="n">
        <v>0.5</v>
      </c>
      <c r="Q18" s="86" t="n">
        <v>0.5</v>
      </c>
      <c r="R18" s="86" t="e">
        <f aca="false">#REF!</f>
        <v>#REF!</v>
      </c>
      <c r="S18" s="87" t="n">
        <v>3973.66</v>
      </c>
      <c r="T18" s="87" t="n">
        <v>31441.91</v>
      </c>
      <c r="U18" s="88" t="n">
        <v>851.414</v>
      </c>
      <c r="V18" s="89" t="n">
        <v>437.713836106849</v>
      </c>
      <c r="W18" s="90" t="n">
        <v>4771.08081356466</v>
      </c>
      <c r="X18" s="91" t="e">
        <f aca="false">#REF!</f>
        <v>#REF!</v>
      </c>
      <c r="Y18" s="88" t="e">
        <f aca="false">#REF!</f>
        <v>#REF!</v>
      </c>
      <c r="Z18" s="89" t="n">
        <v>78.1631850190802</v>
      </c>
      <c r="AA18" s="88" t="n">
        <v>1094.8514378949</v>
      </c>
      <c r="AB18" s="88" t="e">
        <f aca="false">#REF!</f>
        <v>#REF!</v>
      </c>
      <c r="AC18" s="88" t="e">
        <f aca="false">#REF!</f>
        <v>#REF!</v>
      </c>
      <c r="AD18" s="90" t="e">
        <f aca="false">#REF!</f>
        <v>#REF!</v>
      </c>
      <c r="AE18" s="76" t="s">
        <v>53</v>
      </c>
      <c r="AF18" s="77"/>
      <c r="AR18" s="66"/>
      <c r="AS18" s="92" t="s">
        <v>55</v>
      </c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</row>
    <row r="19" s="81" customFormat="true" ht="66" hidden="false" customHeight="true" outlineLevel="0" collapsed="false">
      <c r="F19" s="82" t="n">
        <v>6</v>
      </c>
      <c r="G19" s="83" t="s">
        <v>72</v>
      </c>
      <c r="H19" s="83" t="s">
        <v>73</v>
      </c>
      <c r="I19" s="83" t="s">
        <v>74</v>
      </c>
      <c r="J19" s="83" t="s">
        <v>75</v>
      </c>
      <c r="K19" s="84"/>
      <c r="L19" s="85" t="s">
        <v>76</v>
      </c>
      <c r="M19" s="86" t="n">
        <v>1303</v>
      </c>
      <c r="N19" s="86" t="n">
        <v>1153</v>
      </c>
      <c r="O19" s="86" t="n">
        <v>200</v>
      </c>
      <c r="P19" s="86" t="n">
        <v>296</v>
      </c>
      <c r="Q19" s="86" t="n">
        <v>300</v>
      </c>
      <c r="R19" s="86" t="n">
        <v>696</v>
      </c>
      <c r="S19" s="87" t="n">
        <v>935.791</v>
      </c>
      <c r="T19" s="87" t="n">
        <v>3822.95</v>
      </c>
      <c r="U19" s="88" t="n">
        <v>827.95</v>
      </c>
      <c r="V19" s="89" t="n">
        <v>143.636377590177</v>
      </c>
      <c r="W19" s="90" t="n">
        <v>1565.63651573292</v>
      </c>
      <c r="X19" s="91" t="e">
        <f aca="false">#REF!</f>
        <v>#REF!</v>
      </c>
      <c r="Y19" s="88" t="e">
        <f aca="false">#REF!</f>
        <v>#REF!</v>
      </c>
      <c r="Z19" s="89" t="n">
        <v>215.454566385265</v>
      </c>
      <c r="AA19" s="88" t="n">
        <v>3017.9264285398</v>
      </c>
      <c r="AB19" s="88" t="e">
        <f aca="false">#REF!</f>
        <v>#REF!</v>
      </c>
      <c r="AC19" s="88" t="e">
        <f aca="false">#REF!</f>
        <v>#REF!</v>
      </c>
      <c r="AD19" s="90" t="e">
        <f aca="false">#REF!</f>
        <v>#REF!</v>
      </c>
      <c r="AE19" s="76" t="s">
        <v>53</v>
      </c>
      <c r="AF19" s="77"/>
      <c r="AR19" s="66"/>
      <c r="AS19" s="92" t="s">
        <v>55</v>
      </c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</row>
    <row r="20" s="5" customFormat="true" ht="57.75" hidden="false" customHeight="true" outlineLevel="0" collapsed="false">
      <c r="F20" s="82" t="n">
        <v>7</v>
      </c>
      <c r="G20" s="83" t="s">
        <v>77</v>
      </c>
      <c r="H20" s="83" t="s">
        <v>78</v>
      </c>
      <c r="I20" s="83" t="s">
        <v>79</v>
      </c>
      <c r="J20" s="83" t="s">
        <v>80</v>
      </c>
      <c r="K20" s="84"/>
      <c r="L20" s="85" t="s">
        <v>81</v>
      </c>
      <c r="M20" s="86" t="n">
        <v>18412</v>
      </c>
      <c r="N20" s="86" t="n">
        <v>2977</v>
      </c>
      <c r="O20" s="86" t="n">
        <v>200</v>
      </c>
      <c r="P20" s="86" t="n">
        <v>50</v>
      </c>
      <c r="Q20" s="86" t="n">
        <v>100</v>
      </c>
      <c r="R20" s="86" t="e">
        <f aca="false">#REF!</f>
        <v>#REF!</v>
      </c>
      <c r="S20" s="87" t="n">
        <v>2721.39</v>
      </c>
      <c r="T20" s="87" t="n">
        <v>2721.39</v>
      </c>
      <c r="U20" s="88" t="n">
        <v>440.016186726048</v>
      </c>
      <c r="V20" s="89" t="n">
        <v>29.5610471431675</v>
      </c>
      <c r="W20" s="90" t="n">
        <v>322.215413860526</v>
      </c>
      <c r="X20" s="91" t="e">
        <f aca="false">#REF!</f>
        <v>#REF!</v>
      </c>
      <c r="Y20" s="88" t="e">
        <f aca="false">#REF!</f>
        <v>#REF!</v>
      </c>
      <c r="Z20" s="89" t="n">
        <v>14.7805235715837</v>
      </c>
      <c r="AA20" s="88" t="n">
        <v>207.034519911613</v>
      </c>
      <c r="AB20" s="88" t="e">
        <f aca="false">#REF!</f>
        <v>#REF!</v>
      </c>
      <c r="AC20" s="88" t="e">
        <f aca="false">#REF!</f>
        <v>#REF!</v>
      </c>
      <c r="AD20" s="90" t="e">
        <f aca="false">#REF!</f>
        <v>#REF!</v>
      </c>
      <c r="AE20" s="76" t="s">
        <v>82</v>
      </c>
      <c r="AF20" s="77"/>
      <c r="AR20" s="66"/>
      <c r="AS20" s="92" t="s">
        <v>55</v>
      </c>
    </row>
    <row r="21" s="81" customFormat="true" ht="81" hidden="false" customHeight="true" outlineLevel="0" collapsed="false">
      <c r="F21" s="82" t="n">
        <v>8</v>
      </c>
      <c r="G21" s="94" t="s">
        <v>77</v>
      </c>
      <c r="H21" s="94" t="s">
        <v>83</v>
      </c>
      <c r="I21" s="94" t="s">
        <v>84</v>
      </c>
      <c r="J21" s="94" t="s">
        <v>85</v>
      </c>
      <c r="K21" s="94"/>
      <c r="L21" s="95" t="s">
        <v>81</v>
      </c>
      <c r="M21" s="96" t="n">
        <v>550.37</v>
      </c>
      <c r="N21" s="96" t="n">
        <v>536.01421544516</v>
      </c>
      <c r="O21" s="96" t="n">
        <v>40</v>
      </c>
      <c r="P21" s="96" t="n">
        <v>0</v>
      </c>
      <c r="Q21" s="96" t="n">
        <v>51.94</v>
      </c>
      <c r="R21" s="96" t="e">
        <f aca="false">#DIV/0!</f>
        <v>#DIV/0!</v>
      </c>
      <c r="S21" s="97" t="n">
        <v>1059.62</v>
      </c>
      <c r="T21" s="97" t="n">
        <v>1317.21</v>
      </c>
      <c r="U21" s="88" t="n">
        <v>1031.981</v>
      </c>
      <c r="V21" s="89" t="n">
        <v>77.0114650144448</v>
      </c>
      <c r="W21" s="90" t="n">
        <v>839.424968657449</v>
      </c>
      <c r="X21" s="91" t="e">
        <f aca="false">#DIV/0!</f>
        <v>#DIV/0!</v>
      </c>
      <c r="Y21" s="88" t="e">
        <f aca="false">#DIV/0!</f>
        <v>#DIV/0!</v>
      </c>
      <c r="Z21" s="89" t="n">
        <v>49.9996936606283</v>
      </c>
      <c r="AA21" s="88" t="n">
        <v>700.358314279034</v>
      </c>
      <c r="AB21" s="88" t="e">
        <f aca="false">#DIV/0!</f>
        <v>#DIV/0!</v>
      </c>
      <c r="AC21" s="88" t="e">
        <f aca="false">#DIV/0!</f>
        <v>#DIV/0!</v>
      </c>
      <c r="AD21" s="90" t="e">
        <f aca="false">#DIV/0!</f>
        <v>#DIV/0!</v>
      </c>
      <c r="AE21" s="76" t="s">
        <v>86</v>
      </c>
      <c r="AF21" s="77"/>
      <c r="AR21" s="66"/>
      <c r="AS21" s="92" t="s">
        <v>55</v>
      </c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</row>
    <row r="22" s="81" customFormat="true" ht="68.25" hidden="false" customHeight="true" outlineLevel="0" collapsed="false">
      <c r="F22" s="82" t="n">
        <v>9</v>
      </c>
      <c r="G22" s="83" t="s">
        <v>87</v>
      </c>
      <c r="H22" s="83" t="s">
        <v>88</v>
      </c>
      <c r="I22" s="83" t="s">
        <v>89</v>
      </c>
      <c r="J22" s="98" t="s">
        <v>90</v>
      </c>
      <c r="K22" s="83"/>
      <c r="L22" s="85" t="s">
        <v>52</v>
      </c>
      <c r="M22" s="99" t="n">
        <v>96.4</v>
      </c>
      <c r="N22" s="99" t="n">
        <v>7.5</v>
      </c>
      <c r="O22" s="99" t="n">
        <v>1</v>
      </c>
      <c r="P22" s="99" t="n">
        <v>0</v>
      </c>
      <c r="Q22" s="99" t="n">
        <v>4.6</v>
      </c>
      <c r="R22" s="99" t="n">
        <v>4.6</v>
      </c>
      <c r="S22" s="100" t="n">
        <v>5759.52</v>
      </c>
      <c r="T22" s="99" t="n">
        <v>320.29</v>
      </c>
      <c r="U22" s="100" t="n">
        <v>1327.51</v>
      </c>
      <c r="V22" s="89" t="n">
        <v>59.7460580912863</v>
      </c>
      <c r="W22" s="90" t="n">
        <v>651.232033195021</v>
      </c>
      <c r="X22" s="101"/>
      <c r="Y22" s="102" t="n">
        <v>0</v>
      </c>
      <c r="Z22" s="102" t="n">
        <v>275.52</v>
      </c>
      <c r="AA22" s="102" t="n">
        <v>3859.27809997976</v>
      </c>
      <c r="AB22" s="88" t="n">
        <v>335.266058091286</v>
      </c>
      <c r="AC22" s="88" t="n">
        <v>4696.15619794658</v>
      </c>
      <c r="AD22" s="90" t="n">
        <v>18.6443255247066</v>
      </c>
      <c r="AE22" s="103" t="s">
        <v>91</v>
      </c>
      <c r="AF22" s="77"/>
      <c r="AR22" s="66"/>
      <c r="AS22" s="92" t="s">
        <v>55</v>
      </c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</row>
    <row r="23" s="81" customFormat="true" ht="69" hidden="false" customHeight="true" outlineLevel="0" collapsed="false">
      <c r="F23" s="82" t="n">
        <v>10</v>
      </c>
      <c r="G23" s="83" t="s">
        <v>92</v>
      </c>
      <c r="H23" s="83" t="s">
        <v>93</v>
      </c>
      <c r="I23" s="83" t="s">
        <v>94</v>
      </c>
      <c r="J23" s="83" t="s">
        <v>95</v>
      </c>
      <c r="K23" s="83"/>
      <c r="L23" s="85" t="s">
        <v>81</v>
      </c>
      <c r="M23" s="86" t="n">
        <v>1252.6</v>
      </c>
      <c r="N23" s="86" t="n">
        <v>1252.6</v>
      </c>
      <c r="O23" s="86" t="n">
        <v>400</v>
      </c>
      <c r="P23" s="86" t="n">
        <v>59.03</v>
      </c>
      <c r="Q23" s="86" t="n">
        <v>150</v>
      </c>
      <c r="R23" s="86" t="n">
        <v>209.03</v>
      </c>
      <c r="S23" s="87" t="n">
        <v>173.645</v>
      </c>
      <c r="T23" s="87" t="n">
        <v>2190.69</v>
      </c>
      <c r="U23" s="88" t="n">
        <v>173.645</v>
      </c>
      <c r="V23" s="89" t="n">
        <v>55.4510617914737</v>
      </c>
      <c r="W23" s="90" t="n">
        <v>604.416573527064</v>
      </c>
      <c r="X23" s="91" t="e">
        <f aca="false">#REF!</f>
        <v>#REF!</v>
      </c>
      <c r="Y23" s="88" t="e">
        <f aca="false">#REF!</f>
        <v>#REF!</v>
      </c>
      <c r="Z23" s="89" t="e">
        <f aca="false">#REF!</f>
        <v>#REF!</v>
      </c>
      <c r="AA23" s="88" t="e">
        <f aca="false">#REF!</f>
        <v>#REF!</v>
      </c>
      <c r="AB23" s="88" t="e">
        <f aca="false">#REF!</f>
        <v>#REF!</v>
      </c>
      <c r="AC23" s="88" t="e">
        <f aca="false">#REF!</f>
        <v>#REF!</v>
      </c>
      <c r="AD23" s="90" t="e">
        <f aca="false">#REF!</f>
        <v>#REF!</v>
      </c>
      <c r="AE23" s="76" t="s">
        <v>86</v>
      </c>
      <c r="AF23" s="77"/>
      <c r="AR23" s="66"/>
      <c r="AS23" s="92" t="s">
        <v>55</v>
      </c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</row>
    <row r="24" s="81" customFormat="true" ht="84" hidden="false" customHeight="true" outlineLevel="0" collapsed="false">
      <c r="F24" s="82" t="n">
        <v>11</v>
      </c>
      <c r="G24" s="83" t="s">
        <v>96</v>
      </c>
      <c r="H24" s="83" t="s">
        <v>97</v>
      </c>
      <c r="I24" s="83" t="s">
        <v>98</v>
      </c>
      <c r="J24" s="83" t="s">
        <v>99</v>
      </c>
      <c r="K24" s="83" t="s">
        <v>100</v>
      </c>
      <c r="L24" s="85" t="s">
        <v>81</v>
      </c>
      <c r="M24" s="86" t="n">
        <v>16012.46</v>
      </c>
      <c r="N24" s="86" t="n">
        <v>14687.1301730083</v>
      </c>
      <c r="O24" s="104" t="n">
        <v>86.8</v>
      </c>
      <c r="P24" s="104" t="n">
        <v>200</v>
      </c>
      <c r="Q24" s="104" t="n">
        <v>200</v>
      </c>
      <c r="R24" s="104" t="e">
        <f aca="false">#REF!</f>
        <v>#REF!</v>
      </c>
      <c r="S24" s="87" t="n">
        <v>32925.12</v>
      </c>
      <c r="T24" s="87" t="n">
        <v>116330.77</v>
      </c>
      <c r="U24" s="88" t="n">
        <v>30199.952</v>
      </c>
      <c r="V24" s="89" t="n">
        <v>178.479784867534</v>
      </c>
      <c r="W24" s="90" t="n">
        <v>1945.42965505613</v>
      </c>
      <c r="X24" s="91" t="e">
        <f aca="false">#REF!</f>
        <v>#REF!</v>
      </c>
      <c r="Y24" s="88" t="e">
        <f aca="false">#REF!</f>
        <v>#REF!</v>
      </c>
      <c r="Z24" s="89" t="e">
        <f aca="false">#REF!</f>
        <v>#REF!</v>
      </c>
      <c r="AA24" s="88" t="e">
        <f aca="false">#REF!</f>
        <v>#REF!</v>
      </c>
      <c r="AB24" s="88" t="e">
        <f aca="false">#REF!</f>
        <v>#REF!</v>
      </c>
      <c r="AC24" s="88" t="e">
        <f aca="false">#REF!</f>
        <v>#REF!</v>
      </c>
      <c r="AD24" s="90" t="e">
        <f aca="false">#REF!</f>
        <v>#REF!</v>
      </c>
      <c r="AE24" s="105" t="s">
        <v>101</v>
      </c>
      <c r="AF24" s="77"/>
      <c r="AR24" s="66"/>
      <c r="AS24" s="92" t="s">
        <v>55</v>
      </c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</row>
    <row r="25" s="81" customFormat="true" ht="72" hidden="false" customHeight="true" outlineLevel="0" collapsed="false">
      <c r="F25" s="82" t="n">
        <v>12</v>
      </c>
      <c r="G25" s="106" t="s">
        <v>102</v>
      </c>
      <c r="H25" s="83" t="s">
        <v>103</v>
      </c>
      <c r="I25" s="83" t="s">
        <v>104</v>
      </c>
      <c r="J25" s="106" t="s">
        <v>105</v>
      </c>
      <c r="K25" s="106"/>
      <c r="L25" s="85" t="s">
        <v>52</v>
      </c>
      <c r="M25" s="86" t="n">
        <v>245.247</v>
      </c>
      <c r="N25" s="86" t="n">
        <v>197.787</v>
      </c>
      <c r="O25" s="86" t="n">
        <v>8</v>
      </c>
      <c r="P25" s="86" t="n">
        <v>17</v>
      </c>
      <c r="Q25" s="86" t="n">
        <v>17.44</v>
      </c>
      <c r="R25" s="86" t="e">
        <f aca="false">#REF!</f>
        <v>#REF!</v>
      </c>
      <c r="S25" s="87" t="n">
        <v>2311.54</v>
      </c>
      <c r="T25" s="87" t="n">
        <v>67128.16</v>
      </c>
      <c r="U25" s="88" t="n">
        <v>1929.68</v>
      </c>
      <c r="V25" s="89" t="n">
        <v>75.4028387707087</v>
      </c>
      <c r="W25" s="90" t="n">
        <v>821.890942600725</v>
      </c>
      <c r="X25" s="91" t="e">
        <f aca="false">#REF!</f>
        <v>#REF!</v>
      </c>
      <c r="Y25" s="88" t="e">
        <f aca="false">#REF!</f>
        <v>#REF!</v>
      </c>
      <c r="Z25" s="89" t="e">
        <f aca="false">#REF!</f>
        <v>#REF!</v>
      </c>
      <c r="AA25" s="88" t="e">
        <f aca="false">#REF!</f>
        <v>#REF!</v>
      </c>
      <c r="AB25" s="88" t="e">
        <f aca="false">#REF!</f>
        <v>#REF!</v>
      </c>
      <c r="AC25" s="88" t="e">
        <f aca="false">#REF!</f>
        <v>#REF!</v>
      </c>
      <c r="AD25" s="90" t="e">
        <f aca="false">#REF!</f>
        <v>#REF!</v>
      </c>
      <c r="AE25" s="76" t="s">
        <v>53</v>
      </c>
      <c r="AF25" s="77"/>
      <c r="AR25" s="66"/>
      <c r="AS25" s="92" t="s">
        <v>55</v>
      </c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</row>
    <row r="26" s="81" customFormat="true" ht="104.25" hidden="false" customHeight="true" outlineLevel="0" collapsed="false">
      <c r="F26" s="82" t="n">
        <v>13</v>
      </c>
      <c r="G26" s="83" t="s">
        <v>106</v>
      </c>
      <c r="H26" s="83" t="s">
        <v>107</v>
      </c>
      <c r="I26" s="83" t="s">
        <v>108</v>
      </c>
      <c r="J26" s="107" t="s">
        <v>109</v>
      </c>
      <c r="K26" s="108" t="s">
        <v>110</v>
      </c>
      <c r="L26" s="109" t="s">
        <v>52</v>
      </c>
      <c r="M26" s="96" t="n">
        <v>2.876</v>
      </c>
      <c r="N26" s="96" t="n">
        <v>2.876</v>
      </c>
      <c r="O26" s="86" t="n">
        <v>0.5</v>
      </c>
      <c r="P26" s="86"/>
      <c r="Q26" s="86"/>
      <c r="R26" s="86" t="n">
        <v>0</v>
      </c>
      <c r="S26" s="87" t="n">
        <v>926.49</v>
      </c>
      <c r="T26" s="87" t="n">
        <v>3685.5</v>
      </c>
      <c r="U26" s="88" t="n">
        <v>926.49</v>
      </c>
      <c r="V26" s="89" t="n">
        <v>161.072670375522</v>
      </c>
      <c r="W26" s="90" t="n">
        <v>1755.69210709319</v>
      </c>
      <c r="X26" s="91" t="e">
        <f aca="false">#REF!</f>
        <v>#REF!</v>
      </c>
      <c r="Y26" s="88" t="e">
        <f aca="false">#REF!</f>
        <v>#REF!</v>
      </c>
      <c r="Z26" s="89" t="e">
        <f aca="false">#DIV/0!</f>
        <v>#DIV/0!</v>
      </c>
      <c r="AA26" s="88" t="e">
        <f aca="false">#DIV/0!</f>
        <v>#DIV/0!</v>
      </c>
      <c r="AB26" s="88"/>
      <c r="AC26" s="88"/>
      <c r="AD26" s="90" t="n">
        <v>0</v>
      </c>
      <c r="AE26" s="76" t="s">
        <v>91</v>
      </c>
      <c r="AF26" s="77"/>
      <c r="AR26" s="66"/>
      <c r="AS26" s="110" t="s">
        <v>111</v>
      </c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</row>
    <row r="27" s="5" customFormat="true" ht="22.05" hidden="false" customHeight="false" outlineLevel="0" collapsed="false">
      <c r="F27" s="111"/>
      <c r="G27" s="111"/>
      <c r="H27" s="111"/>
      <c r="I27" s="111"/>
      <c r="J27" s="111"/>
      <c r="K27" s="112"/>
      <c r="L27" s="113"/>
      <c r="M27" s="114"/>
      <c r="N27" s="114"/>
      <c r="O27" s="114"/>
      <c r="P27" s="114"/>
      <c r="Q27" s="114"/>
      <c r="R27" s="114"/>
      <c r="S27" s="115"/>
      <c r="T27" s="115"/>
      <c r="U27" s="116"/>
      <c r="V27" s="117" t="n">
        <v>1491.18600914325</v>
      </c>
      <c r="W27" s="118" t="n">
        <v>16253.9274996614</v>
      </c>
      <c r="X27" s="119" t="e">
        <f aca="false">#REF!</f>
        <v>#REF!</v>
      </c>
      <c r="Y27" s="117" t="e">
        <f aca="false">#DIV/0!</f>
        <v>#DIV/0!</v>
      </c>
      <c r="Z27" s="117" t="e">
        <f aca="false">#REF!</f>
        <v>#REF!</v>
      </c>
      <c r="AA27" s="117" t="e">
        <f aca="false">#REF!</f>
        <v>#REF!</v>
      </c>
      <c r="AB27" s="120" t="e">
        <f aca="false">#DIV/0!</f>
        <v>#DIV/0!</v>
      </c>
      <c r="AC27" s="120" t="e">
        <f aca="false">#DIV/0!</f>
        <v>#DIV/0!</v>
      </c>
      <c r="AD27" s="121"/>
      <c r="AE27" s="76"/>
      <c r="AF27" s="77"/>
      <c r="AR27" s="66"/>
      <c r="AS27" s="122"/>
    </row>
    <row r="28" customFormat="false" ht="22.05" hidden="false" customHeight="false" outlineLevel="0" collapsed="false">
      <c r="F28" s="123" t="s">
        <v>112</v>
      </c>
      <c r="G28" s="124"/>
      <c r="H28" s="124"/>
      <c r="I28" s="124"/>
      <c r="J28" s="124"/>
      <c r="K28" s="124"/>
      <c r="L28" s="125"/>
      <c r="M28" s="126"/>
      <c r="N28" s="126"/>
      <c r="O28" s="126"/>
      <c r="P28" s="126"/>
      <c r="Q28" s="126"/>
      <c r="R28" s="126"/>
      <c r="S28" s="127"/>
      <c r="T28" s="127"/>
      <c r="U28" s="128"/>
      <c r="V28" s="128"/>
      <c r="W28" s="129"/>
      <c r="X28" s="130"/>
      <c r="Y28" s="128"/>
      <c r="Z28" s="128"/>
      <c r="AA28" s="128"/>
      <c r="AB28" s="128"/>
      <c r="AC28" s="128"/>
      <c r="AD28" s="129"/>
      <c r="AE28" s="76"/>
      <c r="AF28" s="77"/>
      <c r="AR28" s="66"/>
      <c r="AS28" s="122"/>
    </row>
    <row r="29" customFormat="false" ht="22.05" hidden="false" customHeight="false" outlineLevel="0" collapsed="false">
      <c r="F29" s="131" t="s">
        <v>113</v>
      </c>
      <c r="G29" s="132"/>
      <c r="H29" s="132"/>
      <c r="I29" s="132"/>
      <c r="J29" s="132"/>
      <c r="K29" s="132"/>
      <c r="L29" s="133"/>
      <c r="M29" s="134"/>
      <c r="N29" s="134"/>
      <c r="O29" s="134"/>
      <c r="P29" s="134"/>
      <c r="Q29" s="134"/>
      <c r="R29" s="134"/>
      <c r="S29" s="135"/>
      <c r="T29" s="135"/>
      <c r="U29" s="136"/>
      <c r="V29" s="136"/>
      <c r="W29" s="137"/>
      <c r="X29" s="138"/>
      <c r="Y29" s="136"/>
      <c r="Z29" s="136"/>
      <c r="AA29" s="136"/>
      <c r="AB29" s="136"/>
      <c r="AC29" s="136"/>
      <c r="AD29" s="137"/>
      <c r="AE29" s="76"/>
      <c r="AF29" s="77"/>
      <c r="AJ29" s="1"/>
      <c r="AR29" s="66"/>
      <c r="AS29" s="122"/>
    </row>
    <row r="30" s="81" customFormat="true" ht="99" hidden="false" customHeight="true" outlineLevel="0" collapsed="false">
      <c r="F30" s="82" t="n">
        <v>14</v>
      </c>
      <c r="G30" s="139" t="s">
        <v>114</v>
      </c>
      <c r="H30" s="139" t="s">
        <v>115</v>
      </c>
      <c r="I30" s="139" t="s">
        <v>116</v>
      </c>
      <c r="J30" s="139" t="s">
        <v>117</v>
      </c>
      <c r="K30" s="140" t="s">
        <v>118</v>
      </c>
      <c r="L30" s="141" t="s">
        <v>52</v>
      </c>
      <c r="M30" s="86" t="n">
        <v>73.418</v>
      </c>
      <c r="N30" s="86" t="n">
        <v>69.918</v>
      </c>
      <c r="O30" s="86" t="n">
        <v>7</v>
      </c>
      <c r="P30" s="86" t="n">
        <v>2.67</v>
      </c>
      <c r="Q30" s="86" t="n">
        <v>2.67</v>
      </c>
      <c r="R30" s="86" t="n">
        <v>12.34</v>
      </c>
      <c r="S30" s="87" t="n">
        <v>4716.005</v>
      </c>
      <c r="T30" s="87" t="n">
        <v>53255.83</v>
      </c>
      <c r="U30" s="88" t="n">
        <v>4485.542</v>
      </c>
      <c r="V30" s="89" t="n">
        <v>449.644978070773</v>
      </c>
      <c r="W30" s="90" t="n">
        <v>4901.13026097142</v>
      </c>
      <c r="X30" s="91" t="n">
        <v>171.507441635566</v>
      </c>
      <c r="Y30" s="88" t="n">
        <v>0</v>
      </c>
      <c r="Z30" s="89" t="n">
        <v>171.507441635566</v>
      </c>
      <c r="AA30" s="88" t="n">
        <v>0</v>
      </c>
      <c r="AB30" s="88" t="n">
        <v>792.659861341905</v>
      </c>
      <c r="AC30" s="88" t="n">
        <v>0</v>
      </c>
      <c r="AD30" s="90" t="n">
        <v>8951.16922553052</v>
      </c>
      <c r="AE30" s="76" t="s">
        <v>91</v>
      </c>
      <c r="AF30" s="77"/>
      <c r="AR30" s="66"/>
      <c r="AS30" s="142" t="s">
        <v>119</v>
      </c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</row>
    <row r="31" s="81" customFormat="true" ht="91.5" hidden="false" customHeight="true" outlineLevel="0" collapsed="false">
      <c r="F31" s="82" t="n">
        <v>15</v>
      </c>
      <c r="G31" s="139" t="s">
        <v>120</v>
      </c>
      <c r="H31" s="139" t="s">
        <v>121</v>
      </c>
      <c r="I31" s="139" t="s">
        <v>122</v>
      </c>
      <c r="J31" s="139" t="s">
        <v>123</v>
      </c>
      <c r="K31" s="139"/>
      <c r="L31" s="141" t="s">
        <v>52</v>
      </c>
      <c r="M31" s="86" t="n">
        <v>53.94</v>
      </c>
      <c r="N31" s="86" t="n">
        <v>26.598</v>
      </c>
      <c r="O31" s="86" t="n">
        <v>2</v>
      </c>
      <c r="P31" s="86" t="n">
        <v>0.5</v>
      </c>
      <c r="Q31" s="86" t="n">
        <v>0.5</v>
      </c>
      <c r="R31" s="86" t="n">
        <v>3</v>
      </c>
      <c r="S31" s="87" t="n">
        <v>7127.305</v>
      </c>
      <c r="T31" s="87" t="n">
        <v>48261.87</v>
      </c>
      <c r="U31" s="88" t="n">
        <v>3929.867</v>
      </c>
      <c r="V31" s="89" t="n">
        <v>264.267890248424</v>
      </c>
      <c r="W31" s="90" t="n">
        <v>2880.52000370782</v>
      </c>
      <c r="X31" s="91" t="n">
        <v>66.066972562106</v>
      </c>
      <c r="Y31" s="88" t="n">
        <v>0</v>
      </c>
      <c r="Z31" s="89" t="n">
        <v>66.066972562106</v>
      </c>
      <c r="AA31" s="88" t="n">
        <v>0</v>
      </c>
      <c r="AB31" s="88" t="n">
        <v>396.401835372636</v>
      </c>
      <c r="AC31" s="88" t="n">
        <v>0</v>
      </c>
      <c r="AD31" s="90" t="n">
        <v>2684.19744160178</v>
      </c>
      <c r="AE31" s="76" t="s">
        <v>91</v>
      </c>
      <c r="AF31" s="77"/>
      <c r="AR31" s="66"/>
      <c r="AS31" s="142" t="s">
        <v>119</v>
      </c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</row>
    <row r="32" s="81" customFormat="true" ht="72" hidden="false" customHeight="true" outlineLevel="0" collapsed="false">
      <c r="F32" s="82" t="n">
        <v>16</v>
      </c>
      <c r="G32" s="139" t="s">
        <v>124</v>
      </c>
      <c r="H32" s="143" t="s">
        <v>125</v>
      </c>
      <c r="I32" s="143" t="s">
        <v>126</v>
      </c>
      <c r="J32" s="143" t="s">
        <v>127</v>
      </c>
      <c r="K32" s="144"/>
      <c r="L32" s="141" t="s">
        <v>81</v>
      </c>
      <c r="M32" s="86" t="n">
        <v>5873.3</v>
      </c>
      <c r="N32" s="86" t="n">
        <v>1563.63</v>
      </c>
      <c r="O32" s="86" t="n">
        <v>100</v>
      </c>
      <c r="P32" s="86" t="n">
        <v>262.17</v>
      </c>
      <c r="Q32" s="86" t="n">
        <v>300</v>
      </c>
      <c r="R32" s="86" t="n">
        <v>662.17</v>
      </c>
      <c r="S32" s="87" t="n">
        <v>886.98</v>
      </c>
      <c r="T32" s="87" t="n">
        <v>18975.88</v>
      </c>
      <c r="U32" s="88" t="n">
        <v>236.137867536138</v>
      </c>
      <c r="V32" s="89" t="n">
        <v>15.1019018269116</v>
      </c>
      <c r="W32" s="90" t="n">
        <v>164.610729913337</v>
      </c>
      <c r="X32" s="91" t="n">
        <v>39.5926560196142</v>
      </c>
      <c r="Y32" s="88" t="n">
        <v>0</v>
      </c>
      <c r="Z32" s="89" t="n">
        <v>45.3057054807349</v>
      </c>
      <c r="AA32" s="88" t="n">
        <v>0</v>
      </c>
      <c r="AB32" s="88" t="n">
        <v>100.000263327261</v>
      </c>
      <c r="AC32" s="88" t="n">
        <v>0</v>
      </c>
      <c r="AD32" s="90" t="n">
        <v>2139.38645388453</v>
      </c>
      <c r="AE32" s="76" t="s">
        <v>82</v>
      </c>
      <c r="AF32" s="77"/>
      <c r="AR32" s="66"/>
      <c r="AS32" s="92" t="s">
        <v>55</v>
      </c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</row>
    <row r="33" s="81" customFormat="true" ht="66" hidden="false" customHeight="true" outlineLevel="0" collapsed="false">
      <c r="F33" s="82" t="n">
        <v>17</v>
      </c>
      <c r="G33" s="139" t="s">
        <v>124</v>
      </c>
      <c r="H33" s="143" t="s">
        <v>125</v>
      </c>
      <c r="I33" s="143" t="s">
        <v>126</v>
      </c>
      <c r="J33" s="143" t="s">
        <v>128</v>
      </c>
      <c r="K33" s="144"/>
      <c r="L33" s="141" t="s">
        <v>81</v>
      </c>
      <c r="M33" s="86" t="n">
        <v>19348.9</v>
      </c>
      <c r="N33" s="86" t="n">
        <v>4058.04</v>
      </c>
      <c r="O33" s="86" t="n">
        <v>1000</v>
      </c>
      <c r="P33" s="86" t="n">
        <v>1000</v>
      </c>
      <c r="Q33" s="86" t="n">
        <v>1164.43</v>
      </c>
      <c r="R33" s="86" t="n">
        <v>2831.09666666667</v>
      </c>
      <c r="S33" s="87" t="n">
        <v>3057.246</v>
      </c>
      <c r="T33" s="87" t="n">
        <v>66306.89</v>
      </c>
      <c r="U33" s="88" t="n">
        <v>641.195445624299</v>
      </c>
      <c r="V33" s="89" t="n">
        <v>158.006191566446</v>
      </c>
      <c r="W33" s="90" t="n">
        <v>1722.26748807426</v>
      </c>
      <c r="X33" s="91" t="n">
        <v>105.337461044297</v>
      </c>
      <c r="Y33" s="88" t="n">
        <v>0</v>
      </c>
      <c r="Z33" s="89" t="n">
        <v>183.987149645716</v>
      </c>
      <c r="AA33" s="88" t="n">
        <v>0</v>
      </c>
      <c r="AB33" s="88" t="n">
        <v>447.330802256459</v>
      </c>
      <c r="AC33" s="88" t="n">
        <v>0</v>
      </c>
      <c r="AD33" s="90" t="n">
        <v>9701.90632315188</v>
      </c>
      <c r="AE33" s="76" t="s">
        <v>82</v>
      </c>
      <c r="AF33" s="77"/>
      <c r="AR33" s="66"/>
      <c r="AS33" s="92" t="s">
        <v>55</v>
      </c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</row>
    <row r="34" customFormat="false" ht="60" hidden="false" customHeight="true" outlineLevel="0" collapsed="false">
      <c r="F34" s="145"/>
      <c r="G34" s="139"/>
      <c r="H34" s="143"/>
      <c r="I34" s="143"/>
      <c r="J34" s="143"/>
      <c r="K34" s="143"/>
      <c r="L34" s="141"/>
      <c r="M34" s="86"/>
      <c r="N34" s="86"/>
      <c r="O34" s="86"/>
      <c r="P34" s="86"/>
      <c r="Q34" s="86"/>
      <c r="R34" s="86"/>
      <c r="S34" s="87"/>
      <c r="T34" s="87"/>
      <c r="U34" s="88"/>
      <c r="V34" s="89" t="e">
        <f aca="false">#DIV/0!</f>
        <v>#DIV/0!</v>
      </c>
      <c r="W34" s="90"/>
      <c r="X34" s="91"/>
      <c r="Y34" s="88"/>
      <c r="Z34" s="89"/>
      <c r="AA34" s="88"/>
      <c r="AB34" s="88"/>
      <c r="AC34" s="88"/>
      <c r="AD34" s="90"/>
      <c r="AE34" s="76"/>
      <c r="AF34" s="77"/>
      <c r="AJ34" s="1"/>
      <c r="AR34" s="66"/>
      <c r="AS34" s="122"/>
    </row>
    <row r="35" s="146" customFormat="true" ht="25.5" hidden="false" customHeight="true" outlineLevel="0" collapsed="false">
      <c r="F35" s="145"/>
      <c r="G35" s="139"/>
      <c r="H35" s="143"/>
      <c r="I35" s="143"/>
      <c r="J35" s="143"/>
      <c r="K35" s="147"/>
      <c r="L35" s="141"/>
      <c r="M35" s="86"/>
      <c r="N35" s="86"/>
      <c r="O35" s="86"/>
      <c r="P35" s="86"/>
      <c r="Q35" s="86"/>
      <c r="R35" s="86"/>
      <c r="S35" s="87"/>
      <c r="T35" s="87"/>
      <c r="U35" s="88"/>
      <c r="V35" s="89" t="e">
        <f aca="false">#DIV/0!</f>
        <v>#DIV/0!</v>
      </c>
      <c r="W35" s="90"/>
      <c r="X35" s="91"/>
      <c r="Y35" s="88"/>
      <c r="Z35" s="89"/>
      <c r="AA35" s="88"/>
      <c r="AB35" s="88"/>
      <c r="AC35" s="88"/>
      <c r="AD35" s="90"/>
      <c r="AE35" s="76"/>
      <c r="AF35" s="77"/>
      <c r="AR35" s="66"/>
      <c r="AS35" s="122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</row>
    <row r="36" s="81" customFormat="true" ht="109.5" hidden="false" customHeight="true" outlineLevel="0" collapsed="false">
      <c r="F36" s="82" t="n">
        <v>20</v>
      </c>
      <c r="G36" s="139" t="s">
        <v>129</v>
      </c>
      <c r="H36" s="139" t="s">
        <v>130</v>
      </c>
      <c r="I36" s="139" t="s">
        <v>131</v>
      </c>
      <c r="J36" s="139" t="s">
        <v>132</v>
      </c>
      <c r="K36" s="139"/>
      <c r="L36" s="141" t="s">
        <v>76</v>
      </c>
      <c r="M36" s="86" t="n">
        <v>9</v>
      </c>
      <c r="N36" s="86" t="n">
        <v>9</v>
      </c>
      <c r="O36" s="86" t="n">
        <v>4</v>
      </c>
      <c r="P36" s="86" t="n">
        <v>4</v>
      </c>
      <c r="Q36" s="86" t="n">
        <v>5</v>
      </c>
      <c r="R36" s="86" t="e">
        <f aca="false">#REF!</f>
        <v>#REF!</v>
      </c>
      <c r="S36" s="87" t="n">
        <v>189.98</v>
      </c>
      <c r="T36" s="87" t="n">
        <v>6864.87</v>
      </c>
      <c r="U36" s="88" t="n">
        <v>189.98</v>
      </c>
      <c r="V36" s="89" t="n">
        <v>84.4355555555556</v>
      </c>
      <c r="W36" s="90" t="n">
        <v>920.347555555556</v>
      </c>
      <c r="X36" s="91" t="e">
        <f aca="false">#REF!</f>
        <v>#REF!</v>
      </c>
      <c r="Y36" s="88" t="e">
        <f aca="false">#REF!</f>
        <v>#REF!</v>
      </c>
      <c r="Z36" s="89" t="n">
        <v>105.544444444444</v>
      </c>
      <c r="AA36" s="88" t="e">
        <f aca="false">#VALUE!</f>
        <v>#VALUE!</v>
      </c>
      <c r="AB36" s="88" t="e">
        <f aca="false">#REF!</f>
        <v>#REF!</v>
      </c>
      <c r="AC36" s="88" t="e">
        <f aca="false">#REF!</f>
        <v>#REF!</v>
      </c>
      <c r="AD36" s="90" t="e">
        <f aca="false">#REF!</f>
        <v>#REF!</v>
      </c>
      <c r="AE36" s="76" t="s">
        <v>91</v>
      </c>
      <c r="AF36" s="77"/>
      <c r="AR36" s="66"/>
      <c r="AS36" s="142" t="s">
        <v>133</v>
      </c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</row>
    <row r="37" customFormat="false" ht="82.5" hidden="false" customHeight="true" outlineLevel="0" collapsed="false">
      <c r="F37" s="145" t="n">
        <v>21</v>
      </c>
      <c r="G37" s="139" t="s">
        <v>129</v>
      </c>
      <c r="H37" s="139" t="s">
        <v>130</v>
      </c>
      <c r="I37" s="139" t="s">
        <v>131</v>
      </c>
      <c r="J37" s="139" t="s">
        <v>134</v>
      </c>
      <c r="K37" s="139"/>
      <c r="L37" s="141" t="s">
        <v>76</v>
      </c>
      <c r="M37" s="86" t="n">
        <v>2</v>
      </c>
      <c r="N37" s="86" t="n">
        <v>2</v>
      </c>
      <c r="O37" s="86" t="n">
        <v>1</v>
      </c>
      <c r="P37" s="86" t="n">
        <v>0</v>
      </c>
      <c r="Q37" s="86" t="n">
        <v>0</v>
      </c>
      <c r="R37" s="86" t="n">
        <v>1</v>
      </c>
      <c r="S37" s="87" t="n">
        <v>93.99</v>
      </c>
      <c r="T37" s="87" t="n">
        <v>2074.07</v>
      </c>
      <c r="U37" s="102" t="n">
        <v>93.99</v>
      </c>
      <c r="V37" s="89" t="n">
        <v>0</v>
      </c>
      <c r="W37" s="90" t="n">
        <v>0</v>
      </c>
      <c r="X37" s="91" t="e">
        <f aca="false">#DIV/0!</f>
        <v>#DIV/0!</v>
      </c>
      <c r="Y37" s="88" t="e">
        <f aca="false">#DIV/0!</f>
        <v>#DIV/0!</v>
      </c>
      <c r="Z37" s="89" t="n">
        <v>0</v>
      </c>
      <c r="AA37" s="88" t="e">
        <f aca="false">#VALUE!</f>
        <v>#VALUE!</v>
      </c>
      <c r="AB37" s="88" t="e">
        <f aca="false">#DIV/0!</f>
        <v>#DIV/0!</v>
      </c>
      <c r="AC37" s="88" t="e">
        <f aca="false">#DIV/0!</f>
        <v>#DIV/0!</v>
      </c>
      <c r="AD37" s="90" t="e">
        <f aca="false">#DIV/0!</f>
        <v>#DIV/0!</v>
      </c>
      <c r="AE37" s="76"/>
      <c r="AF37" s="77"/>
      <c r="AJ37" s="1"/>
      <c r="AR37" s="66"/>
      <c r="AS37" s="122"/>
    </row>
    <row r="38" s="8" customFormat="true" ht="63.75" hidden="false" customHeight="true" outlineLevel="0" collapsed="false">
      <c r="F38" s="145" t="n">
        <v>22</v>
      </c>
      <c r="G38" s="139" t="s">
        <v>135</v>
      </c>
      <c r="H38" s="139" t="s">
        <v>136</v>
      </c>
      <c r="I38" s="139" t="s">
        <v>137</v>
      </c>
      <c r="J38" s="139" t="s">
        <v>138</v>
      </c>
      <c r="K38" s="139"/>
      <c r="L38" s="141" t="s">
        <v>52</v>
      </c>
      <c r="M38" s="86" t="n">
        <v>95.066</v>
      </c>
      <c r="N38" s="86" t="n">
        <v>95.066</v>
      </c>
      <c r="O38" s="86" t="n">
        <v>0</v>
      </c>
      <c r="P38" s="86" t="n">
        <v>9.71</v>
      </c>
      <c r="Q38" s="86" t="n">
        <v>10</v>
      </c>
      <c r="R38" s="86" t="n">
        <v>0</v>
      </c>
      <c r="S38" s="87" t="n">
        <v>964.8</v>
      </c>
      <c r="T38" s="87" t="n">
        <v>27913.8282</v>
      </c>
      <c r="U38" s="88" t="n">
        <v>964.8</v>
      </c>
      <c r="V38" s="89" t="n">
        <v>0</v>
      </c>
      <c r="W38" s="90" t="n">
        <v>0</v>
      </c>
      <c r="X38" s="91" t="n">
        <v>0</v>
      </c>
      <c r="Y38" s="88" t="e">
        <f aca="false">#VALUE!</f>
        <v>#VALUE!</v>
      </c>
      <c r="Z38" s="89" t="n">
        <v>0</v>
      </c>
      <c r="AA38" s="88" t="e">
        <f aca="false">#VALUE!</f>
        <v>#VALUE!</v>
      </c>
      <c r="AB38" s="88" t="n">
        <v>0</v>
      </c>
      <c r="AC38" s="88" t="e">
        <f aca="false">#VALUE!</f>
        <v>#VALUE!</v>
      </c>
      <c r="AD38" s="90" t="n">
        <v>0</v>
      </c>
      <c r="AE38" s="76"/>
      <c r="AF38" s="77"/>
      <c r="AR38" s="66"/>
      <c r="AS38" s="122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</row>
    <row r="39" customFormat="false" ht="0.75" hidden="false" customHeight="true" outlineLevel="0" collapsed="false">
      <c r="F39" s="148"/>
      <c r="G39" s="148"/>
      <c r="H39" s="148"/>
      <c r="I39" s="148"/>
      <c r="J39" s="148"/>
      <c r="K39" s="149"/>
      <c r="L39" s="85"/>
      <c r="M39" s="86"/>
      <c r="N39" s="86"/>
      <c r="O39" s="86"/>
      <c r="P39" s="86"/>
      <c r="Q39" s="86"/>
      <c r="R39" s="86"/>
      <c r="S39" s="87"/>
      <c r="T39" s="87"/>
      <c r="U39" s="88"/>
      <c r="V39" s="150" t="n">
        <v>971.45651726811</v>
      </c>
      <c r="W39" s="150" t="n">
        <v>10588.8760382224</v>
      </c>
      <c r="X39" s="151" t="e">
        <f aca="false">#REF!</f>
        <v>#REF!</v>
      </c>
      <c r="Y39" s="152" t="e">
        <f aca="false">#REF!</f>
        <v>#REF!</v>
      </c>
      <c r="Z39" s="152" t="n">
        <v>572.411713768568</v>
      </c>
      <c r="AA39" s="152" t="e">
        <f aca="false">#VALUE!</f>
        <v>#VALUE!</v>
      </c>
      <c r="AB39" s="152" t="e">
        <f aca="false">#REF!</f>
        <v>#REF!</v>
      </c>
      <c r="AC39" s="152" t="e">
        <f aca="false">#REF!</f>
        <v>#REF!</v>
      </c>
      <c r="AD39" s="90"/>
      <c r="AE39" s="76"/>
      <c r="AF39" s="77"/>
      <c r="AR39" s="66"/>
      <c r="AS39" s="122"/>
    </row>
    <row r="40" customFormat="false" ht="22.05" hidden="false" customHeight="false" outlineLevel="0" collapsed="false">
      <c r="F40" s="153" t="s">
        <v>139</v>
      </c>
      <c r="G40" s="69"/>
      <c r="H40" s="69"/>
      <c r="I40" s="69"/>
      <c r="J40" s="69"/>
      <c r="K40" s="69"/>
      <c r="L40" s="154"/>
      <c r="M40" s="155"/>
      <c r="N40" s="155"/>
      <c r="O40" s="155"/>
      <c r="P40" s="155"/>
      <c r="Q40" s="155"/>
      <c r="R40" s="155"/>
      <c r="S40" s="156"/>
      <c r="T40" s="156"/>
      <c r="U40" s="157"/>
      <c r="V40" s="157"/>
      <c r="W40" s="158"/>
      <c r="X40" s="159"/>
      <c r="Y40" s="157"/>
      <c r="Z40" s="157"/>
      <c r="AA40" s="157"/>
      <c r="AB40" s="157"/>
      <c r="AC40" s="157"/>
      <c r="AD40" s="158"/>
      <c r="AE40" s="76"/>
      <c r="AF40" s="77"/>
      <c r="AR40" s="66"/>
      <c r="AS40" s="122"/>
    </row>
    <row r="41" customFormat="false" ht="0.75" hidden="false" customHeight="true" outlineLevel="0" collapsed="false">
      <c r="F41" s="145" t="n">
        <v>23</v>
      </c>
      <c r="G41" s="139" t="s">
        <v>140</v>
      </c>
      <c r="H41" s="139" t="s">
        <v>141</v>
      </c>
      <c r="I41" s="139" t="s">
        <v>142</v>
      </c>
      <c r="J41" s="139" t="s">
        <v>143</v>
      </c>
      <c r="K41" s="139"/>
      <c r="L41" s="141" t="s">
        <v>144</v>
      </c>
      <c r="M41" s="86" t="n">
        <v>688</v>
      </c>
      <c r="N41" s="86" t="n">
        <v>688</v>
      </c>
      <c r="O41" s="86" t="n">
        <v>0</v>
      </c>
      <c r="P41" s="86" t="n">
        <v>0</v>
      </c>
      <c r="Q41" s="86" t="n">
        <v>0</v>
      </c>
      <c r="R41" s="86" t="n">
        <v>0</v>
      </c>
      <c r="S41" s="87" t="n">
        <v>114.811</v>
      </c>
      <c r="T41" s="87" t="n">
        <v>473.93</v>
      </c>
      <c r="U41" s="88" t="n">
        <v>114.811</v>
      </c>
      <c r="V41" s="89" t="n">
        <v>0</v>
      </c>
      <c r="W41" s="90" t="n">
        <v>0</v>
      </c>
      <c r="X41" s="91" t="n">
        <v>0</v>
      </c>
      <c r="Y41" s="88" t="n">
        <v>0</v>
      </c>
      <c r="Z41" s="89" t="n">
        <v>0</v>
      </c>
      <c r="AA41" s="88" t="n">
        <v>0</v>
      </c>
      <c r="AB41" s="88" t="n">
        <v>0</v>
      </c>
      <c r="AC41" s="88" t="n">
        <v>0</v>
      </c>
      <c r="AD41" s="90" t="n">
        <v>0</v>
      </c>
      <c r="AE41" s="76"/>
      <c r="AF41" s="77"/>
      <c r="AR41" s="66"/>
      <c r="AS41" s="122"/>
    </row>
    <row r="42" customFormat="false" ht="22.05" hidden="false" customHeight="false" outlineLevel="0" collapsed="false">
      <c r="F42" s="68" t="s">
        <v>145</v>
      </c>
      <c r="G42" s="69"/>
      <c r="H42" s="69"/>
      <c r="I42" s="69"/>
      <c r="J42" s="69"/>
      <c r="K42" s="69"/>
      <c r="L42" s="154"/>
      <c r="M42" s="155"/>
      <c r="N42" s="155"/>
      <c r="O42" s="155"/>
      <c r="P42" s="155"/>
      <c r="Q42" s="155"/>
      <c r="R42" s="155"/>
      <c r="S42" s="156"/>
      <c r="T42" s="156"/>
      <c r="U42" s="157"/>
      <c r="V42" s="157"/>
      <c r="W42" s="158"/>
      <c r="X42" s="159"/>
      <c r="Y42" s="157"/>
      <c r="Z42" s="157"/>
      <c r="AA42" s="157"/>
      <c r="AB42" s="157"/>
      <c r="AC42" s="157"/>
      <c r="AD42" s="158"/>
      <c r="AE42" s="76"/>
      <c r="AF42" s="77"/>
      <c r="AR42" s="66"/>
      <c r="AS42" s="122"/>
    </row>
    <row r="43" s="146" customFormat="true" ht="70.5" hidden="false" customHeight="true" outlineLevel="0" collapsed="false">
      <c r="F43" s="145" t="e">
        <f aca="false">#REF!</f>
        <v>#REF!</v>
      </c>
      <c r="G43" s="83" t="s">
        <v>146</v>
      </c>
      <c r="H43" s="83" t="s">
        <v>147</v>
      </c>
      <c r="I43" s="83" t="s">
        <v>148</v>
      </c>
      <c r="J43" s="83" t="s">
        <v>149</v>
      </c>
      <c r="K43" s="83"/>
      <c r="L43" s="85" t="s">
        <v>81</v>
      </c>
      <c r="M43" s="86" t="n">
        <v>1871.6</v>
      </c>
      <c r="N43" s="86" t="n">
        <v>1871.6</v>
      </c>
      <c r="O43" s="86" t="n">
        <v>0</v>
      </c>
      <c r="P43" s="86" t="n">
        <v>0</v>
      </c>
      <c r="Q43" s="86" t="n">
        <v>0</v>
      </c>
      <c r="R43" s="86" t="n">
        <v>0</v>
      </c>
      <c r="S43" s="87" t="n">
        <v>39.906</v>
      </c>
      <c r="T43" s="87" t="n">
        <v>458.33</v>
      </c>
      <c r="U43" s="88" t="n">
        <v>39.906</v>
      </c>
      <c r="V43" s="89" t="n">
        <v>0</v>
      </c>
      <c r="W43" s="90" t="n">
        <v>0</v>
      </c>
      <c r="X43" s="91" t="n">
        <v>0</v>
      </c>
      <c r="Y43" s="88" t="n">
        <v>0</v>
      </c>
      <c r="Z43" s="89" t="n">
        <v>0</v>
      </c>
      <c r="AA43" s="88" t="n">
        <v>0</v>
      </c>
      <c r="AB43" s="88" t="n">
        <v>0</v>
      </c>
      <c r="AC43" s="88" t="n">
        <v>0</v>
      </c>
      <c r="AD43" s="90" t="n">
        <v>0</v>
      </c>
      <c r="AE43" s="76"/>
      <c r="AF43" s="77"/>
      <c r="AR43" s="66"/>
      <c r="AS43" s="122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</row>
    <row r="44" s="146" customFormat="true" ht="92.25" hidden="false" customHeight="true" outlineLevel="0" collapsed="false">
      <c r="F44" s="82" t="n">
        <v>21</v>
      </c>
      <c r="G44" s="83" t="s">
        <v>146</v>
      </c>
      <c r="H44" s="83" t="s">
        <v>147</v>
      </c>
      <c r="I44" s="83" t="s">
        <v>148</v>
      </c>
      <c r="J44" s="83" t="s">
        <v>150</v>
      </c>
      <c r="K44" s="83"/>
      <c r="L44" s="85" t="s">
        <v>151</v>
      </c>
      <c r="M44" s="86" t="n">
        <v>219.024</v>
      </c>
      <c r="N44" s="86" t="n">
        <v>214.13</v>
      </c>
      <c r="O44" s="86" t="n">
        <v>30</v>
      </c>
      <c r="P44" s="86" t="n">
        <v>25</v>
      </c>
      <c r="Q44" s="86" t="n">
        <v>25.07</v>
      </c>
      <c r="R44" s="86" t="n">
        <v>80.07</v>
      </c>
      <c r="S44" s="87" t="n">
        <v>364.64</v>
      </c>
      <c r="T44" s="87" t="n">
        <v>1292.73</v>
      </c>
      <c r="U44" s="89" t="n">
        <v>361.665</v>
      </c>
      <c r="V44" s="89" t="n">
        <v>49.945211483673</v>
      </c>
      <c r="W44" s="90" t="n">
        <v>544.402805172036</v>
      </c>
      <c r="X44" s="91" t="n">
        <v>41.6210095697275</v>
      </c>
      <c r="Y44" s="88" t="n">
        <v>582.995973909325</v>
      </c>
      <c r="Z44" s="89" t="n">
        <v>41.7375483965228</v>
      </c>
      <c r="AA44" s="88" t="n">
        <v>584.628362636271</v>
      </c>
      <c r="AB44" s="88" t="n">
        <v>133.303769449923</v>
      </c>
      <c r="AC44" s="88" t="n">
        <v>1867.21950523679</v>
      </c>
      <c r="AD44" s="90" t="n">
        <v>472.591547501644</v>
      </c>
      <c r="AE44" s="76" t="s">
        <v>86</v>
      </c>
      <c r="AF44" s="77"/>
      <c r="AR44" s="66"/>
      <c r="AS44" s="92" t="s">
        <v>55</v>
      </c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</row>
    <row r="45" customFormat="false" ht="22.05" hidden="false" customHeight="false" outlineLevel="0" collapsed="false">
      <c r="F45" s="160"/>
      <c r="G45" s="160"/>
      <c r="H45" s="160"/>
      <c r="I45" s="160"/>
      <c r="J45" s="160"/>
      <c r="K45" s="149"/>
      <c r="L45" s="161"/>
      <c r="M45" s="162"/>
      <c r="N45" s="162"/>
      <c r="O45" s="162"/>
      <c r="P45" s="162"/>
      <c r="Q45" s="162"/>
      <c r="R45" s="162"/>
      <c r="S45" s="163"/>
      <c r="T45" s="163"/>
      <c r="U45" s="152"/>
      <c r="V45" s="164" t="n">
        <v>49.945211483673</v>
      </c>
      <c r="W45" s="165" t="n">
        <v>544.402805172036</v>
      </c>
      <c r="X45" s="166" t="n">
        <v>41.6210095697275</v>
      </c>
      <c r="Y45" s="164" t="n">
        <v>582.995973909325</v>
      </c>
      <c r="Z45" s="152" t="n">
        <v>41.7375483965228</v>
      </c>
      <c r="AA45" s="152" t="n">
        <v>584.628362636271</v>
      </c>
      <c r="AB45" s="152" t="n">
        <v>133.303769449923</v>
      </c>
      <c r="AC45" s="152" t="n">
        <v>1867.21950523679</v>
      </c>
      <c r="AD45" s="150"/>
      <c r="AE45" s="76"/>
      <c r="AF45" s="77"/>
      <c r="AR45" s="66"/>
      <c r="AS45" s="122"/>
    </row>
    <row r="46" customFormat="false" ht="22.05" hidden="false" customHeight="false" outlineLevel="0" collapsed="false">
      <c r="F46" s="68" t="s">
        <v>152</v>
      </c>
      <c r="G46" s="69"/>
      <c r="H46" s="69"/>
      <c r="I46" s="69"/>
      <c r="J46" s="69"/>
      <c r="K46" s="69"/>
      <c r="L46" s="154"/>
      <c r="M46" s="155"/>
      <c r="N46" s="155"/>
      <c r="O46" s="155"/>
      <c r="P46" s="155"/>
      <c r="Q46" s="155"/>
      <c r="R46" s="155"/>
      <c r="S46" s="156"/>
      <c r="T46" s="156"/>
      <c r="U46" s="157"/>
      <c r="V46" s="157"/>
      <c r="W46" s="158"/>
      <c r="X46" s="159"/>
      <c r="Y46" s="157"/>
      <c r="Z46" s="157"/>
      <c r="AA46" s="157"/>
      <c r="AB46" s="157"/>
      <c r="AC46" s="157"/>
      <c r="AD46" s="158"/>
      <c r="AE46" s="76"/>
      <c r="AF46" s="77"/>
      <c r="AR46" s="66"/>
      <c r="AS46" s="122"/>
    </row>
    <row r="47" s="146" customFormat="true" ht="129.75" hidden="false" customHeight="true" outlineLevel="0" collapsed="false">
      <c r="F47" s="82" t="n">
        <v>22</v>
      </c>
      <c r="G47" s="83" t="s">
        <v>153</v>
      </c>
      <c r="H47" s="83" t="s">
        <v>154</v>
      </c>
      <c r="I47" s="83" t="s">
        <v>155</v>
      </c>
      <c r="J47" s="83" t="s">
        <v>156</v>
      </c>
      <c r="K47" s="167" t="s">
        <v>157</v>
      </c>
      <c r="L47" s="85" t="s">
        <v>81</v>
      </c>
      <c r="M47" s="86" t="n">
        <v>1299</v>
      </c>
      <c r="N47" s="86" t="n">
        <v>1299</v>
      </c>
      <c r="O47" s="86" t="n">
        <v>400</v>
      </c>
      <c r="P47" s="86" t="n">
        <v>150</v>
      </c>
      <c r="Q47" s="86" t="n">
        <v>0</v>
      </c>
      <c r="R47" s="86" t="n">
        <v>550</v>
      </c>
      <c r="S47" s="87" t="n">
        <v>611.461</v>
      </c>
      <c r="T47" s="87" t="n">
        <v>3490.94</v>
      </c>
      <c r="U47" s="88" t="n">
        <v>611.461</v>
      </c>
      <c r="V47" s="89" t="n">
        <v>188.286682063125</v>
      </c>
      <c r="W47" s="90" t="n">
        <v>2052.32483448807</v>
      </c>
      <c r="X47" s="91" t="n">
        <v>70.6075057736721</v>
      </c>
      <c r="Y47" s="88" t="n">
        <v>989.017133879671</v>
      </c>
      <c r="Z47" s="89" t="n">
        <v>0</v>
      </c>
      <c r="AA47" s="88" t="n">
        <v>0</v>
      </c>
      <c r="AB47" s="88" t="n">
        <v>258.894187836798</v>
      </c>
      <c r="AC47" s="88" t="n">
        <v>3626.39615755879</v>
      </c>
      <c r="AD47" s="90" t="n">
        <v>1478.07313317937</v>
      </c>
      <c r="AE47" s="76" t="s">
        <v>158</v>
      </c>
      <c r="AF47" s="77"/>
      <c r="AR47" s="66"/>
      <c r="AS47" s="142" t="s">
        <v>159</v>
      </c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</row>
    <row r="48" customFormat="false" ht="22.05" hidden="false" customHeight="false" outlineLevel="0" collapsed="false">
      <c r="F48" s="160"/>
      <c r="G48" s="160"/>
      <c r="H48" s="160"/>
      <c r="I48" s="160"/>
      <c r="J48" s="160"/>
      <c r="K48" s="149"/>
      <c r="L48" s="161"/>
      <c r="M48" s="162"/>
      <c r="N48" s="162"/>
      <c r="O48" s="162"/>
      <c r="P48" s="162"/>
      <c r="Q48" s="162"/>
      <c r="R48" s="162"/>
      <c r="S48" s="163"/>
      <c r="T48" s="163"/>
      <c r="U48" s="152"/>
      <c r="V48" s="164" t="n">
        <v>188.286682063125</v>
      </c>
      <c r="W48" s="165" t="n">
        <v>2052.32483448807</v>
      </c>
      <c r="X48" s="166" t="n">
        <v>70.6075057736721</v>
      </c>
      <c r="Y48" s="164" t="n">
        <v>989.017133879671</v>
      </c>
      <c r="Z48" s="164" t="n">
        <v>0</v>
      </c>
      <c r="AA48" s="164" t="n">
        <v>0</v>
      </c>
      <c r="AB48" s="152" t="n">
        <v>258.894187836798</v>
      </c>
      <c r="AC48" s="152" t="n">
        <v>3626.39615755879</v>
      </c>
      <c r="AD48" s="150"/>
      <c r="AE48" s="76"/>
      <c r="AF48" s="77"/>
      <c r="AR48" s="66"/>
      <c r="AS48" s="122"/>
    </row>
    <row r="49" customFormat="false" ht="22.05" hidden="false" customHeight="false" outlineLevel="0" collapsed="false">
      <c r="F49" s="68" t="s">
        <v>160</v>
      </c>
      <c r="G49" s="69"/>
      <c r="H49" s="69"/>
      <c r="I49" s="69"/>
      <c r="J49" s="69"/>
      <c r="K49" s="69"/>
      <c r="L49" s="154"/>
      <c r="M49" s="155"/>
      <c r="N49" s="155"/>
      <c r="O49" s="155"/>
      <c r="P49" s="155"/>
      <c r="Q49" s="155"/>
      <c r="R49" s="155"/>
      <c r="S49" s="156"/>
      <c r="T49" s="156"/>
      <c r="U49" s="157"/>
      <c r="V49" s="157"/>
      <c r="W49" s="158"/>
      <c r="X49" s="159"/>
      <c r="Y49" s="157"/>
      <c r="Z49" s="157"/>
      <c r="AA49" s="157"/>
      <c r="AB49" s="157"/>
      <c r="AC49" s="157"/>
      <c r="AD49" s="158"/>
      <c r="AE49" s="76"/>
      <c r="AF49" s="77"/>
      <c r="AR49" s="66"/>
      <c r="AS49" s="122"/>
    </row>
    <row r="50" customFormat="false" ht="22.05" hidden="false" customHeight="false" outlineLevel="0" collapsed="false">
      <c r="F50" s="68" t="s">
        <v>161</v>
      </c>
      <c r="G50" s="69"/>
      <c r="H50" s="69"/>
      <c r="I50" s="69"/>
      <c r="J50" s="69"/>
      <c r="K50" s="78"/>
      <c r="L50" s="154"/>
      <c r="M50" s="155"/>
      <c r="N50" s="155"/>
      <c r="O50" s="155"/>
      <c r="P50" s="155"/>
      <c r="Q50" s="155"/>
      <c r="R50" s="155"/>
      <c r="S50" s="156"/>
      <c r="T50" s="156"/>
      <c r="U50" s="157"/>
      <c r="V50" s="157"/>
      <c r="W50" s="158"/>
      <c r="X50" s="159"/>
      <c r="Y50" s="157"/>
      <c r="Z50" s="157"/>
      <c r="AA50" s="157"/>
      <c r="AB50" s="157"/>
      <c r="AC50" s="157"/>
      <c r="AD50" s="158"/>
      <c r="AE50" s="76"/>
      <c r="AF50" s="77"/>
      <c r="AR50" s="66"/>
      <c r="AS50" s="122"/>
    </row>
    <row r="51" s="146" customFormat="true" ht="69" hidden="false" customHeight="true" outlineLevel="0" collapsed="false">
      <c r="F51" s="82" t="n">
        <v>23</v>
      </c>
      <c r="G51" s="83" t="s">
        <v>162</v>
      </c>
      <c r="H51" s="83" t="s">
        <v>163</v>
      </c>
      <c r="I51" s="83" t="s">
        <v>164</v>
      </c>
      <c r="J51" s="168" t="s">
        <v>165</v>
      </c>
      <c r="K51" s="169" t="s">
        <v>166</v>
      </c>
      <c r="L51" s="170" t="s">
        <v>144</v>
      </c>
      <c r="M51" s="86" t="n">
        <v>43630</v>
      </c>
      <c r="N51" s="86" t="n">
        <v>43630</v>
      </c>
      <c r="O51" s="86" t="n">
        <v>500</v>
      </c>
      <c r="P51" s="86" t="n">
        <v>0</v>
      </c>
      <c r="Q51" s="86" t="n">
        <v>0</v>
      </c>
      <c r="R51" s="86" t="n">
        <v>500</v>
      </c>
      <c r="S51" s="87" t="n">
        <v>2520.08</v>
      </c>
      <c r="T51" s="87" t="n">
        <v>4920.39</v>
      </c>
      <c r="U51" s="88" t="n">
        <v>2520.08</v>
      </c>
      <c r="V51" s="89" t="n">
        <v>28.8801283520513</v>
      </c>
      <c r="W51" s="90" t="n">
        <v>314.79339903736</v>
      </c>
      <c r="X51" s="91" t="n">
        <v>0</v>
      </c>
      <c r="Y51" s="88" t="n">
        <v>0</v>
      </c>
      <c r="Z51" s="89" t="n">
        <v>0</v>
      </c>
      <c r="AA51" s="88" t="n">
        <v>0</v>
      </c>
      <c r="AB51" s="88" t="n">
        <v>28.8801283520513</v>
      </c>
      <c r="AC51" s="88" t="n">
        <v>404.531238653006</v>
      </c>
      <c r="AD51" s="90" t="n">
        <v>56.3876919550768</v>
      </c>
      <c r="AE51" s="76" t="s">
        <v>167</v>
      </c>
      <c r="AF51" s="77"/>
      <c r="AR51" s="66"/>
      <c r="AS51" s="92" t="s">
        <v>55</v>
      </c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</row>
    <row r="52" s="6" customFormat="true" ht="89.25" hidden="false" customHeight="true" outlineLevel="0" collapsed="false">
      <c r="F52" s="82"/>
      <c r="G52" s="83" t="s">
        <v>168</v>
      </c>
      <c r="H52" s="83" t="s">
        <v>169</v>
      </c>
      <c r="I52" s="83" t="s">
        <v>170</v>
      </c>
      <c r="J52" s="168" t="s">
        <v>171</v>
      </c>
      <c r="K52" s="169"/>
      <c r="L52" s="170" t="s">
        <v>76</v>
      </c>
      <c r="M52" s="86" t="n">
        <v>5442</v>
      </c>
      <c r="N52" s="86" t="n">
        <v>1020</v>
      </c>
      <c r="O52" s="86" t="n">
        <v>105</v>
      </c>
      <c r="P52" s="86" t="n">
        <v>200</v>
      </c>
      <c r="Q52" s="86" t="n">
        <v>200</v>
      </c>
      <c r="R52" s="86" t="n">
        <v>505</v>
      </c>
      <c r="S52" s="87" t="n">
        <v>10777.82</v>
      </c>
      <c r="T52" s="87" t="n">
        <v>21710</v>
      </c>
      <c r="U52" s="88" t="n">
        <v>2138.161</v>
      </c>
      <c r="V52" s="89" t="n">
        <v>207.951323042999</v>
      </c>
      <c r="W52" s="90" t="n">
        <v>2266.66942116869</v>
      </c>
      <c r="X52" s="91" t="n">
        <v>396.097758177141</v>
      </c>
      <c r="Y52" s="88" t="n">
        <v>5548.24115702714</v>
      </c>
      <c r="Z52" s="89" t="n">
        <v>396.097758177141</v>
      </c>
      <c r="AA52" s="88" t="n">
        <v>5548.24115702714</v>
      </c>
      <c r="AB52" s="88" t="n">
        <v>1000.14683939728</v>
      </c>
      <c r="AC52" s="88" t="n">
        <v>14009.3089214935</v>
      </c>
      <c r="AD52" s="90" t="n">
        <v>2014.6177875781</v>
      </c>
      <c r="AE52" s="76" t="s">
        <v>167</v>
      </c>
      <c r="AF52" s="77"/>
      <c r="AR52" s="66"/>
      <c r="AS52" s="92" t="s">
        <v>55</v>
      </c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</row>
    <row r="53" customFormat="false" ht="22.05" hidden="false" customHeight="false" outlineLevel="0" collapsed="false">
      <c r="F53" s="160"/>
      <c r="G53" s="160"/>
      <c r="H53" s="160"/>
      <c r="I53" s="160"/>
      <c r="J53" s="160"/>
      <c r="K53" s="171"/>
      <c r="L53" s="161"/>
      <c r="M53" s="162"/>
      <c r="N53" s="162"/>
      <c r="O53" s="162"/>
      <c r="P53" s="162"/>
      <c r="Q53" s="162"/>
      <c r="R53" s="162"/>
      <c r="S53" s="163"/>
      <c r="T53" s="163"/>
      <c r="U53" s="152"/>
      <c r="V53" s="152" t="n">
        <v>236.83145139505</v>
      </c>
      <c r="W53" s="150" t="n">
        <v>2581.46282020605</v>
      </c>
      <c r="X53" s="151" t="n">
        <v>396.097758177141</v>
      </c>
      <c r="Y53" s="152" t="n">
        <v>5548.24115702714</v>
      </c>
      <c r="Z53" s="152" t="n">
        <v>396.097758177141</v>
      </c>
      <c r="AA53" s="152" t="n">
        <v>5548.24115702714</v>
      </c>
      <c r="AB53" s="152" t="n">
        <v>1029.02696774933</v>
      </c>
      <c r="AC53" s="152" t="n">
        <v>14413.8401601465</v>
      </c>
      <c r="AD53" s="150"/>
      <c r="AE53" s="76"/>
      <c r="AF53" s="77"/>
      <c r="AR53" s="66"/>
      <c r="AS53" s="122"/>
    </row>
    <row r="54" customFormat="false" ht="22.05" hidden="false" customHeight="false" outlineLevel="0" collapsed="false">
      <c r="F54" s="68" t="s">
        <v>172</v>
      </c>
      <c r="G54" s="83"/>
      <c r="H54" s="83"/>
      <c r="I54" s="83"/>
      <c r="J54" s="83"/>
      <c r="K54" s="83"/>
      <c r="L54" s="85"/>
      <c r="M54" s="86"/>
      <c r="N54" s="86"/>
      <c r="O54" s="86"/>
      <c r="P54" s="86"/>
      <c r="Q54" s="86"/>
      <c r="R54" s="86"/>
      <c r="S54" s="87"/>
      <c r="T54" s="87"/>
      <c r="U54" s="88"/>
      <c r="V54" s="88"/>
      <c r="W54" s="90"/>
      <c r="X54" s="172"/>
      <c r="Y54" s="88"/>
      <c r="Z54" s="88"/>
      <c r="AA54" s="88"/>
      <c r="AB54" s="88"/>
      <c r="AC54" s="88"/>
      <c r="AD54" s="90"/>
      <c r="AE54" s="76"/>
      <c r="AF54" s="77"/>
      <c r="AR54" s="66"/>
      <c r="AS54" s="122"/>
    </row>
    <row r="55" customFormat="false" ht="22.05" hidden="false" customHeight="false" outlineLevel="0" collapsed="false">
      <c r="F55" s="68" t="s">
        <v>173</v>
      </c>
      <c r="G55" s="83"/>
      <c r="H55" s="83"/>
      <c r="I55" s="83"/>
      <c r="J55" s="83"/>
      <c r="K55" s="83"/>
      <c r="L55" s="85"/>
      <c r="M55" s="86"/>
      <c r="N55" s="86"/>
      <c r="O55" s="86"/>
      <c r="P55" s="86"/>
      <c r="Q55" s="86"/>
      <c r="R55" s="86"/>
      <c r="S55" s="87"/>
      <c r="T55" s="87"/>
      <c r="U55" s="88"/>
      <c r="V55" s="88"/>
      <c r="W55" s="90"/>
      <c r="X55" s="172"/>
      <c r="Y55" s="88"/>
      <c r="Z55" s="88"/>
      <c r="AA55" s="88"/>
      <c r="AB55" s="88"/>
      <c r="AC55" s="88"/>
      <c r="AD55" s="90"/>
      <c r="AE55" s="76"/>
      <c r="AF55" s="77"/>
      <c r="AR55" s="66"/>
      <c r="AS55" s="122"/>
    </row>
    <row r="56" s="146" customFormat="true" ht="78" hidden="false" customHeight="true" outlineLevel="0" collapsed="false">
      <c r="F56" s="82" t="n">
        <v>25</v>
      </c>
      <c r="G56" s="83" t="s">
        <v>174</v>
      </c>
      <c r="H56" s="83" t="s">
        <v>175</v>
      </c>
      <c r="I56" s="83" t="s">
        <v>176</v>
      </c>
      <c r="J56" s="83" t="s">
        <v>177</v>
      </c>
      <c r="K56" s="83"/>
      <c r="L56" s="85" t="s">
        <v>81</v>
      </c>
      <c r="M56" s="86" t="n">
        <v>68</v>
      </c>
      <c r="N56" s="86" t="n">
        <v>68</v>
      </c>
      <c r="O56" s="86" t="n">
        <v>68</v>
      </c>
      <c r="P56" s="86" t="n">
        <v>0</v>
      </c>
      <c r="Q56" s="86" t="n">
        <v>0</v>
      </c>
      <c r="R56" s="86" t="n">
        <v>0</v>
      </c>
      <c r="S56" s="87" t="n">
        <v>29.27</v>
      </c>
      <c r="T56" s="87" t="n">
        <v>69.4</v>
      </c>
      <c r="U56" s="88" t="n">
        <v>29.27</v>
      </c>
      <c r="V56" s="89" t="n">
        <v>29.27</v>
      </c>
      <c r="W56" s="90" t="n">
        <v>319.043</v>
      </c>
      <c r="X56" s="88" t="n">
        <v>29.27</v>
      </c>
      <c r="Y56" s="88" t="n">
        <v>409.992269114429</v>
      </c>
      <c r="Z56" s="89" t="n">
        <v>0</v>
      </c>
      <c r="AA56" s="88" t="n">
        <v>0</v>
      </c>
      <c r="AB56" s="88"/>
      <c r="AC56" s="88"/>
      <c r="AD56" s="90" t="n">
        <v>0</v>
      </c>
      <c r="AE56" s="76" t="s">
        <v>53</v>
      </c>
      <c r="AF56" s="77"/>
      <c r="AR56" s="66"/>
      <c r="AS56" s="142" t="s">
        <v>178</v>
      </c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</row>
    <row r="57" s="146" customFormat="true" ht="18" hidden="false" customHeight="true" outlineLevel="0" collapsed="false">
      <c r="F57" s="160"/>
      <c r="G57" s="160"/>
      <c r="H57" s="160"/>
      <c r="I57" s="160"/>
      <c r="J57" s="160"/>
      <c r="K57" s="149"/>
      <c r="L57" s="85"/>
      <c r="M57" s="86"/>
      <c r="N57" s="86"/>
      <c r="O57" s="86"/>
      <c r="P57" s="86"/>
      <c r="Q57" s="86"/>
      <c r="R57" s="86"/>
      <c r="S57" s="87"/>
      <c r="T57" s="87"/>
      <c r="U57" s="88"/>
      <c r="V57" s="164" t="n">
        <v>29.27</v>
      </c>
      <c r="W57" s="165" t="n">
        <v>319.043</v>
      </c>
      <c r="X57" s="91"/>
      <c r="Y57" s="89"/>
      <c r="Z57" s="89"/>
      <c r="AA57" s="89"/>
      <c r="AB57" s="152" t="n">
        <v>0</v>
      </c>
      <c r="AC57" s="152" t="n">
        <v>0</v>
      </c>
      <c r="AD57" s="90"/>
      <c r="AE57" s="76"/>
      <c r="AF57" s="77"/>
      <c r="AR57" s="66"/>
      <c r="AS57" s="103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</row>
    <row r="58" customFormat="false" ht="19.7" hidden="false" customHeight="false" outlineLevel="0" collapsed="false">
      <c r="F58" s="173"/>
      <c r="G58" s="173"/>
      <c r="H58" s="173"/>
      <c r="I58" s="173"/>
      <c r="J58" s="173"/>
      <c r="K58" s="174"/>
      <c r="L58" s="175"/>
      <c r="M58" s="176"/>
      <c r="N58" s="176"/>
      <c r="O58" s="176"/>
      <c r="P58" s="176"/>
      <c r="Q58" s="176"/>
      <c r="R58" s="176"/>
      <c r="S58" s="177"/>
      <c r="T58" s="177"/>
      <c r="U58" s="176"/>
      <c r="V58" s="178" t="n">
        <v>2966.9758713532</v>
      </c>
      <c r="W58" s="179" t="n">
        <v>32340.0369977499</v>
      </c>
      <c r="X58" s="179" t="e">
        <f aca="false">#REF!</f>
        <v>#REF!</v>
      </c>
      <c r="Y58" s="179" t="e">
        <f aca="false">#REF!</f>
        <v>#REF!</v>
      </c>
      <c r="Z58" s="178" t="e">
        <f aca="false">#REF!</f>
        <v>#REF!</v>
      </c>
      <c r="AA58" s="178" t="e">
        <f aca="false">#REF!</f>
        <v>#REF!</v>
      </c>
      <c r="AB58" s="180" t="e">
        <f aca="false">#REF!</f>
        <v>#REF!</v>
      </c>
      <c r="AC58" s="180" t="e">
        <f aca="false">#REF!</f>
        <v>#REF!</v>
      </c>
      <c r="AD58" s="181" t="e">
        <f aca="false">#REF!</f>
        <v>#REF!</v>
      </c>
      <c r="AE58" s="182"/>
      <c r="AF58" s="77"/>
      <c r="AR58" s="183"/>
      <c r="AS58" s="184"/>
    </row>
    <row r="59" customFormat="false" ht="17.35" hidden="false" customHeight="false" outlineLevel="0" collapsed="false">
      <c r="F59" s="185"/>
      <c r="G59" s="186"/>
      <c r="H59" s="186"/>
      <c r="I59" s="186"/>
      <c r="J59" s="186"/>
      <c r="K59" s="186"/>
      <c r="L59" s="187"/>
      <c r="M59" s="188"/>
      <c r="N59" s="188"/>
      <c r="O59" s="188"/>
      <c r="P59" s="188"/>
      <c r="Q59" s="188"/>
      <c r="R59" s="188"/>
      <c r="S59" s="189"/>
      <c r="T59" s="189"/>
      <c r="U59" s="190"/>
      <c r="V59" s="191"/>
      <c r="W59" s="191"/>
      <c r="X59" s="191"/>
      <c r="Y59" s="191"/>
      <c r="Z59" s="191"/>
      <c r="AA59" s="191"/>
      <c r="AB59" s="192"/>
      <c r="AC59" s="193"/>
      <c r="AD59" s="194"/>
      <c r="AE59" s="195"/>
      <c r="AF59" s="77"/>
    </row>
    <row r="60" customFormat="false" ht="17.35" hidden="false" customHeight="false" outlineLevel="0" collapsed="false">
      <c r="F60" s="185"/>
      <c r="G60" s="186"/>
      <c r="H60" s="186"/>
      <c r="I60" s="186"/>
      <c r="J60" s="186"/>
      <c r="K60" s="186"/>
      <c r="L60" s="187"/>
      <c r="M60" s="188"/>
      <c r="N60" s="188"/>
      <c r="O60" s="188"/>
      <c r="P60" s="188"/>
      <c r="Q60" s="188"/>
      <c r="R60" s="188"/>
      <c r="S60" s="189"/>
      <c r="T60" s="189"/>
      <c r="U60" s="190"/>
      <c r="V60" s="191"/>
      <c r="W60" s="191"/>
      <c r="X60" s="191"/>
      <c r="Y60" s="191"/>
      <c r="Z60" s="191"/>
      <c r="AA60" s="191"/>
      <c r="AB60" s="192"/>
      <c r="AC60" s="193"/>
      <c r="AD60" s="194"/>
      <c r="AE60" s="195"/>
      <c r="AF60" s="77"/>
    </row>
    <row r="61" customFormat="false" ht="17.35" hidden="false" customHeight="false" outlineLevel="0" collapsed="false">
      <c r="F61" s="185"/>
      <c r="G61" s="186"/>
      <c r="H61" s="186"/>
      <c r="I61" s="186"/>
      <c r="J61" s="186"/>
      <c r="K61" s="186"/>
      <c r="L61" s="187"/>
      <c r="M61" s="188"/>
      <c r="N61" s="188"/>
      <c r="O61" s="188"/>
      <c r="P61" s="188"/>
      <c r="Q61" s="188"/>
      <c r="R61" s="188"/>
      <c r="S61" s="189"/>
      <c r="T61" s="189"/>
      <c r="U61" s="190"/>
      <c r="V61" s="191"/>
      <c r="W61" s="191"/>
      <c r="X61" s="191"/>
      <c r="Y61" s="191"/>
      <c r="Z61" s="191"/>
      <c r="AA61" s="191"/>
      <c r="AB61" s="192"/>
      <c r="AC61" s="193"/>
      <c r="AD61" s="194"/>
      <c r="AE61" s="195"/>
      <c r="AF61" s="77"/>
    </row>
    <row r="62" customFormat="false" ht="31.5" hidden="false" customHeight="true" outlineLevel="0" collapsed="false">
      <c r="F62" s="185"/>
      <c r="G62" s="196" t="s">
        <v>179</v>
      </c>
      <c r="H62" s="196"/>
      <c r="I62" s="186"/>
      <c r="J62" s="186"/>
      <c r="K62" s="186"/>
      <c r="L62" s="187"/>
      <c r="M62" s="188"/>
      <c r="N62" s="188"/>
      <c r="O62" s="188"/>
      <c r="P62" s="188"/>
      <c r="Q62" s="188"/>
      <c r="R62" s="188"/>
      <c r="S62" s="189"/>
      <c r="T62" s="189"/>
      <c r="U62" s="197" t="s">
        <v>180</v>
      </c>
      <c r="V62" s="197"/>
      <c r="W62" s="191"/>
      <c r="X62" s="191"/>
      <c r="Y62" s="191"/>
      <c r="Z62" s="191"/>
      <c r="AA62" s="191"/>
      <c r="AB62" s="192"/>
      <c r="AC62" s="193"/>
      <c r="AD62" s="194"/>
      <c r="AE62" s="195"/>
      <c r="AF62" s="77"/>
    </row>
    <row r="63" customFormat="false" ht="47.25" hidden="false" customHeight="true" outlineLevel="0" collapsed="false">
      <c r="F63" s="198"/>
      <c r="G63" s="199" t="s">
        <v>181</v>
      </c>
      <c r="H63" s="199"/>
      <c r="I63" s="200"/>
      <c r="J63" s="200"/>
      <c r="K63" s="200"/>
      <c r="L63" s="201" t="s">
        <v>182</v>
      </c>
      <c r="M63" s="202"/>
      <c r="N63" s="203"/>
      <c r="O63" s="204"/>
      <c r="P63" s="204"/>
      <c r="Q63" s="204"/>
      <c r="R63" s="205" t="s">
        <v>183</v>
      </c>
      <c r="S63" s="206"/>
      <c r="T63" s="206"/>
      <c r="U63" s="207" t="s">
        <v>184</v>
      </c>
      <c r="V63" s="207"/>
      <c r="W63" s="207"/>
      <c r="X63" s="208"/>
      <c r="Y63" s="208"/>
      <c r="Z63" s="209"/>
      <c r="AA63" s="210"/>
      <c r="AB63" s="211"/>
      <c r="AC63" s="212"/>
      <c r="AD63" s="213"/>
      <c r="AE63" s="214" t="s">
        <v>185</v>
      </c>
      <c r="AF63" s="77"/>
    </row>
    <row r="64" customFormat="false" ht="22.05" hidden="false" customHeight="false" outlineLevel="0" collapsed="false">
      <c r="F64" s="198"/>
      <c r="G64" s="215"/>
      <c r="H64" s="216"/>
      <c r="I64" s="200"/>
      <c r="J64" s="200"/>
      <c r="K64" s="200"/>
      <c r="L64" s="201"/>
      <c r="M64" s="202"/>
      <c r="N64" s="203"/>
      <c r="O64" s="204"/>
      <c r="P64" s="204"/>
      <c r="Q64" s="204"/>
      <c r="R64" s="217" t="s">
        <v>186</v>
      </c>
      <c r="S64" s="206"/>
      <c r="T64" s="206"/>
      <c r="U64" s="207"/>
      <c r="V64" s="207"/>
      <c r="W64" s="207"/>
      <c r="X64" s="208"/>
      <c r="Y64" s="208"/>
      <c r="Z64" s="218"/>
      <c r="AA64" s="218"/>
      <c r="AB64" s="211"/>
      <c r="AC64" s="212"/>
      <c r="AD64" s="213"/>
      <c r="AE64" s="214"/>
      <c r="AF64" s="77"/>
    </row>
    <row r="65" customFormat="false" ht="22.05" hidden="false" customHeight="false" outlineLevel="0" collapsed="false">
      <c r="F65" s="198"/>
      <c r="G65" s="216" t="s">
        <v>187</v>
      </c>
      <c r="H65" s="216"/>
      <c r="I65" s="200"/>
      <c r="J65" s="200"/>
      <c r="K65" s="200"/>
      <c r="L65" s="201" t="s">
        <v>188</v>
      </c>
      <c r="M65" s="202"/>
      <c r="N65" s="203"/>
      <c r="O65" s="219"/>
      <c r="P65" s="219"/>
      <c r="Q65" s="219"/>
      <c r="R65" s="220"/>
      <c r="S65" s="219"/>
      <c r="T65" s="219"/>
      <c r="U65" s="221"/>
      <c r="V65" s="222"/>
      <c r="W65" s="201"/>
      <c r="X65" s="208"/>
      <c r="Y65" s="208"/>
      <c r="Z65" s="201"/>
      <c r="AA65" s="201"/>
      <c r="AB65" s="211"/>
      <c r="AC65" s="212"/>
      <c r="AD65" s="213"/>
      <c r="AE65" s="214"/>
      <c r="AF65" s="77"/>
    </row>
    <row r="66" customFormat="false" ht="22.05" hidden="false" customHeight="false" outlineLevel="0" collapsed="false">
      <c r="F66" s="198"/>
      <c r="G66" s="215"/>
      <c r="H66" s="216"/>
      <c r="I66" s="200"/>
      <c r="J66" s="200"/>
      <c r="K66" s="200"/>
      <c r="L66" s="201"/>
      <c r="M66" s="202"/>
      <c r="N66" s="203"/>
      <c r="O66" s="223"/>
      <c r="P66" s="223"/>
      <c r="Q66" s="224"/>
      <c r="R66" s="220" t="s">
        <v>189</v>
      </c>
      <c r="S66" s="223"/>
      <c r="T66" s="223"/>
      <c r="U66" s="207"/>
      <c r="V66" s="207"/>
      <c r="W66" s="207"/>
      <c r="X66" s="208"/>
      <c r="Y66" s="208"/>
      <c r="Z66" s="216"/>
      <c r="AA66" s="216"/>
      <c r="AB66" s="211"/>
      <c r="AC66" s="212"/>
      <c r="AD66" s="225"/>
      <c r="AE66" s="214"/>
      <c r="AF66" s="77"/>
    </row>
    <row r="67" customFormat="false" ht="22.05" hidden="false" customHeight="false" outlineLevel="0" collapsed="false">
      <c r="F67" s="198"/>
      <c r="G67" s="216" t="s">
        <v>190</v>
      </c>
      <c r="H67" s="216"/>
      <c r="I67" s="200"/>
      <c r="J67" s="200"/>
      <c r="K67" s="200"/>
      <c r="L67" s="201" t="s">
        <v>191</v>
      </c>
      <c r="M67" s="202"/>
      <c r="N67" s="203"/>
      <c r="O67" s="223"/>
      <c r="P67" s="223"/>
      <c r="Q67" s="223"/>
      <c r="R67" s="226" t="s">
        <v>192</v>
      </c>
      <c r="S67" s="223"/>
      <c r="T67" s="223"/>
      <c r="U67" s="207"/>
      <c r="V67" s="207"/>
      <c r="W67" s="207"/>
      <c r="X67" s="208"/>
      <c r="Y67" s="208"/>
      <c r="Z67" s="227"/>
      <c r="AA67" s="227"/>
      <c r="AB67" s="211"/>
      <c r="AC67" s="225"/>
      <c r="AD67" s="225"/>
      <c r="AE67" s="228"/>
      <c r="AF67" s="77"/>
    </row>
    <row r="68" customFormat="false" ht="22.05" hidden="false" customHeight="false" outlineLevel="0" collapsed="false">
      <c r="F68" s="198"/>
      <c r="G68" s="226"/>
      <c r="H68" s="226"/>
      <c r="I68" s="229"/>
      <c r="J68" s="229"/>
      <c r="K68" s="229"/>
      <c r="L68" s="220"/>
      <c r="M68" s="203"/>
      <c r="N68" s="203"/>
      <c r="O68" s="223"/>
      <c r="P68" s="223"/>
      <c r="Q68" s="223"/>
      <c r="R68" s="226"/>
      <c r="S68" s="223"/>
      <c r="T68" s="223"/>
      <c r="U68" s="230"/>
      <c r="V68" s="230"/>
      <c r="W68" s="230"/>
      <c r="X68" s="208"/>
      <c r="Y68" s="208"/>
      <c r="Z68" s="227"/>
      <c r="AA68" s="227"/>
      <c r="AB68" s="211"/>
      <c r="AC68" s="225"/>
      <c r="AD68" s="225"/>
      <c r="AE68" s="228"/>
      <c r="AF68" s="77"/>
    </row>
    <row r="69" customFormat="false" ht="22.05" hidden="false" customHeight="false" outlineLevel="0" collapsed="false">
      <c r="F69" s="198"/>
      <c r="G69" s="231"/>
      <c r="M69" s="203"/>
      <c r="N69" s="203"/>
      <c r="O69" s="223"/>
      <c r="P69" s="223"/>
      <c r="Q69" s="224"/>
      <c r="R69" s="226"/>
      <c r="S69" s="223"/>
      <c r="T69" s="223"/>
      <c r="U69" s="222" t="s">
        <v>0</v>
      </c>
      <c r="V69" s="222"/>
      <c r="W69" s="216"/>
      <c r="X69" s="208"/>
      <c r="Y69" s="208"/>
      <c r="Z69" s="216"/>
      <c r="AA69" s="216"/>
      <c r="AB69" s="211"/>
      <c r="AC69" s="225"/>
      <c r="AD69" s="225"/>
      <c r="AE69" s="228"/>
      <c r="AF69" s="77"/>
    </row>
    <row r="70" customFormat="false" ht="20.25" hidden="false" customHeight="true" outlineLevel="0" collapsed="false">
      <c r="F70" s="198"/>
      <c r="G70" s="231"/>
      <c r="M70" s="203"/>
      <c r="N70" s="203"/>
      <c r="O70" s="223"/>
      <c r="P70" s="223"/>
      <c r="Q70" s="223"/>
      <c r="R70" s="226" t="s">
        <v>193</v>
      </c>
      <c r="S70" s="223"/>
      <c r="T70" s="223"/>
      <c r="U70" s="199" t="s">
        <v>194</v>
      </c>
      <c r="V70" s="199"/>
      <c r="W70" s="199"/>
      <c r="X70" s="208"/>
      <c r="Y70" s="208"/>
      <c r="Z70" s="208"/>
      <c r="AA70" s="227"/>
      <c r="AB70" s="211"/>
      <c r="AC70" s="225"/>
      <c r="AD70" s="225"/>
      <c r="AE70" s="228"/>
      <c r="AF70" s="77"/>
    </row>
    <row r="71" customFormat="false" ht="35.25" hidden="false" customHeight="true" outlineLevel="0" collapsed="false">
      <c r="U71" s="199"/>
      <c r="V71" s="199"/>
      <c r="W71" s="199"/>
      <c r="X71" s="208"/>
      <c r="Y71" s="208"/>
      <c r="Z71" s="208"/>
      <c r="AA71" s="208"/>
      <c r="AB71" s="232"/>
      <c r="AC71" s="233"/>
      <c r="AD71" s="225"/>
      <c r="AE71" s="214" t="s">
        <v>195</v>
      </c>
      <c r="AF71" s="77"/>
    </row>
    <row r="72" customFormat="false" ht="22.05" hidden="false" customHeight="false" outlineLevel="0" collapsed="false">
      <c r="U72" s="234"/>
      <c r="V72" s="234"/>
      <c r="W72" s="234"/>
      <c r="X72" s="235"/>
      <c r="Y72" s="235"/>
      <c r="Z72" s="236"/>
      <c r="AA72" s="236"/>
      <c r="AB72" s="225"/>
      <c r="AC72" s="233"/>
      <c r="AD72" s="225"/>
      <c r="AE72" s="237"/>
      <c r="AF72" s="77"/>
    </row>
    <row r="73" customFormat="false" ht="22.05" hidden="false" customHeight="false" outlineLevel="0" collapsed="false">
      <c r="F73" s="238"/>
      <c r="G73" s="239"/>
      <c r="H73" s="240"/>
      <c r="I73" s="240"/>
      <c r="J73" s="240"/>
      <c r="K73" s="240"/>
      <c r="L73" s="9"/>
      <c r="M73" s="9"/>
      <c r="N73" s="9"/>
      <c r="O73" s="9"/>
      <c r="P73" s="9"/>
      <c r="Q73" s="9"/>
      <c r="R73" s="9"/>
      <c r="S73" s="9"/>
      <c r="T73" s="9"/>
      <c r="U73" s="222"/>
      <c r="V73" s="225"/>
      <c r="W73" s="225"/>
      <c r="X73" s="225"/>
      <c r="Y73" s="225"/>
      <c r="Z73" s="225"/>
      <c r="AA73" s="225"/>
      <c r="AB73" s="225"/>
      <c r="AC73" s="233"/>
      <c r="AD73" s="225"/>
      <c r="AE73" s="237"/>
      <c r="AF73" s="77"/>
    </row>
    <row r="74" customFormat="false" ht="15.75" hidden="false" customHeight="true" outlineLevel="0" collapsed="false">
      <c r="F74" s="238"/>
      <c r="G74" s="239"/>
      <c r="H74" s="240"/>
      <c r="I74" s="240"/>
      <c r="J74" s="240"/>
      <c r="K74" s="240"/>
      <c r="L74" s="9"/>
      <c r="M74" s="9"/>
      <c r="N74" s="9"/>
      <c r="O74" s="9"/>
      <c r="P74" s="9"/>
      <c r="Q74" s="9"/>
      <c r="R74" s="9"/>
      <c r="S74" s="9"/>
      <c r="T74" s="9"/>
      <c r="U74" s="199" t="s">
        <v>196</v>
      </c>
      <c r="V74" s="199"/>
      <c r="W74" s="199"/>
      <c r="X74" s="225"/>
      <c r="Y74" s="225"/>
      <c r="Z74" s="225"/>
      <c r="AA74" s="225"/>
      <c r="AB74" s="225"/>
      <c r="AC74" s="233"/>
      <c r="AD74" s="225"/>
      <c r="AE74" s="237"/>
      <c r="AF74" s="77"/>
    </row>
    <row r="75" customFormat="false" ht="81" hidden="false" customHeight="true" outlineLevel="0" collapsed="false">
      <c r="F75" s="238"/>
      <c r="G75" s="239"/>
      <c r="H75" s="240"/>
      <c r="I75" s="240"/>
      <c r="J75" s="240"/>
      <c r="K75" s="240"/>
      <c r="L75" s="9"/>
      <c r="M75" s="9"/>
      <c r="N75" s="9"/>
      <c r="O75" s="9"/>
      <c r="P75" s="9"/>
      <c r="Q75" s="9"/>
      <c r="R75" s="9"/>
      <c r="S75" s="9"/>
      <c r="T75" s="9"/>
      <c r="U75" s="199"/>
      <c r="V75" s="199"/>
      <c r="W75" s="199"/>
      <c r="X75" s="225"/>
      <c r="Y75" s="225"/>
      <c r="Z75" s="225"/>
      <c r="AA75" s="225"/>
      <c r="AB75" s="225"/>
      <c r="AC75" s="233"/>
      <c r="AD75" s="225"/>
      <c r="AE75" s="241" t="s">
        <v>197</v>
      </c>
      <c r="AF75" s="77"/>
    </row>
    <row r="76" customFormat="false" ht="15" hidden="false" customHeight="false" outlineLevel="0" collapsed="false">
      <c r="F76" s="238"/>
      <c r="G76" s="239"/>
      <c r="H76" s="240"/>
      <c r="I76" s="240"/>
      <c r="J76" s="240"/>
      <c r="K76" s="240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E76" s="195"/>
      <c r="AF76" s="77"/>
    </row>
    <row r="77" customFormat="false" ht="15" hidden="false" customHeight="false" outlineLevel="0" collapsed="false">
      <c r="F77" s="238"/>
      <c r="G77" s="239"/>
      <c r="H77" s="240"/>
      <c r="I77" s="240"/>
      <c r="J77" s="240"/>
      <c r="K77" s="240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E77" s="195"/>
      <c r="AF77" s="77"/>
    </row>
    <row r="78" customFormat="false" ht="15" hidden="false" customHeight="false" outlineLevel="0" collapsed="false">
      <c r="F78" s="238"/>
      <c r="G78" s="239"/>
      <c r="H78" s="240"/>
      <c r="I78" s="240"/>
      <c r="J78" s="240"/>
      <c r="K78" s="240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E78" s="195"/>
      <c r="AF78" s="77"/>
    </row>
    <row r="79" customFormat="false" ht="15" hidden="false" customHeight="false" outlineLevel="0" collapsed="false">
      <c r="F79" s="238"/>
      <c r="G79" s="239"/>
      <c r="H79" s="240"/>
      <c r="I79" s="240"/>
      <c r="J79" s="240"/>
      <c r="K79" s="240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E79" s="195"/>
      <c r="AF79" s="77"/>
    </row>
    <row r="80" customFormat="false" ht="15" hidden="false" customHeight="false" outlineLevel="0" collapsed="false">
      <c r="F80" s="238"/>
      <c r="G80" s="239"/>
      <c r="H80" s="240"/>
      <c r="I80" s="240"/>
      <c r="J80" s="240"/>
      <c r="K80" s="240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E80" s="195"/>
      <c r="AF80" s="77"/>
    </row>
    <row r="81" customFormat="false" ht="15" hidden="false" customHeight="false" outlineLevel="0" collapsed="false">
      <c r="F81" s="238"/>
      <c r="G81" s="239"/>
      <c r="H81" s="240"/>
      <c r="I81" s="240"/>
      <c r="J81" s="240"/>
      <c r="K81" s="240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E81" s="195"/>
      <c r="AF81" s="77"/>
    </row>
    <row r="82" customFormat="false" ht="15" hidden="false" customHeight="false" outlineLevel="0" collapsed="false">
      <c r="F82" s="238"/>
      <c r="G82" s="239"/>
      <c r="H82" s="240"/>
      <c r="I82" s="240"/>
      <c r="J82" s="240"/>
      <c r="K82" s="240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E82" s="195"/>
      <c r="AF82" s="77"/>
    </row>
    <row r="83" customFormat="false" ht="15" hidden="false" customHeight="false" outlineLevel="0" collapsed="false">
      <c r="F83" s="238"/>
      <c r="G83" s="239"/>
      <c r="H83" s="240"/>
      <c r="I83" s="240"/>
      <c r="J83" s="240"/>
      <c r="K83" s="240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E83" s="195"/>
      <c r="AF83" s="77"/>
    </row>
    <row r="84" customFormat="false" ht="15" hidden="false" customHeight="false" outlineLevel="0" collapsed="false">
      <c r="F84" s="238"/>
      <c r="G84" s="239"/>
      <c r="H84" s="240"/>
      <c r="I84" s="240"/>
      <c r="J84" s="240"/>
      <c r="K84" s="240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E84" s="195"/>
      <c r="AF84" s="77"/>
    </row>
    <row r="85" customFormat="false" ht="15" hidden="false" customHeight="false" outlineLevel="0" collapsed="false">
      <c r="F85" s="238"/>
      <c r="G85" s="239"/>
      <c r="H85" s="240"/>
      <c r="I85" s="240"/>
      <c r="J85" s="240"/>
      <c r="K85" s="240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E85" s="195"/>
      <c r="AF85" s="77"/>
    </row>
    <row r="86" customFormat="false" ht="15" hidden="false" customHeight="false" outlineLevel="0" collapsed="false">
      <c r="F86" s="238"/>
      <c r="G86" s="239"/>
      <c r="H86" s="240"/>
      <c r="I86" s="240"/>
      <c r="J86" s="240"/>
      <c r="K86" s="240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E86" s="195"/>
      <c r="AF86" s="77"/>
    </row>
    <row r="87" customFormat="false" ht="15" hidden="false" customHeight="false" outlineLevel="0" collapsed="false">
      <c r="F87" s="238"/>
      <c r="G87" s="239"/>
      <c r="H87" s="240"/>
      <c r="I87" s="240"/>
      <c r="J87" s="240"/>
      <c r="K87" s="240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E87" s="195"/>
      <c r="AF87" s="77"/>
    </row>
    <row r="88" customFormat="false" ht="15" hidden="false" customHeight="false" outlineLevel="0" collapsed="false">
      <c r="F88" s="238"/>
      <c r="G88" s="239"/>
      <c r="H88" s="240"/>
      <c r="I88" s="240"/>
      <c r="J88" s="240"/>
      <c r="K88" s="240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E88" s="195"/>
      <c r="AF88" s="77"/>
    </row>
    <row r="89" customFormat="false" ht="15" hidden="false" customHeight="false" outlineLevel="0" collapsed="false">
      <c r="F89" s="238"/>
      <c r="G89" s="239"/>
      <c r="H89" s="240"/>
      <c r="I89" s="240"/>
      <c r="J89" s="240"/>
      <c r="K89" s="240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E89" s="195"/>
      <c r="AF89" s="77"/>
    </row>
    <row r="90" customFormat="false" ht="15" hidden="false" customHeight="false" outlineLevel="0" collapsed="false">
      <c r="F90" s="238"/>
      <c r="G90" s="239"/>
      <c r="H90" s="240"/>
      <c r="I90" s="240"/>
      <c r="J90" s="240"/>
      <c r="K90" s="240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E90" s="195"/>
      <c r="AF90" s="77"/>
    </row>
    <row r="91" customFormat="false" ht="15" hidden="false" customHeight="false" outlineLevel="0" collapsed="false">
      <c r="F91" s="238"/>
      <c r="G91" s="239"/>
      <c r="H91" s="240"/>
      <c r="I91" s="240"/>
      <c r="J91" s="240"/>
      <c r="K91" s="240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E91" s="195"/>
      <c r="AF91" s="77"/>
    </row>
    <row r="92" customFormat="false" ht="15" hidden="false" customHeight="false" outlineLevel="0" collapsed="false">
      <c r="F92" s="238"/>
      <c r="G92" s="239"/>
      <c r="H92" s="240"/>
      <c r="I92" s="240"/>
      <c r="J92" s="240"/>
      <c r="K92" s="240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E92" s="195"/>
      <c r="AF92" s="77"/>
    </row>
    <row r="93" customFormat="false" ht="15" hidden="false" customHeight="false" outlineLevel="0" collapsed="false">
      <c r="F93" s="238"/>
      <c r="G93" s="239"/>
      <c r="H93" s="240"/>
      <c r="I93" s="240"/>
      <c r="J93" s="240"/>
      <c r="K93" s="240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E93" s="195"/>
      <c r="AF93" s="77"/>
    </row>
    <row r="94" customFormat="false" ht="15" hidden="false" customHeight="false" outlineLevel="0" collapsed="false">
      <c r="F94" s="238"/>
      <c r="G94" s="239"/>
      <c r="H94" s="240"/>
      <c r="I94" s="240"/>
      <c r="J94" s="240"/>
      <c r="K94" s="240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E94" s="195"/>
      <c r="AF94" s="77"/>
    </row>
    <row r="95" customFormat="false" ht="15" hidden="false" customHeight="false" outlineLevel="0" collapsed="false">
      <c r="F95" s="238"/>
      <c r="G95" s="239"/>
      <c r="H95" s="240"/>
      <c r="I95" s="240"/>
      <c r="J95" s="240"/>
      <c r="K95" s="240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E95" s="195"/>
      <c r="AF95" s="77"/>
    </row>
    <row r="96" customFormat="false" ht="15" hidden="false" customHeight="false" outlineLevel="0" collapsed="false">
      <c r="F96" s="238"/>
      <c r="G96" s="239"/>
      <c r="H96" s="240"/>
      <c r="I96" s="240"/>
      <c r="J96" s="240"/>
      <c r="K96" s="240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E96" s="195"/>
      <c r="AF96" s="77"/>
    </row>
    <row r="97" customFormat="false" ht="15" hidden="false" customHeight="false" outlineLevel="0" collapsed="false">
      <c r="F97" s="238"/>
      <c r="G97" s="239"/>
      <c r="H97" s="240"/>
      <c r="I97" s="240"/>
      <c r="J97" s="240"/>
      <c r="K97" s="240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E97" s="195"/>
      <c r="AF97" s="77"/>
    </row>
    <row r="98" customFormat="false" ht="15" hidden="false" customHeight="false" outlineLevel="0" collapsed="false">
      <c r="F98" s="238"/>
      <c r="G98" s="239"/>
      <c r="H98" s="240"/>
      <c r="I98" s="240"/>
      <c r="J98" s="240"/>
      <c r="K98" s="240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E98" s="195"/>
      <c r="AF98" s="77"/>
    </row>
    <row r="99" customFormat="false" ht="15" hidden="false" customHeight="false" outlineLevel="0" collapsed="false">
      <c r="F99" s="238"/>
      <c r="G99" s="239"/>
      <c r="H99" s="240"/>
      <c r="I99" s="240"/>
      <c r="J99" s="240"/>
      <c r="K99" s="240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E99" s="195"/>
      <c r="AF99" s="77"/>
    </row>
    <row r="100" customFormat="false" ht="15" hidden="false" customHeight="false" outlineLevel="0" collapsed="false">
      <c r="F100" s="238"/>
      <c r="G100" s="239"/>
      <c r="H100" s="240"/>
      <c r="I100" s="240"/>
      <c r="J100" s="240"/>
      <c r="K100" s="240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E100" s="195"/>
      <c r="AF100" s="77"/>
    </row>
    <row r="101" customFormat="false" ht="15" hidden="false" customHeight="false" outlineLevel="0" collapsed="false">
      <c r="F101" s="238"/>
      <c r="G101" s="239"/>
      <c r="H101" s="240"/>
      <c r="I101" s="240"/>
      <c r="J101" s="240"/>
      <c r="K101" s="240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E101" s="195"/>
      <c r="AF101" s="77"/>
    </row>
    <row r="102" customFormat="false" ht="15" hidden="false" customHeight="false" outlineLevel="0" collapsed="false">
      <c r="F102" s="238"/>
      <c r="G102" s="239"/>
      <c r="H102" s="240"/>
      <c r="I102" s="240"/>
      <c r="J102" s="240"/>
      <c r="K102" s="240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E102" s="195"/>
      <c r="AF102" s="77"/>
    </row>
    <row r="103" customFormat="false" ht="15" hidden="false" customHeight="false" outlineLevel="0" collapsed="false">
      <c r="F103" s="238"/>
      <c r="G103" s="239"/>
      <c r="H103" s="240"/>
      <c r="I103" s="240"/>
      <c r="J103" s="240"/>
      <c r="K103" s="240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E103" s="195"/>
      <c r="AF103" s="77"/>
    </row>
    <row r="104" customFormat="false" ht="15" hidden="false" customHeight="false" outlineLevel="0" collapsed="false">
      <c r="F104" s="238"/>
      <c r="G104" s="239"/>
      <c r="H104" s="240"/>
      <c r="I104" s="240"/>
      <c r="J104" s="240"/>
      <c r="K104" s="240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E104" s="195"/>
      <c r="AF104" s="77"/>
    </row>
    <row r="105" customFormat="false" ht="15" hidden="false" customHeight="false" outlineLevel="0" collapsed="false">
      <c r="F105" s="238"/>
      <c r="G105" s="239"/>
      <c r="H105" s="240"/>
      <c r="I105" s="240"/>
      <c r="J105" s="240"/>
      <c r="K105" s="240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E105" s="195"/>
      <c r="AF105" s="77"/>
    </row>
    <row r="106" customFormat="false" ht="15" hidden="false" customHeight="false" outlineLevel="0" collapsed="false">
      <c r="F106" s="238"/>
      <c r="G106" s="239"/>
      <c r="H106" s="240"/>
      <c r="I106" s="240"/>
      <c r="J106" s="240"/>
      <c r="K106" s="240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E106" s="195"/>
      <c r="AF106" s="77"/>
    </row>
    <row r="107" customFormat="false" ht="15" hidden="false" customHeight="false" outlineLevel="0" collapsed="false">
      <c r="F107" s="238"/>
      <c r="G107" s="239"/>
      <c r="H107" s="240"/>
      <c r="I107" s="240"/>
      <c r="J107" s="240"/>
      <c r="K107" s="240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E107" s="195"/>
      <c r="AF107" s="77"/>
    </row>
    <row r="108" customFormat="false" ht="15" hidden="false" customHeight="false" outlineLevel="0" collapsed="false">
      <c r="F108" s="238"/>
      <c r="G108" s="239"/>
      <c r="H108" s="240"/>
      <c r="I108" s="240"/>
      <c r="J108" s="240"/>
      <c r="K108" s="240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E108" s="195"/>
      <c r="AF108" s="77"/>
    </row>
    <row r="109" customFormat="false" ht="15" hidden="false" customHeight="false" outlineLevel="0" collapsed="false">
      <c r="F109" s="238"/>
      <c r="G109" s="239"/>
      <c r="H109" s="240"/>
      <c r="I109" s="240"/>
      <c r="J109" s="240"/>
      <c r="K109" s="240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E109" s="195"/>
      <c r="AF109" s="77"/>
    </row>
    <row r="110" customFormat="false" ht="15" hidden="false" customHeight="false" outlineLevel="0" collapsed="false">
      <c r="F110" s="238"/>
      <c r="G110" s="239"/>
      <c r="H110" s="240"/>
      <c r="I110" s="240"/>
      <c r="J110" s="240"/>
      <c r="K110" s="240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E110" s="195"/>
      <c r="AF110" s="77"/>
    </row>
    <row r="111" customFormat="false" ht="15" hidden="false" customHeight="false" outlineLevel="0" collapsed="false">
      <c r="F111" s="238"/>
      <c r="G111" s="239"/>
      <c r="H111" s="240"/>
      <c r="I111" s="240"/>
      <c r="J111" s="240"/>
      <c r="K111" s="240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E111" s="195"/>
      <c r="AF111" s="77"/>
    </row>
    <row r="112" customFormat="false" ht="15" hidden="false" customHeight="false" outlineLevel="0" collapsed="false">
      <c r="F112" s="238"/>
      <c r="G112" s="239"/>
      <c r="H112" s="240"/>
      <c r="I112" s="240"/>
      <c r="J112" s="240"/>
      <c r="K112" s="240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E112" s="195"/>
      <c r="AF112" s="77"/>
    </row>
    <row r="113" customFormat="false" ht="15" hidden="false" customHeight="false" outlineLevel="0" collapsed="false">
      <c r="F113" s="238"/>
      <c r="G113" s="239"/>
      <c r="H113" s="240"/>
      <c r="I113" s="240"/>
      <c r="J113" s="240"/>
      <c r="K113" s="240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E113" s="195"/>
      <c r="AF113" s="77"/>
    </row>
    <row r="114" customFormat="false" ht="15" hidden="false" customHeight="false" outlineLevel="0" collapsed="false">
      <c r="F114" s="238"/>
      <c r="G114" s="239"/>
      <c r="H114" s="240"/>
      <c r="I114" s="240"/>
      <c r="J114" s="240"/>
      <c r="K114" s="240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E114" s="195"/>
      <c r="AF114" s="77"/>
    </row>
    <row r="115" customFormat="false" ht="15" hidden="false" customHeight="false" outlineLevel="0" collapsed="false">
      <c r="F115" s="238"/>
      <c r="G115" s="239"/>
      <c r="H115" s="240"/>
      <c r="I115" s="240"/>
      <c r="J115" s="240"/>
      <c r="K115" s="240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E115" s="195"/>
      <c r="AF115" s="77"/>
    </row>
    <row r="116" customFormat="false" ht="15" hidden="false" customHeight="false" outlineLevel="0" collapsed="false">
      <c r="F116" s="238"/>
      <c r="G116" s="239"/>
      <c r="H116" s="240"/>
      <c r="I116" s="240"/>
      <c r="J116" s="240"/>
      <c r="K116" s="240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E116" s="195"/>
      <c r="AF116" s="77"/>
    </row>
    <row r="117" customFormat="false" ht="15" hidden="false" customHeight="false" outlineLevel="0" collapsed="false">
      <c r="F117" s="238"/>
      <c r="G117" s="239"/>
      <c r="H117" s="240"/>
      <c r="I117" s="240"/>
      <c r="J117" s="240"/>
      <c r="K117" s="240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E117" s="195"/>
      <c r="AF117" s="77"/>
    </row>
    <row r="118" customFormat="false" ht="15" hidden="false" customHeight="false" outlineLevel="0" collapsed="false">
      <c r="F118" s="238"/>
      <c r="G118" s="239"/>
      <c r="H118" s="240"/>
      <c r="I118" s="240"/>
      <c r="J118" s="240"/>
      <c r="K118" s="240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E118" s="195"/>
      <c r="AF118" s="77"/>
    </row>
    <row r="119" customFormat="false" ht="15" hidden="false" customHeight="false" outlineLevel="0" collapsed="false">
      <c r="F119" s="238"/>
      <c r="G119" s="239"/>
      <c r="H119" s="240"/>
      <c r="I119" s="240"/>
      <c r="J119" s="240"/>
      <c r="K119" s="240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E119" s="195"/>
      <c r="AF119" s="77"/>
    </row>
    <row r="120" customFormat="false" ht="15" hidden="false" customHeight="false" outlineLevel="0" collapsed="false">
      <c r="F120" s="238"/>
      <c r="G120" s="239"/>
      <c r="H120" s="240"/>
      <c r="I120" s="240"/>
      <c r="J120" s="240"/>
      <c r="K120" s="240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E120" s="195"/>
      <c r="AF120" s="77"/>
    </row>
    <row r="121" customFormat="false" ht="15" hidden="false" customHeight="false" outlineLevel="0" collapsed="false">
      <c r="F121" s="238"/>
      <c r="G121" s="239"/>
      <c r="H121" s="240"/>
      <c r="I121" s="240"/>
      <c r="J121" s="240"/>
      <c r="K121" s="240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E121" s="195"/>
      <c r="AF121" s="77"/>
    </row>
    <row r="122" customFormat="false" ht="15" hidden="false" customHeight="false" outlineLevel="0" collapsed="false">
      <c r="F122" s="238"/>
      <c r="G122" s="239"/>
      <c r="H122" s="240"/>
      <c r="I122" s="240"/>
      <c r="J122" s="240"/>
      <c r="K122" s="240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E122" s="195"/>
      <c r="AF122" s="77"/>
    </row>
    <row r="123" customFormat="false" ht="15" hidden="false" customHeight="false" outlineLevel="0" collapsed="false">
      <c r="F123" s="238"/>
      <c r="G123" s="239"/>
      <c r="H123" s="240"/>
      <c r="I123" s="240"/>
      <c r="J123" s="240"/>
      <c r="K123" s="240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E123" s="195"/>
      <c r="AF123" s="77"/>
    </row>
    <row r="124" customFormat="false" ht="15" hidden="false" customHeight="false" outlineLevel="0" collapsed="false">
      <c r="F124" s="238"/>
      <c r="G124" s="239"/>
      <c r="H124" s="240"/>
      <c r="I124" s="240"/>
      <c r="J124" s="240"/>
      <c r="K124" s="240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E124" s="195"/>
      <c r="AF124" s="77"/>
    </row>
    <row r="125" customFormat="false" ht="15" hidden="false" customHeight="false" outlineLevel="0" collapsed="false">
      <c r="F125" s="238"/>
      <c r="G125" s="239"/>
      <c r="H125" s="240"/>
      <c r="I125" s="240"/>
      <c r="J125" s="240"/>
      <c r="K125" s="240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E125" s="195"/>
      <c r="AF125" s="77"/>
    </row>
    <row r="126" customFormat="false" ht="15" hidden="false" customHeight="false" outlineLevel="0" collapsed="false">
      <c r="F126" s="238"/>
      <c r="G126" s="239"/>
      <c r="H126" s="240"/>
      <c r="I126" s="240"/>
      <c r="J126" s="240"/>
      <c r="K126" s="240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E126" s="195"/>
      <c r="AF126" s="77"/>
    </row>
    <row r="127" customFormat="false" ht="15" hidden="false" customHeight="false" outlineLevel="0" collapsed="false">
      <c r="F127" s="238"/>
      <c r="G127" s="239"/>
      <c r="H127" s="240"/>
      <c r="I127" s="240"/>
      <c r="J127" s="240"/>
      <c r="K127" s="240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E127" s="195"/>
      <c r="AF127" s="77"/>
    </row>
    <row r="128" customFormat="false" ht="15" hidden="false" customHeight="false" outlineLevel="0" collapsed="false">
      <c r="F128" s="238"/>
      <c r="G128" s="239"/>
      <c r="H128" s="240"/>
      <c r="I128" s="240"/>
      <c r="J128" s="240"/>
      <c r="K128" s="240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E128" s="195"/>
      <c r="AF128" s="77"/>
    </row>
    <row r="129" customFormat="false" ht="15" hidden="false" customHeight="false" outlineLevel="0" collapsed="false">
      <c r="F129" s="238"/>
      <c r="G129" s="239"/>
      <c r="H129" s="240"/>
      <c r="I129" s="240"/>
      <c r="J129" s="240"/>
      <c r="K129" s="240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E129" s="195"/>
      <c r="AF129" s="77"/>
    </row>
    <row r="130" customFormat="false" ht="15" hidden="false" customHeight="false" outlineLevel="0" collapsed="false">
      <c r="F130" s="238"/>
      <c r="G130" s="239"/>
      <c r="H130" s="240"/>
      <c r="I130" s="240"/>
      <c r="J130" s="240"/>
      <c r="K130" s="240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E130" s="195"/>
      <c r="AF130" s="77"/>
    </row>
    <row r="131" customFormat="false" ht="15" hidden="false" customHeight="false" outlineLevel="0" collapsed="false">
      <c r="F131" s="238"/>
      <c r="G131" s="239"/>
      <c r="H131" s="240"/>
      <c r="I131" s="240"/>
      <c r="J131" s="240"/>
      <c r="K131" s="240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E131" s="195"/>
      <c r="AF131" s="77"/>
    </row>
    <row r="132" customFormat="false" ht="15" hidden="false" customHeight="false" outlineLevel="0" collapsed="false">
      <c r="F132" s="238"/>
      <c r="G132" s="239"/>
      <c r="H132" s="240"/>
      <c r="I132" s="240"/>
      <c r="J132" s="240"/>
      <c r="K132" s="240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E132" s="195"/>
      <c r="AF132" s="77"/>
    </row>
    <row r="133" customFormat="false" ht="15" hidden="false" customHeight="false" outlineLevel="0" collapsed="false">
      <c r="F133" s="238"/>
      <c r="G133" s="239"/>
      <c r="H133" s="240"/>
      <c r="I133" s="240"/>
      <c r="J133" s="240"/>
      <c r="K133" s="240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E133" s="195"/>
      <c r="AF133" s="77"/>
    </row>
    <row r="134" customFormat="false" ht="15" hidden="false" customHeight="false" outlineLevel="0" collapsed="false">
      <c r="F134" s="238"/>
      <c r="G134" s="239"/>
      <c r="H134" s="240"/>
      <c r="I134" s="240"/>
      <c r="J134" s="240"/>
      <c r="K134" s="240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E134" s="195"/>
      <c r="AF134" s="77"/>
    </row>
    <row r="135" customFormat="false" ht="15" hidden="false" customHeight="false" outlineLevel="0" collapsed="false">
      <c r="F135" s="238"/>
      <c r="G135" s="239"/>
      <c r="H135" s="240"/>
      <c r="I135" s="240"/>
      <c r="J135" s="240"/>
      <c r="K135" s="240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E135" s="195"/>
      <c r="AF135" s="77"/>
    </row>
    <row r="136" customFormat="false" ht="15" hidden="false" customHeight="false" outlineLevel="0" collapsed="false">
      <c r="F136" s="238"/>
      <c r="G136" s="239"/>
      <c r="H136" s="240"/>
      <c r="I136" s="240"/>
      <c r="J136" s="240"/>
      <c r="K136" s="240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E136" s="195"/>
      <c r="AF136" s="77"/>
    </row>
    <row r="137" customFormat="false" ht="15" hidden="false" customHeight="false" outlineLevel="0" collapsed="false">
      <c r="F137" s="238"/>
      <c r="G137" s="239"/>
      <c r="H137" s="240"/>
      <c r="I137" s="240"/>
      <c r="J137" s="240"/>
      <c r="K137" s="240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E137" s="195"/>
      <c r="AF137" s="77"/>
    </row>
    <row r="138" customFormat="false" ht="15" hidden="false" customHeight="false" outlineLevel="0" collapsed="false">
      <c r="F138" s="238"/>
      <c r="G138" s="239"/>
      <c r="H138" s="240"/>
      <c r="I138" s="240"/>
      <c r="J138" s="240"/>
      <c r="K138" s="240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E138" s="195"/>
      <c r="AF138" s="77"/>
    </row>
    <row r="139" customFormat="false" ht="15" hidden="false" customHeight="false" outlineLevel="0" collapsed="false">
      <c r="F139" s="238"/>
      <c r="G139" s="239"/>
      <c r="H139" s="240"/>
      <c r="I139" s="240"/>
      <c r="J139" s="240"/>
      <c r="K139" s="240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E139" s="195"/>
      <c r="AF139" s="77"/>
    </row>
    <row r="140" customFormat="false" ht="15" hidden="false" customHeight="false" outlineLevel="0" collapsed="false">
      <c r="F140" s="238"/>
      <c r="G140" s="239"/>
      <c r="H140" s="240"/>
      <c r="I140" s="240"/>
      <c r="J140" s="240"/>
      <c r="K140" s="240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E140" s="195"/>
      <c r="AF140" s="77"/>
    </row>
    <row r="141" customFormat="false" ht="15" hidden="false" customHeight="false" outlineLevel="0" collapsed="false">
      <c r="F141" s="238"/>
      <c r="G141" s="239"/>
      <c r="H141" s="240"/>
      <c r="I141" s="240"/>
      <c r="J141" s="240"/>
      <c r="K141" s="240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E141" s="195"/>
      <c r="AF141" s="77"/>
    </row>
    <row r="142" customFormat="false" ht="15" hidden="false" customHeight="false" outlineLevel="0" collapsed="false">
      <c r="F142" s="238"/>
      <c r="G142" s="239"/>
      <c r="H142" s="240"/>
      <c r="I142" s="240"/>
      <c r="J142" s="240"/>
      <c r="K142" s="240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E142" s="195"/>
      <c r="AF142" s="77"/>
    </row>
    <row r="143" customFormat="false" ht="15" hidden="false" customHeight="false" outlineLevel="0" collapsed="false">
      <c r="AE143" s="195"/>
      <c r="AF143" s="77"/>
    </row>
    <row r="144" customFormat="false" ht="15" hidden="false" customHeight="false" outlineLevel="0" collapsed="false">
      <c r="AE144" s="195"/>
      <c r="AF144" s="77"/>
    </row>
    <row r="145" customFormat="false" ht="15" hidden="false" customHeight="false" outlineLevel="0" collapsed="false">
      <c r="AE145" s="195"/>
      <c r="AF145" s="77"/>
    </row>
    <row r="146" customFormat="false" ht="15" hidden="false" customHeight="false" outlineLevel="0" collapsed="false">
      <c r="AE146" s="195"/>
      <c r="AF146" s="77"/>
    </row>
    <row r="147" customFormat="false" ht="15" hidden="false" customHeight="false" outlineLevel="0" collapsed="false">
      <c r="AE147" s="195"/>
      <c r="AF147" s="77"/>
    </row>
    <row r="148" customFormat="false" ht="15" hidden="false" customHeight="false" outlineLevel="0" collapsed="false">
      <c r="AE148" s="195"/>
      <c r="AF148" s="77"/>
    </row>
    <row r="149" customFormat="false" ht="15" hidden="false" customHeight="false" outlineLevel="0" collapsed="false">
      <c r="AE149" s="195"/>
      <c r="AF149" s="77"/>
    </row>
    <row r="150" customFormat="false" ht="15" hidden="false" customHeight="false" outlineLevel="0" collapsed="false">
      <c r="AE150" s="195"/>
      <c r="AF150" s="77"/>
    </row>
    <row r="151" customFormat="false" ht="15" hidden="false" customHeight="false" outlineLevel="0" collapsed="false">
      <c r="AE151" s="195"/>
      <c r="AF151" s="77"/>
    </row>
    <row r="152" customFormat="false" ht="15" hidden="false" customHeight="false" outlineLevel="0" collapsed="false">
      <c r="AE152" s="195"/>
      <c r="AF152" s="77"/>
    </row>
    <row r="153" customFormat="false" ht="15" hidden="false" customHeight="false" outlineLevel="0" collapsed="false">
      <c r="AE153" s="195"/>
      <c r="AF153" s="77"/>
    </row>
    <row r="154" customFormat="false" ht="15" hidden="false" customHeight="false" outlineLevel="0" collapsed="false">
      <c r="AE154" s="195"/>
      <c r="AF154" s="77"/>
    </row>
    <row r="155" customFormat="false" ht="15" hidden="false" customHeight="false" outlineLevel="0" collapsed="false">
      <c r="AE155" s="195"/>
      <c r="AF155" s="77"/>
    </row>
    <row r="156" customFormat="false" ht="15" hidden="false" customHeight="false" outlineLevel="0" collapsed="false">
      <c r="AE156" s="195"/>
      <c r="AF156" s="77"/>
    </row>
    <row r="157" customFormat="false" ht="15" hidden="false" customHeight="false" outlineLevel="0" collapsed="false">
      <c r="AE157" s="195"/>
      <c r="AF157" s="77"/>
    </row>
    <row r="158" customFormat="false" ht="15" hidden="false" customHeight="false" outlineLevel="0" collapsed="false">
      <c r="AE158" s="195"/>
      <c r="AF158" s="77"/>
    </row>
    <row r="159" customFormat="false" ht="15" hidden="false" customHeight="false" outlineLevel="0" collapsed="false">
      <c r="AE159" s="195"/>
      <c r="AF159" s="77"/>
    </row>
    <row r="160" customFormat="false" ht="15" hidden="false" customHeight="false" outlineLevel="0" collapsed="false">
      <c r="AE160" s="195"/>
      <c r="AF160" s="77"/>
    </row>
    <row r="161" customFormat="false" ht="15" hidden="false" customHeight="false" outlineLevel="0" collapsed="false">
      <c r="AE161" s="195"/>
      <c r="AF161" s="77"/>
    </row>
    <row r="162" customFormat="false" ht="15" hidden="false" customHeight="false" outlineLevel="0" collapsed="false">
      <c r="AE162" s="195"/>
      <c r="AF162" s="77"/>
    </row>
    <row r="163" customFormat="false" ht="15" hidden="false" customHeight="false" outlineLevel="0" collapsed="false">
      <c r="AE163" s="195"/>
      <c r="AF163" s="77"/>
    </row>
    <row r="164" customFormat="false" ht="15" hidden="false" customHeight="false" outlineLevel="0" collapsed="false">
      <c r="AE164" s="195"/>
      <c r="AF164" s="77"/>
    </row>
    <row r="165" customFormat="false" ht="15" hidden="false" customHeight="false" outlineLevel="0" collapsed="false">
      <c r="AE165" s="195"/>
      <c r="AF165" s="77"/>
    </row>
    <row r="166" customFormat="false" ht="15" hidden="false" customHeight="false" outlineLevel="0" collapsed="false">
      <c r="AE166" s="195"/>
      <c r="AF166" s="77"/>
    </row>
    <row r="167" customFormat="false" ht="15" hidden="false" customHeight="false" outlineLevel="0" collapsed="false">
      <c r="AE167" s="195"/>
      <c r="AF167" s="77"/>
    </row>
    <row r="168" customFormat="false" ht="15" hidden="false" customHeight="false" outlineLevel="0" collapsed="false">
      <c r="AE168" s="195"/>
      <c r="AF168" s="77"/>
    </row>
    <row r="169" customFormat="false" ht="15" hidden="false" customHeight="false" outlineLevel="0" collapsed="false">
      <c r="AE169" s="195"/>
      <c r="AF169" s="77"/>
    </row>
    <row r="170" customFormat="false" ht="15" hidden="false" customHeight="false" outlineLevel="0" collapsed="false">
      <c r="AE170" s="195"/>
      <c r="AF170" s="77"/>
    </row>
    <row r="171" customFormat="false" ht="15" hidden="false" customHeight="false" outlineLevel="0" collapsed="false">
      <c r="AE171" s="195"/>
      <c r="AF171" s="77"/>
    </row>
    <row r="172" customFormat="false" ht="15" hidden="false" customHeight="false" outlineLevel="0" collapsed="false">
      <c r="AE172" s="195"/>
      <c r="AF172" s="77"/>
    </row>
    <row r="173" customFormat="false" ht="15" hidden="false" customHeight="false" outlineLevel="0" collapsed="false">
      <c r="AE173" s="195"/>
      <c r="AF173" s="77"/>
    </row>
    <row r="174" customFormat="false" ht="15" hidden="false" customHeight="false" outlineLevel="0" collapsed="false">
      <c r="AE174" s="195"/>
      <c r="AF174" s="77"/>
    </row>
    <row r="175" customFormat="false" ht="15" hidden="false" customHeight="false" outlineLevel="0" collapsed="false">
      <c r="AE175" s="195"/>
      <c r="AF175" s="77"/>
    </row>
    <row r="176" customFormat="false" ht="15" hidden="false" customHeight="false" outlineLevel="0" collapsed="false">
      <c r="AE176" s="195"/>
      <c r="AF176" s="77"/>
    </row>
    <row r="177" customFormat="false" ht="15" hidden="false" customHeight="false" outlineLevel="0" collapsed="false">
      <c r="AE177" s="195"/>
      <c r="AF177" s="77"/>
    </row>
    <row r="178" customFormat="false" ht="15" hidden="false" customHeight="false" outlineLevel="0" collapsed="false">
      <c r="AE178" s="195"/>
      <c r="AF178" s="77"/>
    </row>
    <row r="179" customFormat="false" ht="15" hidden="false" customHeight="false" outlineLevel="0" collapsed="false">
      <c r="AE179" s="195"/>
      <c r="AF179" s="77"/>
    </row>
    <row r="180" customFormat="false" ht="15" hidden="false" customHeight="false" outlineLevel="0" collapsed="false">
      <c r="AE180" s="195"/>
      <c r="AF180" s="77"/>
    </row>
    <row r="181" customFormat="false" ht="15" hidden="false" customHeight="false" outlineLevel="0" collapsed="false">
      <c r="AE181" s="195"/>
      <c r="AF181" s="77"/>
    </row>
    <row r="182" customFormat="false" ht="15" hidden="false" customHeight="false" outlineLevel="0" collapsed="false">
      <c r="AE182" s="195"/>
      <c r="AF182" s="77"/>
    </row>
    <row r="183" customFormat="false" ht="15" hidden="false" customHeight="false" outlineLevel="0" collapsed="false">
      <c r="AE183" s="195"/>
      <c r="AF183" s="77"/>
    </row>
    <row r="184" customFormat="false" ht="15" hidden="false" customHeight="false" outlineLevel="0" collapsed="false">
      <c r="AE184" s="195"/>
      <c r="AF184" s="77"/>
    </row>
    <row r="185" customFormat="false" ht="15" hidden="false" customHeight="false" outlineLevel="0" collapsed="false">
      <c r="AE185" s="195"/>
      <c r="AF185" s="77"/>
    </row>
    <row r="186" customFormat="false" ht="15" hidden="false" customHeight="false" outlineLevel="0" collapsed="false">
      <c r="AE186" s="195"/>
      <c r="AF186" s="77"/>
    </row>
    <row r="187" customFormat="false" ht="15" hidden="false" customHeight="false" outlineLevel="0" collapsed="false">
      <c r="AE187" s="195"/>
      <c r="AF187" s="77"/>
    </row>
    <row r="188" customFormat="false" ht="15" hidden="false" customHeight="false" outlineLevel="0" collapsed="false">
      <c r="AE188" s="195"/>
      <c r="AF188" s="77"/>
    </row>
    <row r="189" customFormat="false" ht="15" hidden="false" customHeight="false" outlineLevel="0" collapsed="false">
      <c r="AE189" s="195"/>
      <c r="AF189" s="77"/>
    </row>
    <row r="190" customFormat="false" ht="15" hidden="false" customHeight="false" outlineLevel="0" collapsed="false">
      <c r="AE190" s="195"/>
      <c r="AF190" s="77"/>
    </row>
    <row r="191" customFormat="false" ht="15" hidden="false" customHeight="false" outlineLevel="0" collapsed="false">
      <c r="AE191" s="195"/>
      <c r="AF191" s="77"/>
    </row>
    <row r="192" customFormat="false" ht="15" hidden="false" customHeight="false" outlineLevel="0" collapsed="false">
      <c r="AE192" s="195"/>
      <c r="AF192" s="77"/>
    </row>
    <row r="193" customFormat="false" ht="15" hidden="false" customHeight="false" outlineLevel="0" collapsed="false">
      <c r="AE193" s="195"/>
      <c r="AF193" s="77"/>
    </row>
    <row r="194" customFormat="false" ht="15" hidden="false" customHeight="false" outlineLevel="0" collapsed="false">
      <c r="AE194" s="195"/>
      <c r="AF194" s="77"/>
    </row>
    <row r="195" customFormat="false" ht="15" hidden="false" customHeight="false" outlineLevel="0" collapsed="false">
      <c r="AE195" s="195"/>
      <c r="AF195" s="77"/>
    </row>
    <row r="196" customFormat="false" ht="15" hidden="false" customHeight="false" outlineLevel="0" collapsed="false">
      <c r="AE196" s="195"/>
      <c r="AF196" s="77"/>
    </row>
    <row r="197" customFormat="false" ht="15" hidden="false" customHeight="false" outlineLevel="0" collapsed="false">
      <c r="AE197" s="195"/>
      <c r="AF197" s="77"/>
    </row>
    <row r="198" customFormat="false" ht="15" hidden="false" customHeight="false" outlineLevel="0" collapsed="false">
      <c r="AE198" s="195"/>
      <c r="AF198" s="77"/>
    </row>
    <row r="199" customFormat="false" ht="15" hidden="false" customHeight="false" outlineLevel="0" collapsed="false">
      <c r="AE199" s="195"/>
      <c r="AF199" s="77"/>
    </row>
    <row r="200" customFormat="false" ht="15" hidden="false" customHeight="false" outlineLevel="0" collapsed="false">
      <c r="AE200" s="195"/>
      <c r="AF200" s="77"/>
    </row>
    <row r="201" customFormat="false" ht="15" hidden="false" customHeight="false" outlineLevel="0" collapsed="false">
      <c r="AE201" s="195"/>
      <c r="AF201" s="77"/>
    </row>
    <row r="202" customFormat="false" ht="15" hidden="false" customHeight="false" outlineLevel="0" collapsed="false">
      <c r="AE202" s="195"/>
      <c r="AF202" s="77"/>
    </row>
    <row r="203" customFormat="false" ht="15" hidden="false" customHeight="false" outlineLevel="0" collapsed="false">
      <c r="AE203" s="195"/>
      <c r="AF203" s="77"/>
    </row>
    <row r="204" customFormat="false" ht="15" hidden="false" customHeight="false" outlineLevel="0" collapsed="false">
      <c r="AE204" s="195"/>
      <c r="AF204" s="77"/>
    </row>
    <row r="205" customFormat="false" ht="15" hidden="false" customHeight="false" outlineLevel="0" collapsed="false">
      <c r="AE205" s="195"/>
      <c r="AF205" s="77"/>
    </row>
    <row r="206" customFormat="false" ht="15" hidden="false" customHeight="false" outlineLevel="0" collapsed="false">
      <c r="AE206" s="195"/>
      <c r="AF206" s="77"/>
    </row>
    <row r="207" customFormat="false" ht="15" hidden="false" customHeight="false" outlineLevel="0" collapsed="false">
      <c r="AE207" s="195"/>
      <c r="AF207" s="77"/>
    </row>
    <row r="208" customFormat="false" ht="15" hidden="false" customHeight="false" outlineLevel="0" collapsed="false">
      <c r="AE208" s="195"/>
      <c r="AF208" s="77"/>
    </row>
    <row r="209" customFormat="false" ht="15" hidden="false" customHeight="false" outlineLevel="0" collapsed="false">
      <c r="AE209" s="195"/>
      <c r="AF209" s="77"/>
    </row>
    <row r="210" customFormat="false" ht="15" hidden="false" customHeight="false" outlineLevel="0" collapsed="false">
      <c r="AE210" s="195"/>
      <c r="AF210" s="77"/>
    </row>
    <row r="211" customFormat="false" ht="15" hidden="false" customHeight="false" outlineLevel="0" collapsed="false">
      <c r="AE211" s="195"/>
      <c r="AF211" s="77"/>
    </row>
    <row r="212" customFormat="false" ht="15" hidden="false" customHeight="false" outlineLevel="0" collapsed="false">
      <c r="AE212" s="195"/>
      <c r="AF212" s="77"/>
    </row>
    <row r="213" customFormat="false" ht="15" hidden="false" customHeight="false" outlineLevel="0" collapsed="false">
      <c r="AE213" s="195"/>
      <c r="AF213" s="77"/>
    </row>
    <row r="214" customFormat="false" ht="15" hidden="false" customHeight="false" outlineLevel="0" collapsed="false">
      <c r="AE214" s="195"/>
      <c r="AF214" s="77"/>
    </row>
    <row r="215" customFormat="false" ht="15" hidden="false" customHeight="false" outlineLevel="0" collapsed="false">
      <c r="AE215" s="195"/>
      <c r="AF215" s="77"/>
    </row>
    <row r="216" customFormat="false" ht="15" hidden="false" customHeight="false" outlineLevel="0" collapsed="false">
      <c r="AE216" s="195"/>
      <c r="AF216" s="77"/>
    </row>
    <row r="217" customFormat="false" ht="15" hidden="false" customHeight="false" outlineLevel="0" collapsed="false">
      <c r="AE217" s="195"/>
      <c r="AF217" s="77"/>
    </row>
    <row r="218" customFormat="false" ht="15" hidden="false" customHeight="false" outlineLevel="0" collapsed="false">
      <c r="AE218" s="195"/>
      <c r="AF218" s="77"/>
    </row>
    <row r="219" customFormat="false" ht="15" hidden="false" customHeight="false" outlineLevel="0" collapsed="false">
      <c r="AE219" s="195"/>
      <c r="AF219" s="77"/>
    </row>
    <row r="220" customFormat="false" ht="15" hidden="false" customHeight="false" outlineLevel="0" collapsed="false">
      <c r="AE220" s="195"/>
      <c r="AF220" s="77"/>
    </row>
    <row r="221" customFormat="false" ht="15" hidden="false" customHeight="false" outlineLevel="0" collapsed="false">
      <c r="AE221" s="195"/>
      <c r="AF221" s="77"/>
    </row>
    <row r="222" customFormat="false" ht="15" hidden="false" customHeight="false" outlineLevel="0" collapsed="false">
      <c r="AE222" s="195"/>
      <c r="AF222" s="77"/>
    </row>
    <row r="223" customFormat="false" ht="15" hidden="false" customHeight="false" outlineLevel="0" collapsed="false">
      <c r="AE223" s="195"/>
      <c r="AF223" s="77"/>
    </row>
    <row r="224" customFormat="false" ht="15" hidden="false" customHeight="false" outlineLevel="0" collapsed="false">
      <c r="AE224" s="195"/>
      <c r="AF224" s="77"/>
    </row>
    <row r="225" customFormat="false" ht="15" hidden="false" customHeight="false" outlineLevel="0" collapsed="false">
      <c r="AE225" s="195"/>
      <c r="AF225" s="77"/>
    </row>
    <row r="226" customFormat="false" ht="15" hidden="false" customHeight="false" outlineLevel="0" collapsed="false">
      <c r="AE226" s="195"/>
      <c r="AF226" s="77"/>
    </row>
    <row r="227" customFormat="false" ht="15" hidden="false" customHeight="false" outlineLevel="0" collapsed="false">
      <c r="AE227" s="195"/>
      <c r="AF227" s="77"/>
    </row>
    <row r="228" customFormat="false" ht="15" hidden="false" customHeight="false" outlineLevel="0" collapsed="false">
      <c r="AE228" s="195"/>
      <c r="AF228" s="77"/>
    </row>
    <row r="229" customFormat="false" ht="15" hidden="false" customHeight="false" outlineLevel="0" collapsed="false">
      <c r="AE229" s="195"/>
      <c r="AF229" s="77"/>
    </row>
    <row r="230" customFormat="false" ht="15" hidden="false" customHeight="false" outlineLevel="0" collapsed="false">
      <c r="AE230" s="195"/>
      <c r="AF230" s="77"/>
    </row>
    <row r="231" customFormat="false" ht="15" hidden="false" customHeight="false" outlineLevel="0" collapsed="false">
      <c r="AE231" s="195"/>
      <c r="AF231" s="77"/>
    </row>
  </sheetData>
  <mergeCells count="60">
    <mergeCell ref="F2:I2"/>
    <mergeCell ref="V2:AD2"/>
    <mergeCell ref="F3:H3"/>
    <mergeCell ref="H4:AE4"/>
    <mergeCell ref="H5:AE5"/>
    <mergeCell ref="H6:AE6"/>
    <mergeCell ref="F7:F10"/>
    <mergeCell ref="G7:G10"/>
    <mergeCell ref="H7:H10"/>
    <mergeCell ref="I7:I10"/>
    <mergeCell ref="J7:J10"/>
    <mergeCell ref="K7:K10"/>
    <mergeCell ref="L7:L10"/>
    <mergeCell ref="M7:R8"/>
    <mergeCell ref="S7:U8"/>
    <mergeCell ref="V7:W8"/>
    <mergeCell ref="AD7:AD10"/>
    <mergeCell ref="AE7:AE10"/>
    <mergeCell ref="AF7:AF10"/>
    <mergeCell ref="AG7:AG10"/>
    <mergeCell ref="AH7:AH10"/>
    <mergeCell ref="AI7:AI10"/>
    <mergeCell ref="AJ7:AJ10"/>
    <mergeCell ref="AK7:AK10"/>
    <mergeCell ref="AL7:AL10"/>
    <mergeCell ref="AM7:AM10"/>
    <mergeCell ref="AN7:AN10"/>
    <mergeCell ref="AO7:AO10"/>
    <mergeCell ref="AR7:AR10"/>
    <mergeCell ref="AS7:AS10"/>
    <mergeCell ref="M9:M10"/>
    <mergeCell ref="N9:N10"/>
    <mergeCell ref="O9:O10"/>
    <mergeCell ref="P9:P10"/>
    <mergeCell ref="Q9:Q10"/>
    <mergeCell ref="R9:R10"/>
    <mergeCell ref="S9:S10"/>
    <mergeCell ref="T9:T10"/>
    <mergeCell ref="U9:U10"/>
    <mergeCell ref="V9:W9"/>
    <mergeCell ref="X9:Y9"/>
    <mergeCell ref="Z9:AA9"/>
    <mergeCell ref="AB9:AC9"/>
    <mergeCell ref="K14:K19"/>
    <mergeCell ref="F27:J27"/>
    <mergeCell ref="K32:K33"/>
    <mergeCell ref="F39:J39"/>
    <mergeCell ref="F45:J45"/>
    <mergeCell ref="F48:J48"/>
    <mergeCell ref="K51:K52"/>
    <mergeCell ref="F53:J53"/>
    <mergeCell ref="F57:J57"/>
    <mergeCell ref="F58:J58"/>
    <mergeCell ref="G62:H62"/>
    <mergeCell ref="U62:V62"/>
    <mergeCell ref="G63:H63"/>
    <mergeCell ref="U63:W64"/>
    <mergeCell ref="U66:W67"/>
    <mergeCell ref="U70:W71"/>
    <mergeCell ref="U74:W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2019-03-06T10:10:00Z</dcterms:created>
  <dc:creator>Наташа</dc:creator>
  <dc:description/>
  <dc:language>ru-RU</dc:language>
  <cp:lastModifiedBy/>
  <cp:lastPrinted>2020-12-15T09:32:32Z</cp:lastPrinted>
  <dcterms:modified xsi:type="dcterms:W3CDTF">2020-12-15T20:52:33Z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